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90" windowWidth="20115" windowHeight="7695"/>
  </bookViews>
  <sheets>
    <sheet name="Caratula " sheetId="54" r:id="rId1"/>
    <sheet name="1º de Mayo" sheetId="33" r:id="rId2"/>
    <sheet name="Aldea San Antonio" sheetId="39" r:id="rId3"/>
    <sheet name="Alcaraz" sheetId="41" r:id="rId4"/>
    <sheet name="Aranguren" sheetId="44" r:id="rId5"/>
    <sheet name="Bovril" sheetId="9" r:id="rId6"/>
    <sheet name="Caseros" sheetId="79" r:id="rId7"/>
    <sheet name="Ceibas" sheetId="32" r:id="rId8"/>
    <sheet name="Cerrito" sheetId="14" r:id="rId9"/>
    <sheet name="Chajarí" sheetId="46" r:id="rId10"/>
    <sheet name="Colón" sheetId="75" r:id="rId11"/>
    <sheet name="Colonia Avellaneda" sheetId="30" r:id="rId12"/>
    <sheet name="Colonia Ayuí" sheetId="20" r:id="rId13"/>
    <sheet name="Colonia Elía" sheetId="50" r:id="rId14"/>
    <sheet name="Conc. del Uruguay" sheetId="63" r:id="rId15"/>
    <sheet name="Concordia" sheetId="42" r:id="rId16"/>
    <sheet name="Conscripto Bernardi" sheetId="77" r:id="rId17"/>
    <sheet name="Crespo" sheetId="57" r:id="rId18"/>
    <sheet name="Diamante" sheetId="38" r:id="rId19"/>
    <sheet name="Enrique Carbó" sheetId="23" r:id="rId20"/>
    <sheet name="Estancia Grande" sheetId="3" r:id="rId21"/>
    <sheet name="Federación" sheetId="62" r:id="rId22"/>
    <sheet name="Federal" sheetId="43" r:id="rId23"/>
    <sheet name="General Campos" sheetId="4" r:id="rId24"/>
    <sheet name="General Galarza" sheetId="82" r:id="rId25"/>
    <sheet name="General Ramirez" sheetId="61" r:id="rId26"/>
    <sheet name="Gilbert" sheetId="24" r:id="rId27"/>
    <sheet name="Gobernador Mansilla" sheetId="37" r:id="rId28"/>
    <sheet name="Gualeguay" sheetId="80" r:id="rId29"/>
    <sheet name="Gualeguaychú" sheetId="68" r:id="rId30"/>
    <sheet name="Hasenkamp" sheetId="65" r:id="rId31"/>
    <sheet name="Hernández" sheetId="29" r:id="rId32"/>
    <sheet name="Herrera" sheetId="76" r:id="rId33"/>
    <sheet name="Ibicuy" sheetId="52" r:id="rId34"/>
    <sheet name="La Paz" sheetId="66" r:id="rId35"/>
    <sheet name="Larroque" sheetId="13" r:id="rId36"/>
    <sheet name="Libertador San Martín" sheetId="83" r:id="rId37"/>
    <sheet name="Los Charruas" sheetId="64" r:id="rId38"/>
    <sheet name="Lucas Gonzalez" sheetId="21" r:id="rId39"/>
    <sheet name="María Grande" sheetId="67" r:id="rId40"/>
    <sheet name="Nogoyá" sheetId="78" r:id="rId41"/>
    <sheet name="Oro Verde" sheetId="81" r:id="rId42"/>
    <sheet name="Paraná" sheetId="72" r:id="rId43"/>
    <sheet name="Piedras Blancas" sheetId="59" r:id="rId44"/>
    <sheet name="Pronunciamiento" sheetId="60" r:id="rId45"/>
    <sheet name="Pueblo General Belgrano" sheetId="35" r:id="rId46"/>
    <sheet name="Puerto Yeruá" sheetId="56" r:id="rId47"/>
    <sheet name="San Benito" sheetId="58" r:id="rId48"/>
    <sheet name="San Gustavo" sheetId="74" r:id="rId49"/>
    <sheet name="San José" sheetId="10" r:id="rId50"/>
    <sheet name="San José de Feliciano" sheetId="15" r:id="rId51"/>
    <sheet name="San Justo" sheetId="70" r:id="rId52"/>
    <sheet name="San Salvador" sheetId="12" r:id="rId53"/>
    <sheet name="Santa Anita" sheetId="73" r:id="rId54"/>
    <sheet name="Santa Elena" sheetId="71" r:id="rId55"/>
    <sheet name="Seguí" sheetId="25" r:id="rId56"/>
    <sheet name="Tabossi" sheetId="47" r:id="rId57"/>
    <sheet name="Ubajay" sheetId="45" r:id="rId58"/>
    <sheet name="Urdinarrain" sheetId="6" r:id="rId59"/>
    <sheet name="Valle María" sheetId="55" r:id="rId60"/>
    <sheet name="Viale" sheetId="51" r:id="rId61"/>
    <sheet name="Victoria" sheetId="49" r:id="rId62"/>
    <sheet name="Villa Clara" sheetId="22" r:id="rId63"/>
    <sheet name="Villa del Rosario" sheetId="26" r:id="rId64"/>
    <sheet name="Villa Domínguez" sheetId="19" r:id="rId65"/>
    <sheet name="Villa Elisa" sheetId="36" r:id="rId66"/>
    <sheet name="Villa Hernandarias" sheetId="5" r:id="rId67"/>
    <sheet name="Villa Mantero" sheetId="7" r:id="rId68"/>
    <sheet name="Villa Paranacito" sheetId="84" r:id="rId69"/>
    <sheet name="Villa Urquiza" sheetId="69" r:id="rId70"/>
    <sheet name="Villaguay" sheetId="2" r:id="rId71"/>
  </sheets>
  <externalReferences>
    <externalReference r:id="rId72"/>
  </externalReferences>
  <definedNames>
    <definedName name="_xlnm.Print_Area" localSheetId="1">'1º de Mayo'!$A$1:$L$43</definedName>
    <definedName name="_xlnm.Print_Area" localSheetId="3">Alcaraz!$A$1:$L$43</definedName>
    <definedName name="_xlnm.Print_Area" localSheetId="4">Aranguren!$A$1:$L$37</definedName>
    <definedName name="_xlnm.Print_Area" localSheetId="5">Bovril!$A$1:$K$42</definedName>
    <definedName name="_xlnm.Print_Area" localSheetId="6">Caseros!$A$1:$L$45</definedName>
    <definedName name="_xlnm.Print_Area" localSheetId="7">Ceibas!$A$1:$L$35</definedName>
    <definedName name="_xlnm.Print_Area" localSheetId="8">Cerrito!$A$1:$L$49</definedName>
    <definedName name="_xlnm.Print_Area" localSheetId="9">Chajarí!$A$1:$L$55</definedName>
    <definedName name="_xlnm.Print_Area" localSheetId="10">Colón!$A$1:$L$48</definedName>
    <definedName name="_xlnm.Print_Area" localSheetId="11">'Colonia Avellaneda'!$A$1:$L$38</definedName>
    <definedName name="_xlnm.Print_Area" localSheetId="12">'Colonia Ayuí'!$A$1:$L$35</definedName>
    <definedName name="_xlnm.Print_Area" localSheetId="13">'Colonia Elía'!$A$1:$L$72</definedName>
    <definedName name="_xlnm.Print_Area" localSheetId="14">'Conc. del Uruguay'!$A$1:$L$49</definedName>
    <definedName name="_xlnm.Print_Area" localSheetId="16">'Conscripto Bernardi'!$A$1:$L$43</definedName>
    <definedName name="_xlnm.Print_Area" localSheetId="17">Crespo!$A$1:$K$52</definedName>
    <definedName name="_xlnm.Print_Area" localSheetId="18">Diamante!$A$1:$L$89</definedName>
    <definedName name="_xlnm.Print_Area" localSheetId="19">'Enrique Carbó'!$A$1:$L$34</definedName>
    <definedName name="_xlnm.Print_Area" localSheetId="20">'Estancia Grande'!$A$3:$L$33</definedName>
    <definedName name="_xlnm.Print_Area" localSheetId="21">Federación!$A$1:$L$44</definedName>
    <definedName name="_xlnm.Print_Area" localSheetId="23">'General Campos'!$A$2:$L$41</definedName>
    <definedName name="_xlnm.Print_Area" localSheetId="24">'General Galarza'!$A$1:$L$42</definedName>
    <definedName name="_xlnm.Print_Area" localSheetId="25">'General Ramirez'!$A$1:$L$37</definedName>
    <definedName name="_xlnm.Print_Area" localSheetId="26">Gilbert!$A$1:$L$36</definedName>
    <definedName name="_xlnm.Print_Area" localSheetId="27">'Gobernador Mansilla'!$A$1:$L$34</definedName>
    <definedName name="_xlnm.Print_Area" localSheetId="28">Gualeguay!$A$1:$L$59</definedName>
    <definedName name="_xlnm.Print_Area" localSheetId="29">Gualeguaychú!$A$1:$L$41</definedName>
    <definedName name="_xlnm.Print_Area" localSheetId="30">Hasenkamp!$A$1:$L$40</definedName>
    <definedName name="_xlnm.Print_Area" localSheetId="31">Hernández!$A$1:$L$89</definedName>
    <definedName name="_xlnm.Print_Area" localSheetId="32">Herrera!$A$1:$L$44</definedName>
    <definedName name="_xlnm.Print_Area" localSheetId="33">Ibicuy!$A$1:$L$189</definedName>
    <definedName name="_xlnm.Print_Area" localSheetId="34">'La Paz'!$A$1:$L$66</definedName>
    <definedName name="_xlnm.Print_Area" localSheetId="35">Larroque!$A$1:$L$49</definedName>
    <definedName name="_xlnm.Print_Area" localSheetId="37">'Los Charruas'!$A$1:$L$32</definedName>
    <definedName name="_xlnm.Print_Area" localSheetId="38">'Lucas Gonzalez'!$A$1:$L$35</definedName>
    <definedName name="_xlnm.Print_Area" localSheetId="39">'María Grande'!$A$1:$L$44</definedName>
    <definedName name="_xlnm.Print_Area" localSheetId="40">Nogoyá!$A$1:$L$63</definedName>
    <definedName name="_xlnm.Print_Area" localSheetId="41">'Oro Verde'!$A$1:$L$50</definedName>
    <definedName name="_xlnm.Print_Area" localSheetId="42">Paraná!$A$1:$L$54</definedName>
    <definedName name="_xlnm.Print_Area" localSheetId="43">'Piedras Blancas'!$A$1:$L$54</definedName>
    <definedName name="_xlnm.Print_Area" localSheetId="44">Pronunciamiento!$A$1:$L$45</definedName>
    <definedName name="_xlnm.Print_Area" localSheetId="45">'Pueblo General Belgrano'!$A$1:$K$46</definedName>
    <definedName name="_xlnm.Print_Area" localSheetId="46">'Puerto Yeruá'!$A$1:$L$35</definedName>
    <definedName name="_xlnm.Print_Area" localSheetId="47">'San Benito'!$A$1:$L$45</definedName>
    <definedName name="_xlnm.Print_Area" localSheetId="48">'San Gustavo'!$A$1:$L$36</definedName>
    <definedName name="_xlnm.Print_Area" localSheetId="50">'San José de Feliciano'!$A$1:$L$37</definedName>
    <definedName name="_xlnm.Print_Area" localSheetId="51">'San Justo'!$A$1:$L$34</definedName>
    <definedName name="_xlnm.Print_Area" localSheetId="52">'San Salvador'!$A$1:$L$63</definedName>
    <definedName name="_xlnm.Print_Area" localSheetId="53">'Santa Anita'!$A$1:$L$66</definedName>
    <definedName name="_xlnm.Print_Area" localSheetId="55">Seguí!$A$1:$L$48</definedName>
    <definedName name="_xlnm.Print_Area" localSheetId="56">Tabossi!$A$1:$L$44</definedName>
    <definedName name="_xlnm.Print_Area" localSheetId="57">Ubajay!$A$1:$L$45</definedName>
    <definedName name="_xlnm.Print_Area" localSheetId="58">Urdinarrain!$A$1:$K$110</definedName>
    <definedName name="_xlnm.Print_Area" localSheetId="59">'Valle María'!$A$1:$L$36</definedName>
    <definedName name="_xlnm.Print_Area" localSheetId="60">Viale!$A$1:$L$81</definedName>
    <definedName name="_xlnm.Print_Area" localSheetId="63">'Villa del Rosario'!$A$4:$M$58</definedName>
    <definedName name="_xlnm.Print_Area" localSheetId="64">'Villa Domínguez'!$A$1:$L$39</definedName>
    <definedName name="_xlnm.Print_Area" localSheetId="65">'Villa Elisa'!$A$1:$L$59</definedName>
    <definedName name="_xlnm.Print_Area" localSheetId="66">'Villa Hernandarias'!$A$2:$L$28</definedName>
    <definedName name="_xlnm.Print_Area" localSheetId="67">'Villa Mantero'!$A$1:$L$49</definedName>
    <definedName name="_xlnm.Print_Area" localSheetId="68">'Villa Paranacito'!$A$1:$L$38</definedName>
    <definedName name="_xlnm.Print_Area" localSheetId="69">'Villa Urquiza'!$A$1:$L$38</definedName>
    <definedName name="_xlnm.Print_Area" localSheetId="70">Villaguay!$A$3:$K$44</definedName>
    <definedName name="_xlnm.Print_Titles" localSheetId="42">Paraná!$6:$8</definedName>
    <definedName name="_xlnm.Print_Titles" localSheetId="54">'Santa Elena'!$1:$8</definedName>
  </definedNames>
  <calcPr calcId="152511"/>
</workbook>
</file>

<file path=xl/calcChain.xml><?xml version="1.0" encoding="utf-8"?>
<calcChain xmlns="http://schemas.openxmlformats.org/spreadsheetml/2006/main">
  <c r="K47" i="63" l="1"/>
  <c r="K22" i="63"/>
  <c r="K31" i="63"/>
  <c r="K36" i="63"/>
  <c r="K42" i="63"/>
  <c r="K12" i="38" l="1"/>
  <c r="K10" i="38"/>
  <c r="K32" i="2" l="1"/>
  <c r="K27" i="2"/>
  <c r="K9" i="2"/>
  <c r="K21" i="69"/>
  <c r="K12" i="69"/>
  <c r="K28" i="84"/>
  <c r="K23" i="84"/>
  <c r="K18" i="84"/>
  <c r="K12" i="84"/>
  <c r="K9" i="5"/>
  <c r="K32" i="36"/>
  <c r="K10" i="36"/>
  <c r="K32" i="19"/>
  <c r="K30" i="19"/>
  <c r="K28" i="19"/>
  <c r="K18" i="19"/>
  <c r="K9" i="19"/>
  <c r="K176" i="22"/>
  <c r="K9" i="51" l="1"/>
  <c r="K29" i="55"/>
  <c r="K12" i="55"/>
  <c r="K27" i="55"/>
  <c r="K24" i="55"/>
  <c r="K22" i="55"/>
  <c r="K19" i="55"/>
  <c r="K16" i="55"/>
  <c r="K10" i="55"/>
  <c r="K33" i="45"/>
  <c r="K22" i="45"/>
  <c r="K31" i="47"/>
  <c r="K19" i="47"/>
  <c r="K12" i="47"/>
  <c r="K40" i="25"/>
  <c r="K9" i="25"/>
  <c r="K32" i="71"/>
  <c r="K25" i="71"/>
  <c r="K18" i="71"/>
  <c r="K16" i="71"/>
  <c r="K9" i="71"/>
  <c r="K46" i="73"/>
  <c r="K49" i="73"/>
  <c r="K43" i="73"/>
  <c r="K40" i="73"/>
  <c r="K37" i="73"/>
  <c r="K27" i="73"/>
  <c r="K47" i="12"/>
  <c r="K11" i="12"/>
  <c r="K9" i="12"/>
  <c r="K12" i="70"/>
  <c r="K34" i="55" l="1"/>
  <c r="K9" i="74"/>
  <c r="K32" i="74"/>
  <c r="K30" i="74"/>
  <c r="K28" i="74"/>
  <c r="K24" i="74"/>
  <c r="K18" i="74"/>
  <c r="K16" i="74"/>
  <c r="K11" i="74"/>
  <c r="K36" i="58"/>
  <c r="K33" i="58"/>
  <c r="K27" i="58"/>
  <c r="K24" i="58"/>
  <c r="K24" i="56"/>
  <c r="K21" i="56"/>
  <c r="K18" i="56"/>
  <c r="K11" i="56"/>
  <c r="K30" i="35"/>
  <c r="K35" i="35"/>
  <c r="K46" i="72"/>
  <c r="K41" i="72"/>
  <c r="K35" i="72"/>
  <c r="K33" i="72"/>
  <c r="K24" i="72"/>
  <c r="K20" i="72"/>
  <c r="K11" i="72"/>
  <c r="K9" i="72"/>
  <c r="K11" i="81"/>
  <c r="K55" i="78"/>
  <c r="K48" i="78"/>
  <c r="K27" i="78"/>
  <c r="K38" i="67"/>
  <c r="K36" i="67"/>
  <c r="K33" i="67"/>
  <c r="K29" i="67"/>
  <c r="K22" i="67"/>
  <c r="K19" i="67"/>
  <c r="K9" i="67"/>
  <c r="K35" i="21"/>
  <c r="K30" i="21"/>
  <c r="K21" i="21"/>
  <c r="K18" i="21"/>
  <c r="K18" i="64"/>
  <c r="K11" i="64"/>
  <c r="K52" i="72" l="1"/>
  <c r="K34" i="74"/>
  <c r="K46" i="83"/>
  <c r="K30" i="83"/>
  <c r="K27" i="83"/>
  <c r="K56" i="66"/>
  <c r="K47" i="66"/>
  <c r="K45" i="66"/>
  <c r="K42" i="13" l="1"/>
  <c r="K37" i="13"/>
  <c r="K9" i="13"/>
  <c r="K67" i="29"/>
  <c r="K40" i="76"/>
  <c r="K38" i="76"/>
  <c r="K36" i="76"/>
  <c r="K33" i="76"/>
  <c r="K19" i="76"/>
  <c r="K17" i="76"/>
  <c r="K9" i="76"/>
  <c r="K33" i="68" l="1"/>
  <c r="K27" i="68"/>
  <c r="K25" i="68"/>
  <c r="K11" i="68"/>
  <c r="K35" i="80"/>
  <c r="K32" i="80"/>
  <c r="K26" i="80"/>
  <c r="K9" i="80"/>
  <c r="K32" i="37"/>
  <c r="K29" i="37"/>
  <c r="K26" i="24"/>
  <c r="K24" i="24"/>
  <c r="K22" i="24"/>
  <c r="K20" i="24"/>
  <c r="K18" i="24"/>
  <c r="K9" i="24"/>
  <c r="K19" i="61"/>
  <c r="K11" i="61"/>
  <c r="K15" i="82" l="1"/>
  <c r="K11" i="82"/>
  <c r="K37" i="4"/>
  <c r="K35" i="4"/>
  <c r="K30" i="4"/>
  <c r="K9" i="4"/>
  <c r="K36" i="43"/>
  <c r="K10" i="43"/>
  <c r="K39" i="62" l="1"/>
  <c r="K34" i="62"/>
  <c r="K24" i="62"/>
  <c r="K11" i="62"/>
  <c r="K9" i="62"/>
  <c r="K29" i="3"/>
  <c r="K27" i="3"/>
  <c r="K25" i="3"/>
  <c r="K23" i="3"/>
  <c r="K15" i="3"/>
  <c r="K9" i="3"/>
  <c r="K11" i="23"/>
  <c r="K81" i="38"/>
  <c r="K78" i="38"/>
  <c r="K74" i="38"/>
  <c r="K53" i="38"/>
  <c r="K36" i="57"/>
  <c r="K29" i="57" l="1"/>
  <c r="K23" i="57"/>
  <c r="K11" i="57"/>
  <c r="K19" i="77"/>
  <c r="K11" i="77"/>
  <c r="K45" i="42"/>
  <c r="K36" i="42"/>
  <c r="K18" i="42"/>
  <c r="K10" i="42"/>
  <c r="K36" i="50"/>
  <c r="K34" i="50"/>
  <c r="K11" i="50"/>
  <c r="K9" i="50"/>
  <c r="K21" i="20"/>
  <c r="K18" i="20"/>
  <c r="K16" i="20"/>
  <c r="K11" i="20"/>
  <c r="K28" i="30"/>
  <c r="K23" i="30"/>
  <c r="K9" i="30"/>
  <c r="K41" i="75"/>
  <c r="K38" i="75"/>
  <c r="K35" i="75"/>
  <c r="K23" i="75"/>
  <c r="K20" i="75"/>
  <c r="K9" i="75"/>
  <c r="K38" i="14"/>
  <c r="K32" i="14"/>
  <c r="K17" i="14"/>
  <c r="K11" i="14"/>
  <c r="K9" i="14"/>
  <c r="K31" i="32"/>
  <c r="K28" i="32"/>
  <c r="K25" i="32"/>
  <c r="K22" i="32"/>
  <c r="K19" i="32"/>
  <c r="K16" i="32"/>
  <c r="K11" i="32"/>
  <c r="K9" i="32"/>
  <c r="K40" i="79"/>
  <c r="K31" i="79"/>
  <c r="K17" i="79"/>
  <c r="K38" i="79"/>
  <c r="K34" i="79"/>
  <c r="K21" i="79"/>
  <c r="K11" i="79"/>
  <c r="K9" i="79"/>
  <c r="K32" i="44"/>
  <c r="K30" i="44"/>
  <c r="K27" i="44"/>
  <c r="K25" i="44"/>
  <c r="K21" i="44"/>
  <c r="K18" i="44"/>
  <c r="K12" i="44"/>
  <c r="K10" i="44"/>
  <c r="K24" i="39"/>
  <c r="K44" i="79" l="1"/>
  <c r="K11" i="33"/>
  <c r="K9" i="33"/>
  <c r="K26" i="84" l="1"/>
  <c r="K21" i="84"/>
  <c r="K16" i="84"/>
  <c r="K10" i="84"/>
  <c r="K36" i="84" l="1"/>
  <c r="K57" i="83"/>
  <c r="K52" i="83" s="1"/>
  <c r="K50" i="83"/>
  <c r="K41" i="83"/>
  <c r="K15" i="83"/>
  <c r="K14" i="83"/>
  <c r="K10" i="83"/>
  <c r="K12" i="83" l="1"/>
  <c r="K60" i="83" s="1"/>
  <c r="K39" i="82"/>
  <c r="K37" i="82"/>
  <c r="K34" i="82"/>
  <c r="K29" i="82"/>
  <c r="K18" i="82"/>
  <c r="K9" i="82"/>
  <c r="K42" i="82" l="1"/>
  <c r="K41" i="81"/>
  <c r="K38" i="81"/>
  <c r="K33" i="81"/>
  <c r="K30" i="81"/>
  <c r="K21" i="81"/>
  <c r="K18" i="81"/>
  <c r="K9" i="81"/>
  <c r="K47" i="81" l="1"/>
  <c r="K54" i="80"/>
  <c r="K48" i="80"/>
  <c r="K47" i="80"/>
  <c r="K45" i="80" s="1"/>
  <c r="K44" i="80"/>
  <c r="K43" i="80" s="1"/>
  <c r="K38" i="80"/>
  <c r="K19" i="80"/>
  <c r="K18" i="80"/>
  <c r="K17" i="80"/>
  <c r="K16" i="80"/>
  <c r="K14" i="80"/>
  <c r="K13" i="80"/>
  <c r="K12" i="80" l="1"/>
  <c r="K57" i="80" s="1"/>
  <c r="K57" i="78" l="1"/>
  <c r="K52" i="78"/>
  <c r="K51" i="78" s="1"/>
  <c r="K30" i="78"/>
  <c r="K15" i="78"/>
  <c r="K14" i="78"/>
  <c r="K12" i="78"/>
  <c r="K9" i="78"/>
  <c r="K11" i="78" l="1"/>
  <c r="K61" i="78" s="1"/>
  <c r="K32" i="77"/>
  <c r="K30" i="77"/>
  <c r="K28" i="77"/>
  <c r="K23" i="77"/>
  <c r="K21" i="77"/>
  <c r="K9" i="77"/>
  <c r="K41" i="77" l="1"/>
  <c r="K13" i="76"/>
  <c r="K11" i="76" s="1"/>
  <c r="K42" i="76" s="1"/>
  <c r="K33" i="75" l="1"/>
  <c r="K31" i="75" s="1"/>
  <c r="K12" i="75" l="1"/>
  <c r="K11" i="75" l="1"/>
  <c r="K46" i="75" s="1"/>
  <c r="K33" i="65"/>
  <c r="K30" i="65"/>
  <c r="K26" i="65"/>
  <c r="K22" i="65"/>
  <c r="K18" i="65"/>
  <c r="K11" i="65"/>
  <c r="K38" i="65" l="1"/>
  <c r="K58" i="73"/>
  <c r="K45" i="73" s="1"/>
  <c r="K29" i="73"/>
  <c r="K12" i="73"/>
  <c r="K10" i="73"/>
  <c r="K64" i="73" l="1"/>
  <c r="J4" i="54"/>
  <c r="K54" i="71" l="1"/>
  <c r="K46" i="71"/>
  <c r="K43" i="71" s="1"/>
  <c r="K30" i="71"/>
  <c r="K28" i="71" s="1"/>
  <c r="K14" i="71"/>
  <c r="K13" i="71"/>
  <c r="K12" i="71"/>
  <c r="K11" i="71" s="1"/>
  <c r="K57" i="71" l="1"/>
  <c r="K29" i="70"/>
  <c r="K27" i="70"/>
  <c r="K25" i="70"/>
  <c r="K23" i="70"/>
  <c r="K21" i="70"/>
  <c r="K19" i="70"/>
  <c r="K9" i="70"/>
  <c r="K32" i="70" l="1"/>
  <c r="K32" i="69"/>
  <c r="K30" i="69"/>
  <c r="K28" i="69"/>
  <c r="K26" i="69"/>
  <c r="K19" i="69"/>
  <c r="K9" i="69"/>
  <c r="K36" i="69" l="1"/>
  <c r="K37" i="68"/>
  <c r="K35" i="68"/>
  <c r="K31" i="68"/>
  <c r="K9" i="68"/>
  <c r="K39" i="68" l="1"/>
  <c r="K14" i="67"/>
  <c r="K11" i="67" s="1"/>
  <c r="K42" i="67" s="1"/>
  <c r="K61" i="66" l="1"/>
  <c r="K59" i="66"/>
  <c r="K41" i="66"/>
  <c r="K31" i="66"/>
  <c r="K11" i="66" s="1"/>
  <c r="K9" i="66"/>
  <c r="K64" i="66" l="1"/>
  <c r="K28" i="64" l="1"/>
  <c r="K26" i="64"/>
  <c r="K24" i="64"/>
  <c r="K22" i="64"/>
  <c r="K16" i="64"/>
  <c r="K9" i="64"/>
  <c r="K30" i="64" l="1"/>
  <c r="K45" i="63"/>
  <c r="K19" i="63"/>
  <c r="K11" i="63"/>
  <c r="K37" i="62" l="1"/>
  <c r="K32" i="62"/>
  <c r="K22" i="62"/>
  <c r="K42" i="62" l="1"/>
  <c r="K32" i="61"/>
  <c r="K30" i="61"/>
  <c r="K28" i="61"/>
  <c r="K26" i="61"/>
  <c r="K21" i="61"/>
  <c r="K9" i="61"/>
  <c r="K35" i="61" l="1"/>
  <c r="K38" i="60"/>
  <c r="K36" i="60"/>
  <c r="K34" i="60"/>
  <c r="K32" i="60"/>
  <c r="K30" i="60"/>
  <c r="K28" i="60"/>
  <c r="K11" i="60"/>
  <c r="K9" i="60"/>
  <c r="K43" i="60" l="1"/>
  <c r="K50" i="59"/>
  <c r="K48" i="59"/>
  <c r="K46" i="59"/>
  <c r="K44" i="59"/>
  <c r="K42" i="59"/>
  <c r="K40" i="59"/>
  <c r="K19" i="59"/>
  <c r="K11" i="59" s="1"/>
  <c r="K9" i="59"/>
  <c r="K52" i="59" l="1"/>
  <c r="K41" i="58" l="1"/>
  <c r="K39" i="58"/>
  <c r="K14" i="58"/>
  <c r="K11" i="58" s="1"/>
  <c r="K9" i="58"/>
  <c r="K43" i="58" l="1"/>
  <c r="K34" i="57"/>
  <c r="K31" i="57"/>
  <c r="K21" i="57"/>
  <c r="K9" i="57"/>
  <c r="K50" i="57" l="1"/>
  <c r="K54" i="57" s="1"/>
  <c r="K48" i="51"/>
  <c r="K46" i="51"/>
  <c r="K38" i="51"/>
  <c r="K32" i="51" s="1"/>
  <c r="K30" i="51"/>
  <c r="K29" i="51" s="1"/>
  <c r="K19" i="51"/>
  <c r="K13" i="51"/>
  <c r="K12" i="51"/>
  <c r="K11" i="51" s="1"/>
  <c r="K31" i="41" l="1"/>
  <c r="K33" i="41"/>
  <c r="K31" i="56" l="1"/>
  <c r="K29" i="56"/>
  <c r="K27" i="56"/>
  <c r="K9" i="56"/>
  <c r="K33" i="56" l="1"/>
  <c r="K179" i="52" l="1"/>
  <c r="K167" i="52"/>
  <c r="K34" i="52"/>
  <c r="K32" i="52"/>
  <c r="K11" i="52"/>
  <c r="K181" i="52"/>
  <c r="K9" i="52"/>
  <c r="K46" i="46"/>
  <c r="K44" i="46"/>
  <c r="K40" i="46"/>
  <c r="K34" i="46"/>
  <c r="K27" i="46"/>
  <c r="K24" i="46"/>
  <c r="K11" i="46"/>
  <c r="K9" i="46"/>
  <c r="K187" i="52" l="1"/>
  <c r="K54" i="46"/>
  <c r="K92" i="51"/>
  <c r="K89" i="51"/>
  <c r="K87" i="51"/>
  <c r="K85" i="51"/>
  <c r="K83" i="51"/>
  <c r="K100" i="51"/>
  <c r="K98" i="51"/>
  <c r="K96" i="51"/>
  <c r="K45" i="51"/>
  <c r="K51" i="51"/>
  <c r="K54" i="51"/>
  <c r="K56" i="51"/>
  <c r="K26" i="12"/>
  <c r="K22" i="12"/>
  <c r="K38" i="43"/>
  <c r="K33" i="43"/>
  <c r="K30" i="43"/>
  <c r="K22" i="43"/>
  <c r="K19" i="43"/>
  <c r="K12" i="43"/>
  <c r="K62" i="50"/>
  <c r="K60" i="50"/>
  <c r="K58" i="50"/>
  <c r="K56" i="50"/>
  <c r="K67" i="49"/>
  <c r="K61" i="49"/>
  <c r="K58" i="49"/>
  <c r="K54" i="49"/>
  <c r="K44" i="49"/>
  <c r="K12" i="49"/>
  <c r="K10" i="49"/>
  <c r="K78" i="51" l="1"/>
  <c r="K103" i="51"/>
  <c r="K48" i="43"/>
  <c r="K70" i="50"/>
  <c r="K71" i="49"/>
  <c r="K37" i="47" l="1"/>
  <c r="K35" i="47"/>
  <c r="K29" i="47"/>
  <c r="K17" i="47"/>
  <c r="K10" i="47"/>
  <c r="K24" i="42"/>
  <c r="K9" i="45"/>
  <c r="K38" i="45"/>
  <c r="K36" i="45"/>
  <c r="K31" i="45"/>
  <c r="K20" i="45"/>
  <c r="K11" i="45"/>
  <c r="K43" i="45" l="1"/>
  <c r="K42" i="47"/>
  <c r="K31" i="33"/>
  <c r="K19" i="33"/>
  <c r="K16" i="33"/>
  <c r="K35" i="44" l="1"/>
  <c r="K46" i="26"/>
  <c r="K38" i="26"/>
  <c r="K33" i="26"/>
  <c r="K12" i="26"/>
  <c r="K10" i="26"/>
  <c r="K39" i="36"/>
  <c r="K20" i="36"/>
  <c r="K11" i="35" l="1"/>
  <c r="K18" i="35"/>
  <c r="K26" i="35"/>
  <c r="K32" i="35"/>
  <c r="K37" i="35"/>
  <c r="K9" i="35"/>
  <c r="K38" i="37"/>
  <c r="K36" i="37"/>
  <c r="K26" i="37"/>
  <c r="K21" i="37"/>
  <c r="K20" i="37" s="1"/>
  <c r="K18" i="37"/>
  <c r="K17" i="37" s="1"/>
  <c r="K39" i="35" l="1"/>
  <c r="K67" i="38"/>
  <c r="K45" i="38"/>
  <c r="K53" i="42"/>
  <c r="K55" i="42" s="1"/>
  <c r="K38" i="42"/>
  <c r="K12" i="42"/>
  <c r="K87" i="38" l="1"/>
  <c r="K21" i="42"/>
  <c r="K50" i="42" s="1"/>
  <c r="K38" i="41"/>
  <c r="K36" i="41"/>
  <c r="K24" i="41"/>
  <c r="K21" i="41"/>
  <c r="K11" i="41"/>
  <c r="K9" i="41"/>
  <c r="K57" i="39"/>
  <c r="K52" i="39"/>
  <c r="K45" i="39" s="1"/>
  <c r="K43" i="39"/>
  <c r="K39" i="39"/>
  <c r="K37" i="39"/>
  <c r="K28" i="39"/>
  <c r="K11" i="39"/>
  <c r="K9" i="39"/>
  <c r="K62" i="39" l="1"/>
  <c r="K57" i="42"/>
  <c r="K41" i="41"/>
  <c r="K9" i="37"/>
  <c r="K11" i="37"/>
  <c r="K50" i="36"/>
  <c r="K46" i="36"/>
  <c r="K37" i="36"/>
  <c r="K34" i="36" s="1"/>
  <c r="K27" i="36"/>
  <c r="K23" i="36" s="1"/>
  <c r="K17" i="36"/>
  <c r="K15" i="36"/>
  <c r="K14" i="36"/>
  <c r="K13" i="36"/>
  <c r="K44" i="36" l="1"/>
  <c r="K12" i="36"/>
  <c r="K56" i="36" s="1"/>
  <c r="K44" i="37"/>
  <c r="K39" i="33"/>
  <c r="K37" i="33"/>
  <c r="K35" i="33"/>
  <c r="K41" i="33" l="1"/>
  <c r="K33" i="32"/>
  <c r="K38" i="10" l="1"/>
  <c r="K22" i="10"/>
  <c r="K18" i="30"/>
  <c r="K30" i="30" l="1"/>
  <c r="K25" i="30"/>
  <c r="K15" i="30"/>
  <c r="K11" i="30"/>
  <c r="K33" i="21"/>
  <c r="K28" i="21"/>
  <c r="K13" i="21"/>
  <c r="K11" i="21" s="1"/>
  <c r="K9" i="21"/>
  <c r="K36" i="30" l="1"/>
  <c r="K39" i="21"/>
  <c r="K83" i="29"/>
  <c r="K79" i="29"/>
  <c r="K75" i="29"/>
  <c r="K69" i="29"/>
  <c r="K42" i="29"/>
  <c r="K10" i="29" s="1"/>
  <c r="K8" i="29"/>
  <c r="K87" i="29" l="1"/>
  <c r="K30" i="26"/>
  <c r="J25" i="26"/>
  <c r="K34" i="19" l="1"/>
  <c r="K20" i="19"/>
  <c r="K11" i="19"/>
  <c r="K11" i="24"/>
  <c r="K28" i="24"/>
  <c r="K40" i="14"/>
  <c r="K34" i="14"/>
  <c r="K21" i="14"/>
  <c r="K47" i="14" s="1"/>
  <c r="K41" i="26"/>
  <c r="K37" i="19" l="1"/>
  <c r="K34" i="24"/>
  <c r="K51" i="26"/>
  <c r="K42" i="25"/>
  <c r="K35" i="25"/>
  <c r="K32" i="25"/>
  <c r="K26" i="25"/>
  <c r="K22" i="25"/>
  <c r="K11" i="25"/>
  <c r="K29" i="23"/>
  <c r="K27" i="23"/>
  <c r="K23" i="23"/>
  <c r="K21" i="23"/>
  <c r="K19" i="23"/>
  <c r="K17" i="23"/>
  <c r="K9" i="23"/>
  <c r="K46" i="25" l="1"/>
  <c r="K32" i="23"/>
  <c r="K174" i="22"/>
  <c r="K171" i="22"/>
  <c r="K143" i="22"/>
  <c r="K79" i="22"/>
  <c r="K77" i="22"/>
  <c r="K9" i="22"/>
  <c r="K13" i="22"/>
  <c r="K11" i="22" s="1"/>
  <c r="K56" i="12"/>
  <c r="K49" i="12"/>
  <c r="K43" i="12"/>
  <c r="K37" i="12"/>
  <c r="K61" i="12" l="1"/>
  <c r="K189" i="22"/>
  <c r="K24" i="13"/>
  <c r="K17" i="13"/>
  <c r="K11" i="13"/>
  <c r="K39" i="13"/>
  <c r="K44" i="13"/>
  <c r="K31" i="20"/>
  <c r="K29" i="20"/>
  <c r="K24" i="20"/>
  <c r="K9" i="20"/>
  <c r="K47" i="13" l="1"/>
  <c r="K33" i="20"/>
  <c r="K35" i="5" l="1"/>
  <c r="K31" i="5"/>
  <c r="K29" i="5"/>
  <c r="K19" i="5"/>
  <c r="K17" i="5"/>
  <c r="K11" i="5"/>
  <c r="K41" i="7" l="1"/>
  <c r="K39" i="7"/>
  <c r="D37" i="7"/>
  <c r="C37" i="7"/>
  <c r="B37" i="7"/>
  <c r="K36" i="7"/>
  <c r="K24" i="7"/>
  <c r="K22" i="7"/>
  <c r="K21" i="7" s="1"/>
  <c r="K11" i="7"/>
  <c r="K9" i="7"/>
  <c r="K38" i="5"/>
  <c r="K37" i="5" s="1"/>
  <c r="K41" i="5" s="1"/>
  <c r="K35" i="2"/>
  <c r="K34" i="2" s="1"/>
  <c r="K29" i="2"/>
  <c r="K20" i="2"/>
  <c r="K18" i="2"/>
  <c r="K17" i="2" s="1"/>
  <c r="K11" i="2"/>
  <c r="K100" i="6"/>
  <c r="K94" i="6"/>
  <c r="K87" i="6"/>
  <c r="K81" i="6"/>
  <c r="K64" i="6"/>
  <c r="K60" i="6"/>
  <c r="K51" i="6"/>
  <c r="K19" i="6"/>
  <c r="K17" i="6"/>
  <c r="K10" i="6"/>
  <c r="K33" i="15"/>
  <c r="K30" i="15"/>
  <c r="K27" i="15"/>
  <c r="K25" i="15"/>
  <c r="K22" i="15"/>
  <c r="K19" i="15"/>
  <c r="K11" i="15"/>
  <c r="K9" i="15"/>
  <c r="K46" i="10"/>
  <c r="K40" i="10"/>
  <c r="K24" i="10"/>
  <c r="K11" i="10"/>
  <c r="K9" i="10"/>
  <c r="K32" i="4"/>
  <c r="K22" i="4"/>
  <c r="K19" i="4"/>
  <c r="K11" i="4"/>
  <c r="K19" i="3"/>
  <c r="K17" i="3" s="1"/>
  <c r="K11" i="3"/>
  <c r="K38" i="9"/>
  <c r="K36" i="9"/>
  <c r="K33" i="9"/>
  <c r="K31" i="9"/>
  <c r="K22" i="9"/>
  <c r="K20" i="9"/>
  <c r="K11" i="9"/>
  <c r="K9" i="9"/>
  <c r="K58" i="6" l="1"/>
  <c r="K107" i="6" s="1"/>
  <c r="K39" i="4"/>
  <c r="K16" i="6"/>
  <c r="K58" i="10"/>
  <c r="K35" i="15"/>
  <c r="K31" i="3"/>
  <c r="K42" i="2"/>
  <c r="K47" i="7"/>
  <c r="K40" i="9"/>
</calcChain>
</file>

<file path=xl/comments1.xml><?xml version="1.0" encoding="utf-8"?>
<comments xmlns="http://schemas.openxmlformats.org/spreadsheetml/2006/main">
  <authors>
    <author>USUARIO</author>
  </authors>
  <commentList>
    <comment ref="A17" authorId="0">
      <text>
        <r>
          <rPr>
            <sz val="9"/>
            <color indexed="81"/>
            <rFont val="Tahoma"/>
            <family val="2"/>
          </rPr>
          <t xml:space="preserve">
Se colocó el concepto dentro de TASAS porque sería un accesorio de lo que corresponde a la Tasa Comercial, por la realización de ciertos eventos, realizados con fines comerciales.</t>
        </r>
        <r>
          <rPr>
            <sz val="9"/>
            <color indexed="81"/>
            <rFont val="Tahoma"/>
            <family val="2"/>
          </rPr>
          <t xml:space="preserve">
</t>
        </r>
      </text>
    </comment>
  </commentList>
</comments>
</file>

<file path=xl/comments2.xml><?xml version="1.0" encoding="utf-8"?>
<comments xmlns="http://schemas.openxmlformats.org/spreadsheetml/2006/main">
  <authors>
    <author>Usuario</author>
  </authors>
  <commentList>
    <comment ref="J39" authorId="0">
      <text>
        <r>
          <rPr>
            <b/>
            <sz val="9"/>
            <color indexed="81"/>
            <rFont val="Tahoma"/>
            <family val="2"/>
          </rPr>
          <t>Usuario:</t>
        </r>
        <r>
          <rPr>
            <sz val="9"/>
            <color indexed="81"/>
            <rFont val="Tahoma"/>
            <family val="2"/>
          </rPr>
          <t xml:space="preserve">
ESTABLECE QUE SE COBRARA EL 10 % S/ALQUILER A C/U
</t>
        </r>
      </text>
    </comment>
  </commentList>
</comments>
</file>

<file path=xl/sharedStrings.xml><?xml version="1.0" encoding="utf-8"?>
<sst xmlns="http://schemas.openxmlformats.org/spreadsheetml/2006/main" count="9175" uniqueCount="3439">
  <si>
    <t>PERÍODO:  31-12-2018</t>
  </si>
  <si>
    <t>(1)</t>
  </si>
  <si>
    <t>(2.1)</t>
  </si>
  <si>
    <t>(2.2)</t>
  </si>
  <si>
    <t>(2.3)</t>
  </si>
  <si>
    <t>(2.4)</t>
  </si>
  <si>
    <t>(2.5)</t>
  </si>
  <si>
    <t>(2.6)</t>
  </si>
  <si>
    <t>(2.7)</t>
  </si>
  <si>
    <t>RECURSOS PROPIOS DE LOS MUNICIPIOS</t>
  </si>
  <si>
    <t>BASE IMPONIBLE</t>
  </si>
  <si>
    <t>PERIODICIDAD</t>
  </si>
  <si>
    <t>ALÍCUOTA GENERAL</t>
  </si>
  <si>
    <t>ALÍCUOTAS ESPECIALES</t>
  </si>
  <si>
    <t>TASA FIJA</t>
  </si>
  <si>
    <t>TASA VARIABLE</t>
  </si>
  <si>
    <t>NORMATIVA</t>
  </si>
  <si>
    <t>RECAUDACIÓN</t>
  </si>
  <si>
    <t>MÍNIMA</t>
  </si>
  <si>
    <t>MÁXIMA</t>
  </si>
  <si>
    <t xml:space="preserve">    - IMPUESTOS (discriminar)</t>
  </si>
  <si>
    <t xml:space="preserve">    - TASAS (discriminar)</t>
  </si>
  <si>
    <t>Ingresos generados por la venta de Energía Eléctrica</t>
  </si>
  <si>
    <t>Bimestral</t>
  </si>
  <si>
    <t>15% consumo residencial</t>
  </si>
  <si>
    <t>16% consumo industrial</t>
  </si>
  <si>
    <t>Impositiva 2018 Ordenanza 96/17</t>
  </si>
  <si>
    <t>mensual</t>
  </si>
  <si>
    <t>TASA GENERAL INMOBILIARIA</t>
  </si>
  <si>
    <t>mt. Lineal</t>
  </si>
  <si>
    <t>bimestral</t>
  </si>
  <si>
    <t>$65 - $247</t>
  </si>
  <si>
    <t>por c/ estructura portante</t>
  </si>
  <si>
    <t xml:space="preserve">anual </t>
  </si>
  <si>
    <t>$ 80.000 por c/ estructura portante</t>
  </si>
  <si>
    <t xml:space="preserve">CEMENTERIO  </t>
  </si>
  <si>
    <t>mt. Cuadrado</t>
  </si>
  <si>
    <t>trimestral</t>
  </si>
  <si>
    <t>% aplicado sobre cada tasa cobrada</t>
  </si>
  <si>
    <t>por c/tasa cobrada</t>
  </si>
  <si>
    <t xml:space="preserve">    - CONTRIBUCIONES (discriminar)</t>
  </si>
  <si>
    <t xml:space="preserve">    - DERECHOS  (discriminar)</t>
  </si>
  <si>
    <t>CARNET DE CONDUCTOR</t>
  </si>
  <si>
    <t>valor anual</t>
  </si>
  <si>
    <t>por c/ solicitud</t>
  </si>
  <si>
    <t>DEUDORES POR TASAS ATRASADAS</t>
  </si>
  <si>
    <t>por c/pago atrasado</t>
  </si>
  <si>
    <t>% por día</t>
  </si>
  <si>
    <t xml:space="preserve">RECARGO POR MORA </t>
  </si>
  <si>
    <t>DERECHO DE OFICINA Y SELLADOS</t>
  </si>
  <si>
    <t>por trámite solicitado</t>
  </si>
  <si>
    <t>REGISTRO DE TITULOS</t>
  </si>
  <si>
    <t>valor de la propiedad</t>
  </si>
  <si>
    <t>SALUD PUBLICA MUNICIPAL</t>
  </si>
  <si>
    <t>VENDEDORES AMBULANTES</t>
  </si>
  <si>
    <t>valor diario</t>
  </si>
  <si>
    <t>por día</t>
  </si>
  <si>
    <t>INSTALACIONES ELECTROMECANICAS</t>
  </si>
  <si>
    <t>por HP de c/motor</t>
  </si>
  <si>
    <t>2 cuotas anuales</t>
  </si>
  <si>
    <t>por c/ balanza</t>
  </si>
  <si>
    <t>DESAGOTE DOMICILIARIO</t>
  </si>
  <si>
    <t>por viaje del atmósferico de hasta 5000 lts</t>
  </si>
  <si>
    <t>$65</t>
  </si>
  <si>
    <t xml:space="preserve">    - ALQUILERES (discriminar)</t>
  </si>
  <si>
    <t xml:space="preserve">    - MULTAS (discriminar)</t>
  </si>
  <si>
    <t>MULTAS</t>
  </si>
  <si>
    <t xml:space="preserve">    - CONCESIONES (discriminar)</t>
  </si>
  <si>
    <t xml:space="preserve">    - OTROS (discriminar)</t>
  </si>
  <si>
    <t xml:space="preserve">INGRESOS VARIOS </t>
  </si>
  <si>
    <t>Devolución del Iapser (ART)</t>
  </si>
  <si>
    <t>INTERESES GANADOS</t>
  </si>
  <si>
    <t>Intereses Plazos Fijos</t>
  </si>
  <si>
    <t>al vencimiento del plazo fijo</t>
  </si>
  <si>
    <t>ATENCION AGENCIA IOSPER</t>
  </si>
  <si>
    <t>Comisión mini agencia iosper</t>
  </si>
  <si>
    <t>Recupero Plan de Ayuda viviendas Municipales</t>
  </si>
  <si>
    <t>TASA POR INSPECCIÓN SANITARIA, HIGIENE, PROFILÁXIS y SEGURIDAD</t>
  </si>
  <si>
    <t>INGRESOS BRUTOS</t>
  </si>
  <si>
    <t>MENSUAL</t>
  </si>
  <si>
    <t>-</t>
  </si>
  <si>
    <t>Ordenanza 1502/18</t>
  </si>
  <si>
    <t>VALUACIÓN FISCAL</t>
  </si>
  <si>
    <t>TASA DE OBRAS SANITARIAS</t>
  </si>
  <si>
    <t>M3</t>
  </si>
  <si>
    <t>ALUMBRADO PUBLICO Y REPOSICIÓN DE LAMPARAS</t>
  </si>
  <si>
    <t>KW</t>
  </si>
  <si>
    <t>8,69%/16%</t>
  </si>
  <si>
    <t>CONTRIBUCIÓN POR MEJORAS</t>
  </si>
  <si>
    <t>METRO LINEAL</t>
  </si>
  <si>
    <t>POR OBRA</t>
  </si>
  <si>
    <t>ESPECTÁCULOS PÚBLICOS, DIVERSIONES Y ENTRADAS</t>
  </si>
  <si>
    <t>POR EVENTO</t>
  </si>
  <si>
    <t>6%-10%</t>
  </si>
  <si>
    <t>VENDEDORES AMBULANTES LOCALES</t>
  </si>
  <si>
    <t>OCUPACIÓN VÍA PÚBLICA</t>
  </si>
  <si>
    <t>DERECHOS DE EDIFICACIÓN, REPARACIÓN DE CALZADAS, NIVELES Y LOTEOS</t>
  </si>
  <si>
    <t>DERECHOS Y SELLADOS</t>
  </si>
  <si>
    <t>UNIDADES FIJAS (UF)</t>
  </si>
  <si>
    <t>RECARGO POR MORA</t>
  </si>
  <si>
    <t>CEMENTERIO</t>
  </si>
  <si>
    <t>POR SECTOR/M2</t>
  </si>
  <si>
    <t>MENSUAL/ANUAL</t>
  </si>
  <si>
    <t>VENTA DE TIERRA Y CANTERAS</t>
  </si>
  <si>
    <t>M2</t>
  </si>
  <si>
    <t>SERVICIOS VARIOS (Terminal de Ómnibus, Mercados y Ferias, Balneario)</t>
  </si>
  <si>
    <t>DEUDORES TASAS Y DERECHOS</t>
  </si>
  <si>
    <t>INGRESOS EXTRAORDINARIOS</t>
  </si>
  <si>
    <t>Tasa Comercial</t>
  </si>
  <si>
    <t>Ingresos brutos devengados</t>
  </si>
  <si>
    <t>Mensual</t>
  </si>
  <si>
    <t>Por cada actuación</t>
  </si>
  <si>
    <t>Tasa por servicios sanitarios</t>
  </si>
  <si>
    <t xml:space="preserve">Ord Nº 184/2015   </t>
  </si>
  <si>
    <t>Por cada conexión</t>
  </si>
  <si>
    <t>Ord. Nº231/2017</t>
  </si>
  <si>
    <t>Derecho por expedición de licencias de conducir</t>
  </si>
  <si>
    <t>Por cada expedición</t>
  </si>
  <si>
    <t>Derecho por venta ambulante</t>
  </si>
  <si>
    <t>Diaria</t>
  </si>
  <si>
    <t>Pliegos licitaciones públicas</t>
  </si>
  <si>
    <t>Por cada pliego</t>
  </si>
  <si>
    <t>Decreto 51/2018</t>
  </si>
  <si>
    <r>
      <t xml:space="preserve">RECURSOS PROPIOS DEL MUNICIPIO: </t>
    </r>
    <r>
      <rPr>
        <b/>
        <u/>
        <sz val="11"/>
        <color rgb="FF0033CC"/>
        <rFont val="Calibri"/>
        <family val="2"/>
      </rPr>
      <t>VILLAGUAY</t>
    </r>
  </si>
  <si>
    <r>
      <t>RECURSOS PROPIOS DEL MUNICIPIO:</t>
    </r>
    <r>
      <rPr>
        <b/>
        <u/>
        <sz val="11"/>
        <color rgb="FF0033CC"/>
        <rFont val="Calibri"/>
        <family val="2"/>
        <scheme val="minor"/>
      </rPr>
      <t xml:space="preserve"> VILLA MANTERO</t>
    </r>
  </si>
  <si>
    <r>
      <t xml:space="preserve">RECURSOS PROPIOS DEL MUNICIPIO: </t>
    </r>
    <r>
      <rPr>
        <b/>
        <u/>
        <sz val="11"/>
        <color rgb="FF0033CC"/>
        <rFont val="Calibri"/>
        <family val="2"/>
      </rPr>
      <t>ESTANCIA GRANDE</t>
    </r>
  </si>
  <si>
    <t>ADMINISTRACION PUBLICA MUNICIPAL NO FINANCIERA</t>
  </si>
  <si>
    <t>Planilla Nº 4</t>
  </si>
  <si>
    <t>Tasa General Inmobiliaria</t>
  </si>
  <si>
    <t>Avaluo Fiscal Pcial.</t>
  </si>
  <si>
    <t>Ordenanza 186/2017</t>
  </si>
  <si>
    <t>Tasa por Inspección Sanitaria, Higiene, Profilaxis y Seguridad</t>
  </si>
  <si>
    <t>Facturación</t>
  </si>
  <si>
    <t>Tasa por Servicio de Red Cloacal</t>
  </si>
  <si>
    <t>Tasa por Alumbrado Público</t>
  </si>
  <si>
    <t>Consumo energético</t>
  </si>
  <si>
    <t>Fondo Municipal de Promoción</t>
  </si>
  <si>
    <t>Tasa Abonada</t>
  </si>
  <si>
    <t>Espectáculos Públicos</t>
  </si>
  <si>
    <t>Evento</t>
  </si>
  <si>
    <t>Contribución por Mejoras</t>
  </si>
  <si>
    <t>m2</t>
  </si>
  <si>
    <t>Usos de Equipos e Instalaciones del Municipio</t>
  </si>
  <si>
    <t>Bien municipal utilizado</t>
  </si>
  <si>
    <t>Servicios Fúnebres</t>
  </si>
  <si>
    <t>Servicio prestado</t>
  </si>
  <si>
    <t>Ocupación Vía Pública</t>
  </si>
  <si>
    <t>Derecho otorgado</t>
  </si>
  <si>
    <t>Vendedores Ambulantes</t>
  </si>
  <si>
    <t>Días de venta</t>
  </si>
  <si>
    <t>Derecho de Edificación</t>
  </si>
  <si>
    <t>Tasación de Obra</t>
  </si>
  <si>
    <t>Actuaciones Administrativas</t>
  </si>
  <si>
    <t>Tipo de trámite</t>
  </si>
  <si>
    <t>Multas</t>
  </si>
  <si>
    <t>Unidades Fijas</t>
  </si>
  <si>
    <r>
      <t xml:space="preserve">RECURSOS PROPIOS DEL MUNICIPIO: </t>
    </r>
    <r>
      <rPr>
        <b/>
        <u/>
        <sz val="11"/>
        <color rgb="FF0033CC"/>
        <rFont val="Calibri"/>
        <family val="2"/>
      </rPr>
      <t>GENERAL CAMPOS</t>
    </r>
  </si>
  <si>
    <t>Tasa por Inspeccion, Higiene, Profilaxis y Seguridad</t>
  </si>
  <si>
    <t>113/14         0291/17</t>
  </si>
  <si>
    <t>Contribucion Energia Electrica</t>
  </si>
  <si>
    <t>kw</t>
  </si>
  <si>
    <t>Inspeccion Instalaciones Electromecanica</t>
  </si>
  <si>
    <t>Hp</t>
  </si>
  <si>
    <t>Contribucion de Mejoras</t>
  </si>
  <si>
    <t>UH</t>
  </si>
  <si>
    <t>Diario</t>
  </si>
  <si>
    <t>Salud Publica Municipal</t>
  </si>
  <si>
    <t>Carnet de Conductor</t>
  </si>
  <si>
    <t>Cementerio</t>
  </si>
  <si>
    <t>Anual</t>
  </si>
  <si>
    <t>Instalaciones y Equipos</t>
  </si>
  <si>
    <t>Convenio con ICAB Clausula 8</t>
  </si>
  <si>
    <t>Km</t>
  </si>
  <si>
    <t>Litro de Nafta Mayor Octanaje</t>
  </si>
  <si>
    <t>Multa y Contravenciones</t>
  </si>
  <si>
    <t>Convenios de Pagos</t>
  </si>
  <si>
    <t>Resultado por Inversiones Financieras</t>
  </si>
  <si>
    <r>
      <t xml:space="preserve">RECURSOS PROPIOS DEL MUNICIPIO: </t>
    </r>
    <r>
      <rPr>
        <b/>
        <u/>
        <sz val="11"/>
        <color rgb="FF0033CC"/>
        <rFont val="Calibri"/>
        <family val="2"/>
      </rPr>
      <t>VILLA HERNANDARIAS</t>
    </r>
  </si>
  <si>
    <t>Total Recaudación</t>
  </si>
  <si>
    <t>OBSERVACIONES</t>
  </si>
  <si>
    <t>NO POSEE</t>
  </si>
  <si>
    <t>METROS FRENTE POR ZONA</t>
  </si>
  <si>
    <t>BIMETRAL / ANUAL</t>
  </si>
  <si>
    <t>ORD.IMP. 1179/17 ART. 1</t>
  </si>
  <si>
    <t>RECAUD. INCLUYE TASA CORRIENTE Y  ATRASADA</t>
  </si>
  <si>
    <t>TASA POR INSP. SANITARIA, HIGIENE, PROFILAXIS Y SEGURIDAD</t>
  </si>
  <si>
    <t>ORD.IMP. 1179/17 ART. 2</t>
  </si>
  <si>
    <t>INCLUYE TASA CORRIENTE Y  ATRASADA</t>
  </si>
  <si>
    <t>DERECHO DE CONTROL DE CARGAS</t>
  </si>
  <si>
    <t>VALOR FLETE</t>
  </si>
  <si>
    <t>ORDENANZA 362/00</t>
  </si>
  <si>
    <t>SEGÚN ORDENANZA 362/00</t>
  </si>
  <si>
    <t>TASAS MUNICIPALES</t>
  </si>
  <si>
    <t>MEN/BIM/ANUAL</t>
  </si>
  <si>
    <t>ORD.IMP. 1179/17 ART.20</t>
  </si>
  <si>
    <t>RECARGO 20% SOBRE TASA GENERAL INMOBILIARIA - T.I.SH.P.Y S. - ALQUILER DE EQUIPOS</t>
  </si>
  <si>
    <t>TASA GENERAL INM.</t>
  </si>
  <si>
    <t>BIM/ANUAL</t>
  </si>
  <si>
    <t>ORD.246/93 - 741/09 art.5</t>
  </si>
  <si>
    <t>RECARGO 6% SOBRE TASA GENERAL INMOBILIARIA</t>
  </si>
  <si>
    <t>DERECHO DE ESPECTÁCULOS PUBLICOS, DIVERSIONES Y RIFAS</t>
  </si>
  <si>
    <t>SEGÚN RIFA</t>
  </si>
  <si>
    <t>POR TRAMITE</t>
  </si>
  <si>
    <t>ORD.IMP.1179/17 ART.12-13</t>
  </si>
  <si>
    <t xml:space="preserve">ESPECTACULOS PUBLICOS Y RIFAS ORG. POR INSTITUCIONES EXENTOS </t>
  </si>
  <si>
    <t>FIJO X VENDEDOR</t>
  </si>
  <si>
    <t>POR DIA</t>
  </si>
  <si>
    <t>ORD.IMP. 1179/17 ART. 14</t>
  </si>
  <si>
    <t xml:space="preserve">INSPECCIÓN PER. DE INSTAL.Y MED.ELÉCTRICOS Y REPOS.DE LAMPARAS </t>
  </si>
  <si>
    <t>ALICUOTA</t>
  </si>
  <si>
    <t>ORD.IMP. 1179/17 ART. 15</t>
  </si>
  <si>
    <t>PERCEPCION EN FACTURACION DE ENERSA - SUJETA A COMPENSACION POR SERVICIOS DE ENERGIA DEL MUNICIPIO - ALICUOTA SEGÚN TIPO CONSUMO</t>
  </si>
  <si>
    <t>SALUD PÚBLICA MUNCIPAL</t>
  </si>
  <si>
    <t>X UNIDADES</t>
  </si>
  <si>
    <t>ORD.IMP.1179/17 ART. 3-5</t>
  </si>
  <si>
    <t>SE COBRA POR CARNET SANITARIO - E INSPECCION DE VEHICULOS</t>
  </si>
  <si>
    <t>USO DE EQUIPOS E INSTAL.-TANQUE DE AGUA Y ATMOSF.</t>
  </si>
  <si>
    <t>X UNIDADES / HS</t>
  </si>
  <si>
    <t>ORD.IMP. 1179/17 ART. 7</t>
  </si>
  <si>
    <t>DERECHO  FACTURACIÓN E.N.E.R.S.A.</t>
  </si>
  <si>
    <t>D.734/12 ER-CONV.ART. 34 CONT.UNICA</t>
  </si>
  <si>
    <t>CONTRIBUCION UNICA ENERSA POR TODA TASA Y DCHOS. MLES. - DISCRIMINADA EN LA FACTURACION COMO 8,6956% - SUJETA A COMPENSACION POR SERVICIOS DE ENERGIA DEL MUNICIPIO</t>
  </si>
  <si>
    <t>TASA DE SERVICIOS SANITARIOS (AGUA Y CLOACAS)</t>
  </si>
  <si>
    <t>POR M3 C/MINIMO</t>
  </si>
  <si>
    <t>BIMESTRAL</t>
  </si>
  <si>
    <t>ORD.190/89-1179/17 ART.28</t>
  </si>
  <si>
    <t>DERECHOS DE CONEXIÓN DE AGUA Y CLOACAS</t>
  </si>
  <si>
    <t>LIQUID.ADMIN.</t>
  </si>
  <si>
    <t>% SOBRE TASA AGUA Y CLOAC.</t>
  </si>
  <si>
    <t>ORDENANZA 450/02</t>
  </si>
  <si>
    <t>RECARGO 20% SOBRE TASA DE SERVICIO DE  AGUA Y CLOACAS</t>
  </si>
  <si>
    <t>TASA DE CASINOS</t>
  </si>
  <si>
    <t>UTILIDAD BRUTA</t>
  </si>
  <si>
    <t>ORD.IMP. 1179/17 ART. 11</t>
  </si>
  <si>
    <t>SE LIQUIDA EN BASE A DECLARACIONES JURADAS DEL IAFAS</t>
  </si>
  <si>
    <t>PUBLICIDAD Y PROPAGANDA</t>
  </si>
  <si>
    <t xml:space="preserve">MONTO FIJO POR CAMPAÑA </t>
  </si>
  <si>
    <t>ANUAL</t>
  </si>
  <si>
    <t>ORD.IMP. 1179/17 ART. 10</t>
  </si>
  <si>
    <t>SE COBRA A LA PUBLICIDAD RODANTE O REALIZADA EN LA VIA PUBLICA. RESULTAN EXCEPTUADOS DEL PAGO DEL PRESENTE, LOS PARTIDOS POLÍTICOS, LAS INSTITUCIONES SIN FINES DE LUCRO, LOS CONTRIBUYENTES INSCRIPTOS EN LA TASA POR INSPECCIÓN SANITARIA, HIGIENE, PROFILAXIS Y SEGURIDAD DE LA MUNICIPALIDAD DE URDINARRAIN, Y LAS REALIZADAS DENTRO O EN EL MARCO DE FIESTAS, FESTIVALES O EVENTOS DETERMINADOS, ORGANIZADOS POR INSTITUCIONES SIN FINES DE LUCRO.</t>
  </si>
  <si>
    <t>TASA POR INSPECCIÓN DE ANTENAS DE COMUNICACION Y SUS ESTRUCTURAS
PORTANTES</t>
  </si>
  <si>
    <t>POR ANTENA</t>
  </si>
  <si>
    <t>ORD.IMP.1179/17 ART. 24-25</t>
  </si>
  <si>
    <t>LAS EMPRESAS DE TELEFONIA PAGAN DICHA TASA EN FUNCION DE LA ALTURA DE LAS ANTENAS DE 0 A 20 METROS $ 33.000 DE 20  A 40 METROS $ 49.500 Y MAS DE 40 METROS $ 66.000</t>
  </si>
  <si>
    <t>FONDO PARA LA DEFENSA CIVIL</t>
  </si>
  <si>
    <t>MONTO FIJO S/TASA</t>
  </si>
  <si>
    <t>ORD.943/14 Y 1179/17 ART.26</t>
  </si>
  <si>
    <t>SE ADICIONA A LA TASA GENERAL INMOBILIARIA UN MONTO FIJO DE $  16 X BIMESTRE Y A LA TASA DE SERVICIOS DE AGUA Y CLOACAS $ 11 POR BIMESTRE</t>
  </si>
  <si>
    <t>TASA POR CONTROL TÉCNICO, INSPECCIÓN SANITARIA, HIGIENE, PROFILAXIS Y
SEGURIDAD, DERECHOS Y SERVICIOS VARIOS</t>
  </si>
  <si>
    <t>MONTO FIJO X ACT.</t>
  </si>
  <si>
    <t>ORD.IMP.1179/17 ART. 27</t>
  </si>
  <si>
    <t>FONDO ESP. CONST.VIVIENDAS SOC.MPALES Y COMPRA TERRENOS</t>
  </si>
  <si>
    <t>RECUPERO VTA.TERRENOS</t>
  </si>
  <si>
    <t>ORDENANZA 484/11 ART.5º</t>
  </si>
  <si>
    <t>CONTRIBUCION POR MEJORAS PAVIMENTO URBANO</t>
  </si>
  <si>
    <t>METRO DE FRENTE</t>
  </si>
  <si>
    <t xml:space="preserve">ORD.IMP.1179/17 ART. 16 </t>
  </si>
  <si>
    <t>SISTEMA DE CONSORCIOS DE VECINOS APROBADOS POR ORDENANZA - SE FACTURA A LOS FRENTISTAS EL COSTO TOTAL DE LA OBRA C/OPCION PAGO EN CUOTAS</t>
  </si>
  <si>
    <t>CONTRIBUCION POR MEJORAS ENRIPIADO URBANO</t>
  </si>
  <si>
    <t>CONTRIBUCION POR MEJORAS ILUMINACIÓN</t>
  </si>
  <si>
    <t>CONTRIBUCION POR MEJORAS AMPLIACIÓN RED CLOACAL</t>
  </si>
  <si>
    <t>CONTRIBUCION POR MEJORAS AMPLIACIÓN RED AGUA</t>
  </si>
  <si>
    <t>OCUPACIÓN DE LA VÍA PÚBLICA</t>
  </si>
  <si>
    <t>ORD.IMP. 1179/17 ART. 9</t>
  </si>
  <si>
    <t>SE COBRA PUESTOS EN EL PARQUE SAN MARTIN</t>
  </si>
  <si>
    <t>DERECHOS CEMENTERIO (ATENCION Y LIMPIEZA)</t>
  </si>
  <si>
    <t>ORD.IMP. 1179/17 ART. 8</t>
  </si>
  <si>
    <t>SE COBRA POR ATENCION Y LIMPIEZA DEL CEMENTERIO NICHOS, TERRENOS, LOTES, PANTEONES, - RECAUD. INCLUYE TASA CORRIENTE Y  ATRASADA</t>
  </si>
  <si>
    <t>DERECHOS VARIOS DEL CEMENTERIO MUNICIPAL (RESTO DE DCHOS.)</t>
  </si>
  <si>
    <t>MONTOS FIJOS</t>
  </si>
  <si>
    <t>SE COBRA SELLADO SEGÚN EL TRAMITE DEL CEMENTERIO</t>
  </si>
  <si>
    <t>ORD.IMP. 1179/17 ART. 23</t>
  </si>
  <si>
    <t>CARNET CONDUCTOR 2 AÑOS $ 270; 3 AÑOS $380; 5 AÑOS $ 600 - DUPLICADOS POR EXTRAVIO 50% DEL VALOR DEL CARNET.</t>
  </si>
  <si>
    <t>DERECHOS DE EDIFICACIÓN -(DERECHO DE CONSTRUCCIONES)</t>
  </si>
  <si>
    <t>ORD.IMP. 1179/17 ART. 17</t>
  </si>
  <si>
    <t>LIQUIDACION EN BASE A ALICUOTA SEGÚN PRESUPUESTO / TASACION - PROYECTO CONSTR. 0,3% RELEVAMIENO OBRA 1%</t>
  </si>
  <si>
    <t>ACTUACIONES ADMINISTRATIVAS (DERECHOS DE OFICINA Y SELLADOS)</t>
  </si>
  <si>
    <t>ORD.IMP. 1179/17 ART. 19</t>
  </si>
  <si>
    <t>VALOR DE SELLADO SEGÚN TRÁMITE</t>
  </si>
  <si>
    <t>INGRESOS VARIOS - TRAVESIA CORREDOR RIO GUALEGUAY</t>
  </si>
  <si>
    <t>OTRAS TASAS ATRASADA</t>
  </si>
  <si>
    <t>REGISTRO TÍTULOS</t>
  </si>
  <si>
    <t>OR.IMP. 1179/17 ART.19 INC.7</t>
  </si>
  <si>
    <t>SE COBRA UN DERECHO % SOBRE EL VALOR DE LA OPERACIÓN (TITULO) CON UN MINIMO DE $42 Y UN MAXIMO DE $ 685</t>
  </si>
  <si>
    <t>USO DE EQUIPOS E INSTAL.-MAQUINARIAS</t>
  </si>
  <si>
    <t>X HORA  /ADIC.KM</t>
  </si>
  <si>
    <t>POR SOLICITUD</t>
  </si>
  <si>
    <t>OR.IMP. 1179/17 ART.7 INC.1</t>
  </si>
  <si>
    <t xml:space="preserve">TRABAJO POR CUENTA DE PARTICULARES </t>
  </si>
  <si>
    <t>ORD.IMP. 1179/17 ART. 22</t>
  </si>
  <si>
    <t>USO DE ANDÉN TERMINAL DE OMNIBUS</t>
  </si>
  <si>
    <t>POR OMNIBUS</t>
  </si>
  <si>
    <t>ORD.IMP. 1179/17 ART. 6</t>
  </si>
  <si>
    <t>TERMINAL DE OMNIBUS (ALQUILER BOLETERIAS Y BUFFET)</t>
  </si>
  <si>
    <t>BOLETERIA UNICA</t>
  </si>
  <si>
    <t>DERECHOS DE CONCESIÓN CEMENTERIO MPAL. (GALERÍA DE NICHOS)</t>
  </si>
  <si>
    <t>MONTO FIJO X AÑOS</t>
  </si>
  <si>
    <t>5 AÑOS/ 35 AÑOS</t>
  </si>
  <si>
    <t>SE COBRA EL ARRENDAMIENTO DE NICHOS, TERRENOS, LOTES, PANTEONES DEL CEMENTERIO A 5 AÑOS O 35 AÑOS A OPCION DEL TITULAR</t>
  </si>
  <si>
    <t>DERECHOS BALNEARIO CAMPING MUNICIPAL</t>
  </si>
  <si>
    <t>POR PERSONA/VEHICULO</t>
  </si>
  <si>
    <t>TEMPORADA</t>
  </si>
  <si>
    <t>ORD. 1160/17</t>
  </si>
  <si>
    <t>DERECHOS DEL BALNEARIO CAMPING MUNICIPAL -SEGÚN VALORES ESTABLECIDOS POR ORDENANZA Nº 1098/16</t>
  </si>
  <si>
    <t>MULTAS POR INFRACCIONES DE TRÁNSITO</t>
  </si>
  <si>
    <t>MONTO FIJO</t>
  </si>
  <si>
    <t>SIN PERIODICIDAD</t>
  </si>
  <si>
    <t>ORD. 794/11 -LEY NAC.TRANS.</t>
  </si>
  <si>
    <t>MULTAS TASA DE COMERCIO</t>
  </si>
  <si>
    <t>COD.TRIB.MPAL.ORD.15/84</t>
  </si>
  <si>
    <t>OTRAS MULTAS</t>
  </si>
  <si>
    <t>RECARGOS POR MORA (INTERESES)</t>
  </si>
  <si>
    <t>PORCENTAJE S/TASAS</t>
  </si>
  <si>
    <t>MULTAS O.M.I.C.</t>
  </si>
  <si>
    <t>ORD.1080/16 ART.10</t>
  </si>
  <si>
    <t>INTERESES COLOCACIONES TRANSITORIA</t>
  </si>
  <si>
    <t xml:space="preserve">SEGÚN TASA PF </t>
  </si>
  <si>
    <r>
      <t xml:space="preserve">RECURSOS PROPIOS DEL MUNICIPIO: </t>
    </r>
    <r>
      <rPr>
        <b/>
        <u/>
        <sz val="11"/>
        <color rgb="FF0033CC"/>
        <rFont val="Calibri"/>
        <family val="2"/>
      </rPr>
      <t>URDINARRAIN</t>
    </r>
  </si>
  <si>
    <t>INSPECCION PERIÓDICA DE INSTALACIONES Y MEDIDORES ELÉCTRICOS Y REPOSICIÓN DE LAMPARAS</t>
  </si>
  <si>
    <t>Ingresos mensuales act. Comercial</t>
  </si>
  <si>
    <t xml:space="preserve">TASA POR INSPECCION DE ANTENAS DE COMUNICACIÓN Y SUS ESTRUCTURAS PORTANTES </t>
  </si>
  <si>
    <t xml:space="preserve">TASA POR FACTIBILIDAD DE LOCALIZACION Y HABILITACION DE ANTENAS DE COMUNICACIÓN Y SUS ESTRUCTURAS PORTANTES </t>
  </si>
  <si>
    <t>$24 mt. Cuadrado</t>
  </si>
  <si>
    <t>FO.DE.CO (FONDO DESARROLLO COMUNITARIO)</t>
  </si>
  <si>
    <t>INSPECCIÓN VETERINARIA DE VEHÍCULOS QUE TRANSPORTEN PROVISIONES, PRODUCTOS ALIMENTICIOS, BEBIDAS O SIMILARES</t>
  </si>
  <si>
    <t>por la introducción de /animal</t>
  </si>
  <si>
    <t>1/2 KG PULPA ESPECIAL</t>
  </si>
  <si>
    <t>2 KG PULPA ESPECIAL</t>
  </si>
  <si>
    <t>CONTRIBUCION DISTRIBUIDORA ELECTRICIDAD</t>
  </si>
  <si>
    <t>$80</t>
  </si>
  <si>
    <t>$400</t>
  </si>
  <si>
    <t>$90</t>
  </si>
  <si>
    <t>$130</t>
  </si>
  <si>
    <t>$45</t>
  </si>
  <si>
    <t>$325</t>
  </si>
  <si>
    <t>CONTRASTE DE PESAS Y MEDIDAS</t>
  </si>
  <si>
    <t>$35</t>
  </si>
  <si>
    <t>$145</t>
  </si>
  <si>
    <t>RECUPERO VIVIENDAS PLAN AYUDA MUTUA</t>
  </si>
  <si>
    <t>Ordenanza Nº 934</t>
  </si>
  <si>
    <t>Valuación Fiscal</t>
  </si>
  <si>
    <t>Ingresos Brutos</t>
  </si>
  <si>
    <t>Servicio de Agua Corriente y Red Cloacal</t>
  </si>
  <si>
    <t>Tasa por Inspección e instalación de medidores</t>
  </si>
  <si>
    <t>Sobre precio del KW</t>
  </si>
  <si>
    <t>Tasa Contribución ENERSA</t>
  </si>
  <si>
    <t>Facturacion</t>
  </si>
  <si>
    <t>Tasa de Abasto y Matadero</t>
  </si>
  <si>
    <t>Espectaculos Públicos</t>
  </si>
  <si>
    <t>Valor de Entrada</t>
  </si>
  <si>
    <t>Servicio de Tanque Atmosferico</t>
  </si>
  <si>
    <t>8 lts gasoil por hora</t>
  </si>
  <si>
    <t>Derechos de Cementerio</t>
  </si>
  <si>
    <t>Según zonas</t>
  </si>
  <si>
    <t>Libreta Sanitaria</t>
  </si>
  <si>
    <t>Derechos de Sisa</t>
  </si>
  <si>
    <t>Derechos de Construcción</t>
  </si>
  <si>
    <t>70% costo const.</t>
  </si>
  <si>
    <t>Derechos de Oficina y Sellados</t>
  </si>
  <si>
    <t>Multas y recargos por tasas municipales</t>
  </si>
  <si>
    <t>Mora en el pago</t>
  </si>
  <si>
    <t>Multas Juzgado de Faltas</t>
  </si>
  <si>
    <t xml:space="preserve">Contravenciones </t>
  </si>
  <si>
    <t>414303 - Venta lotes termas</t>
  </si>
  <si>
    <t>Ord.Nº 42/2017</t>
  </si>
  <si>
    <t>8 bolsas cemento</t>
  </si>
  <si>
    <t>valor unitario bolsa cemento s/1º licitac.del año</t>
  </si>
  <si>
    <t>414201 - Recupero Fondo Viviendas</t>
  </si>
  <si>
    <t>Ord.Nº 12/2018 - Ord.Nº 42/2017</t>
  </si>
  <si>
    <t>600 UT</t>
  </si>
  <si>
    <t>450 UT</t>
  </si>
  <si>
    <t xml:space="preserve">contado/cuotas </t>
  </si>
  <si>
    <t>unidad/nicho</t>
  </si>
  <si>
    <t>411212 - Construccion nichos</t>
  </si>
  <si>
    <t>Dec.191/14 DEM - Ord.Nº 42/2017</t>
  </si>
  <si>
    <t>adelantado</t>
  </si>
  <si>
    <t>unidad, alojamiento</t>
  </si>
  <si>
    <t>411211 - Fondo p/actividad turistica</t>
  </si>
  <si>
    <t>Ord.Nº 27/2012</t>
  </si>
  <si>
    <t>lote/tierra/fraccion</t>
  </si>
  <si>
    <t>411210 - Banco de Tierras</t>
  </si>
  <si>
    <t>412101 - Ingresos Varios</t>
  </si>
  <si>
    <t>contado/mensual</t>
  </si>
  <si>
    <t>mtr lineal de frente</t>
  </si>
  <si>
    <t>411206 - Fondo p/obras municipales</t>
  </si>
  <si>
    <t>Resoluciones DEM</t>
  </si>
  <si>
    <t>cuota</t>
  </si>
  <si>
    <t>414202 - Reintegro subsidios</t>
  </si>
  <si>
    <t>concepto/trámite</t>
  </si>
  <si>
    <t>411118 - Actuaciones administrativas</t>
  </si>
  <si>
    <t>conjuntamente c/tributo corresp.</t>
  </si>
  <si>
    <t>importe a tributar p/todo concepto</t>
  </si>
  <si>
    <t>411201 - Fondo Mcpal p/Desarrollo Comunidad</t>
  </si>
  <si>
    <t>p/multa</t>
  </si>
  <si>
    <t>multa correspondiente</t>
  </si>
  <si>
    <t>411121 - Multas</t>
  </si>
  <si>
    <t>p/insfraccion</t>
  </si>
  <si>
    <t>insfraccion corresp.</t>
  </si>
  <si>
    <t>411208 - Inspeccion Municipal Multas</t>
  </si>
  <si>
    <t>diario</t>
  </si>
  <si>
    <t>tasa/derecho correspondiente</t>
  </si>
  <si>
    <t>411120 - Recargos e intereses</t>
  </si>
  <si>
    <t>s/plan pago</t>
  </si>
  <si>
    <t>411122 - Deudores p/tasas y derechos atrasados</t>
  </si>
  <si>
    <t>mensual, bimestral,trimestral, anual</t>
  </si>
  <si>
    <t>unidad, mtr lineal, mtr2</t>
  </si>
  <si>
    <t>411107 - Rodados y Ocupacion de la Via Publica</t>
  </si>
  <si>
    <t>diario, semanal, mensual</t>
  </si>
  <si>
    <t>monto estimado operac.</t>
  </si>
  <si>
    <t>411109 - Vendedores Ambulantes</t>
  </si>
  <si>
    <t>entradas</t>
  </si>
  <si>
    <t>411138 - Museo de Ciencias Naturales</t>
  </si>
  <si>
    <t>cuotas s/curso</t>
  </si>
  <si>
    <t>411137 - Casa de la Cultura</t>
  </si>
  <si>
    <t>411209 - Entradas Museo Historico Regional</t>
  </si>
  <si>
    <t>p/servicio,analisis,mensual,anual</t>
  </si>
  <si>
    <t>tramite,tipo analisis,otr</t>
  </si>
  <si>
    <t>411103 - Salud Publica Municipal</t>
  </si>
  <si>
    <t>3 ‰</t>
  </si>
  <si>
    <t>por concepto</t>
  </si>
  <si>
    <t>mtr lineal,mtr2 s/valuacion</t>
  </si>
  <si>
    <t>411117 - Construcciones</t>
  </si>
  <si>
    <t>mensual, por bulto</t>
  </si>
  <si>
    <t>mtr2,km recorrido,bulto</t>
  </si>
  <si>
    <t>411104 - Terminal de Omnibus</t>
  </si>
  <si>
    <t>entradas, plateas</t>
  </si>
  <si>
    <t>411207 - Fiesta Colonizacion</t>
  </si>
  <si>
    <t>entradas residentes/visitantes</t>
  </si>
  <si>
    <t>411141 - Complejo Termal Municipal</t>
  </si>
  <si>
    <t>p/servicio, semestral, anual</t>
  </si>
  <si>
    <t>servicio, mtr2</t>
  </si>
  <si>
    <t>411106 - Cementerio</t>
  </si>
  <si>
    <t>diario, mensual</t>
  </si>
  <si>
    <t>entradas,uso instalac,serv</t>
  </si>
  <si>
    <t>411136 - Balneario Municipal</t>
  </si>
  <si>
    <t xml:space="preserve">$ 1625,00 </t>
  </si>
  <si>
    <t xml:space="preserve">$ 15,75 </t>
  </si>
  <si>
    <t>diario,semanal,mensual,fraccion</t>
  </si>
  <si>
    <t>entradas,tipo espect,rifa,bono</t>
  </si>
  <si>
    <t>411119 - Espectáculos Pcos, Juegos, Rifas y Apuestas</t>
  </si>
  <si>
    <t>Ord.Nº 18/2009</t>
  </si>
  <si>
    <t>mtr2</t>
  </si>
  <si>
    <t>411113 - Recupero pavimento</t>
  </si>
  <si>
    <t>mtr frente</t>
  </si>
  <si>
    <t>411114 - Recupero desagües cloacales</t>
  </si>
  <si>
    <t xml:space="preserve">$ 6,75 </t>
  </si>
  <si>
    <t>anual/fraccion</t>
  </si>
  <si>
    <t>m2,fraccion,faz,unidad</t>
  </si>
  <si>
    <t>411108 - Publicidad y propaganda</t>
  </si>
  <si>
    <t xml:space="preserve">$ 6,70 </t>
  </si>
  <si>
    <t>mensual, bimestral</t>
  </si>
  <si>
    <t>m2,m3,servicio</t>
  </si>
  <si>
    <t>411131 - Servicios Sanitarios</t>
  </si>
  <si>
    <t>consumo energia electr</t>
  </si>
  <si>
    <t>411110 - Tasa p/Inspeccion Per.Medidores</t>
  </si>
  <si>
    <t xml:space="preserve">$ 7,50 </t>
  </si>
  <si>
    <t>m2 s/zona y avalúo</t>
  </si>
  <si>
    <t>411101 - Tasa General Inmobiliaria</t>
  </si>
  <si>
    <t>411135 - Contribucion Usinas Electricas</t>
  </si>
  <si>
    <t>$ 81,60</t>
  </si>
  <si>
    <t xml:space="preserve">60‰ </t>
  </si>
  <si>
    <t xml:space="preserve">3‰ </t>
  </si>
  <si>
    <t>15‰</t>
  </si>
  <si>
    <t>total facturado s/act</t>
  </si>
  <si>
    <t>411102 - Inspeccion sanitaria, higiene, profilaxis y seguridad</t>
  </si>
  <si>
    <t xml:space="preserve">    - TASAS </t>
  </si>
  <si>
    <r>
      <t xml:space="preserve">RECURSOS PROPIOS DEL MUNICIPIO: </t>
    </r>
    <r>
      <rPr>
        <b/>
        <u/>
        <sz val="11"/>
        <color rgb="FF0033CC"/>
        <rFont val="Calibri"/>
        <family val="2"/>
      </rPr>
      <t>SAN JOSÉ</t>
    </r>
  </si>
  <si>
    <t xml:space="preserve">    - IMPUESTOS</t>
  </si>
  <si>
    <t>Aclaraciones:</t>
  </si>
  <si>
    <t>Ventas/Facturacion</t>
  </si>
  <si>
    <t>General Inmobiliara</t>
  </si>
  <si>
    <t>Valuacion Fiscal</t>
  </si>
  <si>
    <t>Alumbrado Público</t>
  </si>
  <si>
    <t>Servicios Sanitarios</t>
  </si>
  <si>
    <t>Inspección de Pesas y Medidas</t>
  </si>
  <si>
    <t>Control Bromatologico e Inspeccion Veterinaria</t>
  </si>
  <si>
    <t>Libreta e Inspección Sanitaria</t>
  </si>
  <si>
    <t>Desinfección Desratización y Vacunación</t>
  </si>
  <si>
    <t>Espectaculos Públicos y Diversiones</t>
  </si>
  <si>
    <t>Ingresos de Entradas</t>
  </si>
  <si>
    <t>Publicidad y Propaganda</t>
  </si>
  <si>
    <t>Metros cuadrados</t>
  </si>
  <si>
    <t>Tributos Relacionados con Servicios Diversos</t>
  </si>
  <si>
    <t>Fondo de Promoción Social</t>
  </si>
  <si>
    <t>TGI.SS y TISHPyS</t>
  </si>
  <si>
    <t>Pavimento</t>
  </si>
  <si>
    <t>Agua y Cloacas</t>
  </si>
  <si>
    <t>Derechos de Edificación</t>
  </si>
  <si>
    <t>A Solicitud</t>
  </si>
  <si>
    <t>Derechos de Uso de Andenes</t>
  </si>
  <si>
    <t>Lts.Nafta</t>
  </si>
  <si>
    <t>Alquiler Comedor Terminal</t>
  </si>
  <si>
    <t>Alquiler Cabinas Terminal</t>
  </si>
  <si>
    <t>Alquiler Kiosco Terminal</t>
  </si>
  <si>
    <t>Alquiler Patio de Comidas</t>
  </si>
  <si>
    <t>Multas de Transito con Convenio</t>
  </si>
  <si>
    <t>Multas de Transito sin Convenio</t>
  </si>
  <si>
    <t>VENTA DE BIENES Y SERVICIOS</t>
  </si>
  <si>
    <t>Venta de Residuos Solidos Urbanos</t>
  </si>
  <si>
    <t>Variable</t>
  </si>
  <si>
    <t>Natatorio Municipal</t>
  </si>
  <si>
    <t>Jardín Materno Infantil</t>
  </si>
  <si>
    <t>Hogar de Ancianos</t>
  </si>
  <si>
    <t>Transporte Traffic</t>
  </si>
  <si>
    <t>Intereses por Deposito</t>
  </si>
  <si>
    <t>Mts. de frente</t>
  </si>
  <si>
    <t>Inspección Sanitaria Higiene</t>
  </si>
  <si>
    <t>Salud Pública - Carnet Sanitario</t>
  </si>
  <si>
    <t>Salud Pública - Inspección sanitaria Vehiculos</t>
  </si>
  <si>
    <t>Semestral</t>
  </si>
  <si>
    <t>Mts. Cuadrados</t>
  </si>
  <si>
    <t>Fondo Municipal</t>
  </si>
  <si>
    <t xml:space="preserve">Disposiciones complementarias </t>
  </si>
  <si>
    <t xml:space="preserve">Pavimento, veredas, alumbrados  y otras mejoras </t>
  </si>
  <si>
    <t>Construcciones</t>
  </si>
  <si>
    <t xml:space="preserve">Contribuciones mejoras red de gas </t>
  </si>
  <si>
    <t xml:space="preserve">Viviendas Sociales </t>
  </si>
  <si>
    <t>Ord. Nº 22 -2012 - mejoras asflato</t>
  </si>
  <si>
    <t>Servicios Varios , uso de equipos e instalaciones</t>
  </si>
  <si>
    <t xml:space="preserve">Ocupación de la vía pública </t>
  </si>
  <si>
    <t>Vendedores ambulantes</t>
  </si>
  <si>
    <t xml:space="preserve">Instalaciones electromecánicas </t>
  </si>
  <si>
    <t xml:space="preserve">Actuaciones  Administrativas </t>
  </si>
  <si>
    <t xml:space="preserve">Derechos de abasto </t>
  </si>
  <si>
    <t xml:space="preserve">Código municipal de faltas </t>
  </si>
  <si>
    <t>Intereses plazo fijo</t>
  </si>
  <si>
    <t>GENERAL INMOBILIARIA</t>
  </si>
  <si>
    <t>AVALUO</t>
  </si>
  <si>
    <t xml:space="preserve">POR ZONA </t>
  </si>
  <si>
    <t>6,5 %º</t>
  </si>
  <si>
    <t>8,5%º</t>
  </si>
  <si>
    <t>CTM ART. 83 AL 102</t>
  </si>
  <si>
    <t>HIGIENE, PROFILAXIS Y SEGURIDAD</t>
  </si>
  <si>
    <t>INGRESOS BRUTOS DECLARADOS</t>
  </si>
  <si>
    <t>5 %º</t>
  </si>
  <si>
    <t>50%º</t>
  </si>
  <si>
    <t>CTM ART. 218 AL 235</t>
  </si>
  <si>
    <t>OCUPACION</t>
  </si>
  <si>
    <t>CTM ART. 166 AL 171</t>
  </si>
  <si>
    <t>ESPECTACULOS PUBLICOS</t>
  </si>
  <si>
    <t>CTM ART. 154 AL 160</t>
  </si>
  <si>
    <t>RECUPERO OBRA CLOACAS</t>
  </si>
  <si>
    <t>M2 DEL INMUEBLE</t>
  </si>
  <si>
    <t>CTM ART. 112</t>
  </si>
  <si>
    <t>RECUPERO OBRA PAVIMENTO</t>
  </si>
  <si>
    <t>INSPECCION</t>
  </si>
  <si>
    <t>CTM ART. 125 AL 153</t>
  </si>
  <si>
    <t>CTM ART. 186 AL 189</t>
  </si>
  <si>
    <t>DERECHO DE CEMENTERIO</t>
  </si>
  <si>
    <t>DESTINO</t>
  </si>
  <si>
    <t>CTM ART.190 AL 196</t>
  </si>
  <si>
    <t>ACTUACIONES ADMINISTRATIVAS</t>
  </si>
  <si>
    <t>DIARIO</t>
  </si>
  <si>
    <t>CTM ART. 239 AL 242</t>
  </si>
  <si>
    <t>DERECHO DE CONSTRUCCION</t>
  </si>
  <si>
    <t>PRESENTACION</t>
  </si>
  <si>
    <t>3 %º</t>
  </si>
  <si>
    <t>CTM ART. 103 AL 108</t>
  </si>
  <si>
    <t>OCUPACION DE LA VIA PUBLICA</t>
  </si>
  <si>
    <t>CTM ART. 172 AL 181</t>
  </si>
  <si>
    <t>SERVICIO RED CLOACAL</t>
  </si>
  <si>
    <t>CTM ART. 113 AL 124</t>
  </si>
  <si>
    <t>CUOTA BIBLIOTECA PUBLICA</t>
  </si>
  <si>
    <t>CTM ART. 203</t>
  </si>
  <si>
    <t>JARDIN MATERNAL</t>
  </si>
  <si>
    <t>ALUMNO</t>
  </si>
  <si>
    <t>CTM ART. 201 AL 202</t>
  </si>
  <si>
    <t>MULTAS Y RECARGOS</t>
  </si>
  <si>
    <t>1%º</t>
  </si>
  <si>
    <t>CTM ART. 25 AL 41</t>
  </si>
  <si>
    <t>MULTAS POR INFRACCION</t>
  </si>
  <si>
    <t>INFRACCION</t>
  </si>
  <si>
    <t>30 UF</t>
  </si>
  <si>
    <t>5000 UF</t>
  </si>
  <si>
    <t>ORDENANZA 913 DEL 27/07/2015</t>
  </si>
  <si>
    <t>FONDO COMUNITARIO</t>
  </si>
  <si>
    <t>CTM ART. 243 AL 244</t>
  </si>
  <si>
    <t>INGRESOS VARIOS</t>
  </si>
  <si>
    <t>ESPORADICO</t>
  </si>
  <si>
    <t>INGRESOS QUE NO SE AJUSTAN A NINGUNA CUENTA DEL CODIGO TRIBUTARIO</t>
  </si>
  <si>
    <t>VIVIENDAS CIRCULO CERRADO</t>
  </si>
  <si>
    <t>ORDENANZA 957 DEL 26/07/2017</t>
  </si>
  <si>
    <t>REFACCION DE VIVIENDAS CIRCULO CERRADO</t>
  </si>
  <si>
    <t>ORDENANZA 712 DEL 28/12/2006</t>
  </si>
  <si>
    <t>RECUPERO PRESTAMOS PYMEP</t>
  </si>
  <si>
    <t>CUOTAS POR CONVENIO</t>
  </si>
  <si>
    <t>CONVENIOS ESPECIFICOS PARA CADA PRESTAMO</t>
  </si>
  <si>
    <t>metros</t>
  </si>
  <si>
    <t>$</t>
  </si>
  <si>
    <t>Otros Ingresos</t>
  </si>
  <si>
    <t>14 UF/$2500</t>
  </si>
  <si>
    <t>FONDO MUNICIPAL DE PROMOCIÓN DE LA COMUNIDAD Y TURISMO-20%</t>
  </si>
  <si>
    <t>FONDO S/TASA DE SERVICIOS DE AGUA Y CLOACA ( 20%)</t>
  </si>
  <si>
    <t xml:space="preserve">FONDO MUNICIPAL DE PROMOCIÓN DE LA COMUNIDAD Y TURISMO -6% </t>
  </si>
  <si>
    <t xml:space="preserve">    - TASAS</t>
  </si>
  <si>
    <t>Tasa Gral. Inmobiliaria</t>
  </si>
  <si>
    <t>mts. Frente s/zona</t>
  </si>
  <si>
    <t>anual/cuatrimestral</t>
  </si>
  <si>
    <t>$ x mt. Lineal</t>
  </si>
  <si>
    <t>Art. 57 a 64 CFM.</t>
  </si>
  <si>
    <t>Higiene Seg. Y Profilaxis</t>
  </si>
  <si>
    <t>2.25%</t>
  </si>
  <si>
    <t>art. 65 a 79 CFM.</t>
  </si>
  <si>
    <t>Serv. Cloacales</t>
  </si>
  <si>
    <t>monto fijo</t>
  </si>
  <si>
    <t>Art. 80 a 81 CFM</t>
  </si>
  <si>
    <t>Carnet Sanitario</t>
  </si>
  <si>
    <t>anual</t>
  </si>
  <si>
    <t>Art. 82 CFM.</t>
  </si>
  <si>
    <t>monto fijo/eventual</t>
  </si>
  <si>
    <t>anual/eventual</t>
  </si>
  <si>
    <t>Art. 105 CFM.</t>
  </si>
  <si>
    <t>Inspeccion Periodica de Inst. y Medidores electricos-reposicion de lamparas</t>
  </si>
  <si>
    <t>Art. 129 CFM.</t>
  </si>
  <si>
    <t xml:space="preserve">    - CONTRIBUCIONES</t>
  </si>
  <si>
    <t>eventual</t>
  </si>
  <si>
    <t>Art. 132 CFM.</t>
  </si>
  <si>
    <t xml:space="preserve">    - DERECHOS</t>
  </si>
  <si>
    <t>Actuaciones Administrativa</t>
  </si>
  <si>
    <t>Art. 46 CFM.</t>
  </si>
  <si>
    <t xml:space="preserve">    - ALQUILERES</t>
  </si>
  <si>
    <t xml:space="preserve">    - MULTAS</t>
  </si>
  <si>
    <t>Multas y Penalidades</t>
  </si>
  <si>
    <t>Art. 144 CFM.</t>
  </si>
  <si>
    <t xml:space="preserve">    - CONCESIONES</t>
  </si>
  <si>
    <t>mensual/eventual</t>
  </si>
  <si>
    <t>Ord, especial</t>
  </si>
  <si>
    <t xml:space="preserve">    - OTROS</t>
  </si>
  <si>
    <t xml:space="preserve">Total Recaudación </t>
  </si>
  <si>
    <r>
      <t xml:space="preserve">RECURSOS PROPIOS DEL MUNICIPIO: </t>
    </r>
    <r>
      <rPr>
        <b/>
        <u/>
        <sz val="11"/>
        <color rgb="FF0033CC"/>
        <rFont val="Calibri"/>
        <family val="2"/>
      </rPr>
      <t>SAN JOSÉ DE FELICIANO</t>
    </r>
  </si>
  <si>
    <t xml:space="preserve">TASA I.S.H.P Y SEGURIDAD </t>
  </si>
  <si>
    <t>Ingesos brutos</t>
  </si>
  <si>
    <t>10%o</t>
  </si>
  <si>
    <t>Título II</t>
  </si>
  <si>
    <t>TASA CONTR.ÚNICA DISTR.DE ELECTRICIDAD</t>
  </si>
  <si>
    <t>Título III</t>
  </si>
  <si>
    <t>Título V</t>
  </si>
  <si>
    <t>Bimestral/Semestral</t>
  </si>
  <si>
    <t>Título I</t>
  </si>
  <si>
    <t>TGI Y TISHPS</t>
  </si>
  <si>
    <t>Titulo XII</t>
  </si>
  <si>
    <t>Cordón cuneta y veredas</t>
  </si>
  <si>
    <t>Ord.043/2012</t>
  </si>
  <si>
    <t>Ord.287/2017</t>
  </si>
  <si>
    <t>USO DE EQUIPOS E INSTALACIONES:</t>
  </si>
  <si>
    <t>Título VI-Cap.I</t>
  </si>
  <si>
    <t>Título XII</t>
  </si>
  <si>
    <t>DISPOSICIONES COMPL.Y TRANSITORIAS</t>
  </si>
  <si>
    <t>s/deuda</t>
  </si>
  <si>
    <t>DERECHO DE EDIFICACIÓN</t>
  </si>
  <si>
    <t>S/valor construcc.</t>
  </si>
  <si>
    <t>Título XI</t>
  </si>
  <si>
    <t>Título IV</t>
  </si>
  <si>
    <t>Por día</t>
  </si>
  <si>
    <t>Título IX</t>
  </si>
  <si>
    <t>RECARGOS POR MORA</t>
  </si>
  <si>
    <t>C.Fiscal Parte Gral.Cap.VII</t>
  </si>
  <si>
    <t>MULTAS POR INFRACCIONES DE TRANSITO</t>
  </si>
  <si>
    <t>Título XVII-Cap VI</t>
  </si>
  <si>
    <t>CÓDIGO BÁSICO MUNICIPAL DE FALTAS</t>
  </si>
  <si>
    <t>Título XVII</t>
  </si>
  <si>
    <t>INTERESES Y RENTAS (Aplicaciones financieras)</t>
  </si>
  <si>
    <t>OTROS INGRESOS</t>
  </si>
  <si>
    <t>TRABAJO POR CUENTA DE PARTICULARES</t>
  </si>
  <si>
    <t>Título XIII</t>
  </si>
  <si>
    <t>TUBOS DE ALCANT. BLOQUES, LOZ. Y OTROS</t>
  </si>
  <si>
    <t>Título VI-Cap.II</t>
  </si>
  <si>
    <t>Ord.014/2012</t>
  </si>
  <si>
    <t>Fondo Promoción Municipal, Asistencia a la comunidad, deportes y Turismo</t>
  </si>
  <si>
    <t>10% sobre Tasas</t>
  </si>
  <si>
    <t>Kg</t>
  </si>
  <si>
    <t>3 por mil</t>
  </si>
  <si>
    <t>Avaluo Propiedad</t>
  </si>
  <si>
    <t>Total suma *1</t>
  </si>
  <si>
    <t>AVALUO DE LA PROPIEDAD</t>
  </si>
  <si>
    <t>Hasta $6.750,00</t>
  </si>
  <si>
    <t xml:space="preserve">                             Zona A</t>
  </si>
  <si>
    <t>*1</t>
  </si>
  <si>
    <t xml:space="preserve">                            Zona B</t>
  </si>
  <si>
    <t xml:space="preserve">                            Zona C</t>
  </si>
  <si>
    <t xml:space="preserve">                           Zona D</t>
  </si>
  <si>
    <t>Desde $ 6.750,01 hasta $107.000,00</t>
  </si>
  <si>
    <t>Desde $ 107.000,01 hasta $399.000,00</t>
  </si>
  <si>
    <t xml:space="preserve">Desde $399.000,01 en más </t>
  </si>
  <si>
    <t>RECARGO POR BALDIO</t>
  </si>
  <si>
    <t>TASA POR INSPECCION SANITARIA, HIGIENE, PROFILAXIS Y SEGURIDAD</t>
  </si>
  <si>
    <t>Importe de vtas</t>
  </si>
  <si>
    <t>Total suma *2</t>
  </si>
  <si>
    <t>Inhumación en Fosas, en servicios no gratuitos</t>
  </si>
  <si>
    <t>Por servicio</t>
  </si>
  <si>
    <t>Por Fosa</t>
  </si>
  <si>
    <t>*2</t>
  </si>
  <si>
    <t>Inhumación en nichos y panteones</t>
  </si>
  <si>
    <t>Por Nicho o Panteon</t>
  </si>
  <si>
    <t>Traslados de restos dentro del cementerio</t>
  </si>
  <si>
    <t>Por Traslado</t>
  </si>
  <si>
    <t>Por Cadaver</t>
  </si>
  <si>
    <t>Introducción o salida de cadáveres o restos del Municipio</t>
  </si>
  <si>
    <t xml:space="preserve">Colocación de placas de homenaje o similares </t>
  </si>
  <si>
    <t>Por Placa</t>
  </si>
  <si>
    <t>Panteones particulares, por atención y limpieza</t>
  </si>
  <si>
    <t>Por Panteon</t>
  </si>
  <si>
    <t>Por construccion y/o colocacion de monumentos de mármol o similares.</t>
  </si>
  <si>
    <t>Valor de la Obra</t>
  </si>
  <si>
    <t xml:space="preserve">Por toda obra construida y/o aplicada en nichos </t>
  </si>
  <si>
    <t>Por toda obra construida en mampostería en fosas</t>
  </si>
  <si>
    <t>Por Arrendamiento de Nichos, ubicado en Segunda y Tercera hilera</t>
  </si>
  <si>
    <t>5 Años</t>
  </si>
  <si>
    <t>Ubicación</t>
  </si>
  <si>
    <t>Por Arrendamiento de Nicho, ubicación en la Primera y Cuarta hilera</t>
  </si>
  <si>
    <t>10 Años</t>
  </si>
  <si>
    <t>20 Años</t>
  </si>
  <si>
    <t>Por Arrendamiento  de Terrenos para Sepulturas</t>
  </si>
  <si>
    <t>Superficie 2 Mts. 2</t>
  </si>
  <si>
    <t>Total suma *3</t>
  </si>
  <si>
    <t>Carteles y/o letreros permanentes</t>
  </si>
  <si>
    <t>Mts. 2</t>
  </si>
  <si>
    <t>*3</t>
  </si>
  <si>
    <t xml:space="preserve">Permiso de colocacióon de bandera de remate </t>
  </si>
  <si>
    <t>DIARIA</t>
  </si>
  <si>
    <t>Por bandera</t>
  </si>
  <si>
    <t xml:space="preserve">Anuncio de propaganda movil y oral </t>
  </si>
  <si>
    <t>Por Movil</t>
  </si>
  <si>
    <t>INSTALACIONES ELECTROMECANICAS, APROBACION DE PLANOS E INSPECCION CORRESPONDIENTE</t>
  </si>
  <si>
    <t>Total suma *4</t>
  </si>
  <si>
    <t>INSPECCION DE INSTALACIONES ELECTROMECANICAS</t>
  </si>
  <si>
    <t>*4</t>
  </si>
  <si>
    <t>Instalaciones con potencias instaladas</t>
  </si>
  <si>
    <t>Motores de 1 a 15 HP</t>
  </si>
  <si>
    <t>Por Motor</t>
  </si>
  <si>
    <t>Motores de 16 a 30 HP</t>
  </si>
  <si>
    <t>Motores de 31 a 100 HP</t>
  </si>
  <si>
    <t>Motores de 101 HP o más</t>
  </si>
  <si>
    <t>Funcionamiento Altoparlantes, equipo amplificador con hasta dos parlantes</t>
  </si>
  <si>
    <t>Por Equipo</t>
  </si>
  <si>
    <t xml:space="preserve">Funcionamiento Altoparlantes, por cada parlante adicional </t>
  </si>
  <si>
    <t>Por Parlante</t>
  </si>
  <si>
    <t>APROBACION DE PLANOS E INSPECCION DE OBRAS ELECTRICAS O DE FUERZA MOTRIZ EN OBRAS NUEVAS SUS RENOVACIONES O AMPLIFICACIONES</t>
  </si>
  <si>
    <t>Por Tramite</t>
  </si>
  <si>
    <t>Valuacion de Obra</t>
  </si>
  <si>
    <t>INSPECCION PERIODICA DE INSTALACIONES Y MEDIDORES ELECTRICOS Y REPOSICION DE LAMPARAS</t>
  </si>
  <si>
    <t>Usuarios residenciales</t>
  </si>
  <si>
    <t>Por Factura</t>
  </si>
  <si>
    <t>Por precio basico Kw</t>
  </si>
  <si>
    <t>Usuarios comerciales</t>
  </si>
  <si>
    <t>Usuarios industriales</t>
  </si>
  <si>
    <t xml:space="preserve">Reparticiones y dependencias nacionales o provinciales </t>
  </si>
  <si>
    <t>Por Obra</t>
  </si>
  <si>
    <t>Total suma *5</t>
  </si>
  <si>
    <t>Comercializacion Sustancia Comestible</t>
  </si>
  <si>
    <t>Por Vendedor</t>
  </si>
  <si>
    <t>*5</t>
  </si>
  <si>
    <t>Comercializacion Sustancia No Comestible</t>
  </si>
  <si>
    <t>INSPECCION HIGIENICO - SANITARIA DE VEHICULOS</t>
  </si>
  <si>
    <t>Por tramite</t>
  </si>
  <si>
    <t>Total suma *6</t>
  </si>
  <si>
    <t>Otorgamiento de carnet sanitario</t>
  </si>
  <si>
    <t>Otorgamiento</t>
  </si>
  <si>
    <t>*6</t>
  </si>
  <si>
    <t>Visación Anual de Carnet Sanitario</t>
  </si>
  <si>
    <t>Visación Semestral de Carnet Sanitario</t>
  </si>
  <si>
    <t>Total suma *7</t>
  </si>
  <si>
    <t>Proyectos de construcción en Planta Urbana, Zona de Chacras y Zona de Quintas</t>
  </si>
  <si>
    <t>Por proyecto</t>
  </si>
  <si>
    <t>Tasacion</t>
  </si>
  <si>
    <t>*7</t>
  </si>
  <si>
    <t>Relevamientos de construcción en Planta Urbana, Zona de Chacras y Zona de Quintas</t>
  </si>
  <si>
    <t>Relevamiento</t>
  </si>
  <si>
    <t>Por servicios de inspección de obras de refacción sobre el monto invertido</t>
  </si>
  <si>
    <t>Monto Invertido</t>
  </si>
  <si>
    <t>Por rotura de cordón</t>
  </si>
  <si>
    <t>Por rotura</t>
  </si>
  <si>
    <t>Mts. Lineal</t>
  </si>
  <si>
    <t>Otorgamiento de Niveles y Lineas</t>
  </si>
  <si>
    <t>Por Verificación de Lineas ya otorgadas</t>
  </si>
  <si>
    <t>Mensuras</t>
  </si>
  <si>
    <t>Valuacion del bien</t>
  </si>
  <si>
    <t xml:space="preserve">Mensuras, Adicional </t>
  </si>
  <si>
    <t>Por lote</t>
  </si>
  <si>
    <t>Total suma *8</t>
  </si>
  <si>
    <t>Todo escrito que no esté grabado con sellados especiales</t>
  </si>
  <si>
    <t>Por escrito</t>
  </si>
  <si>
    <t>*8</t>
  </si>
  <si>
    <t>Solicitud de reuniones danzantes o espectáculos públicos</t>
  </si>
  <si>
    <t>Solicitud</t>
  </si>
  <si>
    <t>Inscripción de propiedades en el Registro Municipal</t>
  </si>
  <si>
    <t>Por Inscripcion</t>
  </si>
  <si>
    <t>Valor de la Propiedad</t>
  </si>
  <si>
    <t>Solicitud de visación de planos para su presentación en la Dirección de Catastro de la Provincia</t>
  </si>
  <si>
    <t>Por Solicitud</t>
  </si>
  <si>
    <t xml:space="preserve">Solicitud de visación de Certificado de mensura </t>
  </si>
  <si>
    <t>Solicitud de amojonamiento de terrenos</t>
  </si>
  <si>
    <t>Solicitud de Visación de Ficha para Transferencia</t>
  </si>
  <si>
    <t>Por ficha</t>
  </si>
  <si>
    <t>Por cada copia de plano que integre el legajo de construcción o loteos</t>
  </si>
  <si>
    <t>Por copia</t>
  </si>
  <si>
    <t>Solicitud de permiso para construcción, ampliación, refacción y medición de inmuebles</t>
  </si>
  <si>
    <t>Solicitud de unificación de propiedades</t>
  </si>
  <si>
    <t>Por certificación final de obras y refacciones</t>
  </si>
  <si>
    <t>Solicitud de subdivisiones de propiedades y/o aprobación menos de Loteos</t>
  </si>
  <si>
    <t>Por Loteo</t>
  </si>
  <si>
    <t>Solicitud de subdivisiones de propiedades y/o aprobación mas de Loteos</t>
  </si>
  <si>
    <t>Solicitud cota de nivel de red de desagües cloacales</t>
  </si>
  <si>
    <t>Solicitud de aprobación de planos de instalaciones cloacales domiciliarias</t>
  </si>
  <si>
    <t>Solicitud de aprobacion de compromiso de obra propia de instalaciones domiciliarias</t>
  </si>
  <si>
    <t>Solicitud de aprobación de compromiso de obra para constructores cloaquistas de instalaciones cloacales domiciliarias</t>
  </si>
  <si>
    <t>Solicitud de inspección final de obra de instalaciones cloacales domiciliarias</t>
  </si>
  <si>
    <t>Obra</t>
  </si>
  <si>
    <t>Solicitud de conexión de instalaciones cloacales domiciliarias</t>
  </si>
  <si>
    <t>Por Instalacion</t>
  </si>
  <si>
    <t xml:space="preserve">Solicitud de otorgamiento de Carnet de Socio del Natatorio Municipal </t>
  </si>
  <si>
    <t>Por Socio</t>
  </si>
  <si>
    <t>Solicitud de Visación Mensual de Carnet de Socio del Natatorio Municipal</t>
  </si>
  <si>
    <t>Solicitud de Visación Mensual de Carnet de Socio del Natatorio Municipal por grupo familiar - 3 o mas en forma simultanea</t>
  </si>
  <si>
    <t>Solicitud diaria de ingreso al Natatorio Municipal, para no Socios</t>
  </si>
  <si>
    <t>No Socio</t>
  </si>
  <si>
    <t xml:space="preserve">Solicitud diaria de ingreso al Natatorio Municipal, para socios </t>
  </si>
  <si>
    <t>Por Socios</t>
  </si>
  <si>
    <t>Solicitud certificado de aptitúd física para el ingreso al Natatorio Municipal</t>
  </si>
  <si>
    <t>certificado</t>
  </si>
  <si>
    <t>Solicitud de otorgamientoo de carnet de conductor, valido por 1 año</t>
  </si>
  <si>
    <t>Por Carnet</t>
  </si>
  <si>
    <t>Solicitud de otorgamientoo de carnet de conductor, valido por 2 año</t>
  </si>
  <si>
    <t>2 Años</t>
  </si>
  <si>
    <t>Solicitud de otorgamientoo de carnet de conductor, valido por 3 año</t>
  </si>
  <si>
    <t>3 Años</t>
  </si>
  <si>
    <t>Solicitud de otorgamientoo de carnet de conductor, valido por 4 año</t>
  </si>
  <si>
    <t>4 Años</t>
  </si>
  <si>
    <t>Solicitud de otorgamientoo de carnet de conductor, valido por 5 año</t>
  </si>
  <si>
    <t>Certificado de factibilidad de radicación y funcionamiento de locales comerciales</t>
  </si>
  <si>
    <t>Por Comercio</t>
  </si>
  <si>
    <t>Solicitud de permiso de habilitación de locales comerciales</t>
  </si>
  <si>
    <t>Solicitud de inscripción de comercios e industrias</t>
  </si>
  <si>
    <t>Solicitud de canon diferencial de permiso de habilitación de locales comerciales</t>
  </si>
  <si>
    <t>Solicitud de canon diferencial permiso de habilitación de locales comerciales</t>
  </si>
  <si>
    <t>Solicitud de canon diferencial de inscripción de comercios</t>
  </si>
  <si>
    <t>Solicitud para uso de equipos municipales</t>
  </si>
  <si>
    <t>Solicitud de permiso de suelo</t>
  </si>
  <si>
    <t>Por solicitud</t>
  </si>
  <si>
    <t>Solicitud de inscripción de títulos de técnicos</t>
  </si>
  <si>
    <t>Por Titulo</t>
  </si>
  <si>
    <t>Solicitud de Certificado de Libre Deuda</t>
  </si>
  <si>
    <t>Por Certificado</t>
  </si>
  <si>
    <t>Solicitud de Informe de Deuda</t>
  </si>
  <si>
    <t>Por Informe</t>
  </si>
  <si>
    <t>Solicitud de juego de copias de actuaciones labradas por accidentes de tránsito</t>
  </si>
  <si>
    <t>Por Accidente</t>
  </si>
  <si>
    <t>Por pedido de informes en juicios de posesión veinteañal</t>
  </si>
  <si>
    <t>Limpieza de Terrenos Baldios</t>
  </si>
  <si>
    <t>Total suma *9</t>
  </si>
  <si>
    <t xml:space="preserve">Motoniveladora en Planta Urbana </t>
  </si>
  <si>
    <t>Hora Trabajo</t>
  </si>
  <si>
    <t>*9</t>
  </si>
  <si>
    <t xml:space="preserve"> Motoniveladora fuera de la Planta Urbana (recargo)</t>
  </si>
  <si>
    <t>Kilom. Recorridos</t>
  </si>
  <si>
    <t>Provision de Agua en Planta Urbana, con tractor</t>
  </si>
  <si>
    <t>hasta 8000 Lts.</t>
  </si>
  <si>
    <t xml:space="preserve">Provision de Agua Potable, fuera de la  planta urbana (recargo) </t>
  </si>
  <si>
    <t xml:space="preserve">Desmalezadora en la Planta Urbana, con tractor </t>
  </si>
  <si>
    <t xml:space="preserve">Desmalezadora fuera de la  planta urbana, con tractor (recargo) </t>
  </si>
  <si>
    <t>Retroexcavadora en la Planta Urbana</t>
  </si>
  <si>
    <t>Por Servicio</t>
  </si>
  <si>
    <t xml:space="preserve"> Retroexcavadora, fuera de la  planta urbana (recargo) </t>
  </si>
  <si>
    <t>Motoguadaña, en Planta Urbana</t>
  </si>
  <si>
    <t>Por Hora</t>
  </si>
  <si>
    <t>Cargadora Frontal en la Planta Urbana</t>
  </si>
  <si>
    <t>Camión en la Planta Urbana</t>
  </si>
  <si>
    <t>Camión fuera de la Planta Urbana (recargo)</t>
  </si>
  <si>
    <t>Tanque Atmosférico</t>
  </si>
  <si>
    <t>Tanque</t>
  </si>
  <si>
    <t xml:space="preserve">Tanque atmosferico, fuera de la  planta urbana (recargo) </t>
  </si>
  <si>
    <t>Tanque Atmosferico, en la planta urbana, en zona de Red de Desagües Cloacales</t>
  </si>
  <si>
    <t xml:space="preserve">Servicios Cloacales </t>
  </si>
  <si>
    <t>Por Conexión</t>
  </si>
  <si>
    <t>Gimnasio Cerrado o Playon Polideportivo Municipal</t>
  </si>
  <si>
    <t>Por Alquiler</t>
  </si>
  <si>
    <t>Polideportivo Municipal y Paseo de la Estación, Practica de Futbol, Tenis y Voley con iluminacion</t>
  </si>
  <si>
    <t>Hora</t>
  </si>
  <si>
    <t>Polideportivo Municipal y Paseo de la Estación, Salon cancha de Bochas</t>
  </si>
  <si>
    <t>Alquiler Dormitorios Polideportivo</t>
  </si>
  <si>
    <t>Por persona</t>
  </si>
  <si>
    <t>Por Día</t>
  </si>
  <si>
    <t>Retiro de pasto, ramas y escombros</t>
  </si>
  <si>
    <t>Por trabajo</t>
  </si>
  <si>
    <t>Balanza de mostrador</t>
  </si>
  <si>
    <t>Por Balanza</t>
  </si>
  <si>
    <t>Balanza de Precision</t>
  </si>
  <si>
    <t>Contrato</t>
  </si>
  <si>
    <t>Multas varias</t>
  </si>
  <si>
    <t>Total suma *10</t>
  </si>
  <si>
    <t>Este recargo no se aplicará a los siguientes derechos</t>
  </si>
  <si>
    <t>*10</t>
  </si>
  <si>
    <t xml:space="preserve">                   Salud pública municipal</t>
  </si>
  <si>
    <t xml:space="preserve">                   Actuaciones administrativas</t>
  </si>
  <si>
    <t xml:space="preserve">                  Cementerio</t>
  </si>
  <si>
    <t xml:space="preserve">                  Recuperos y Contribuciones de mejoras y obras</t>
  </si>
  <si>
    <t>TRABAJOS POR CUENTA A PARTICULARES</t>
  </si>
  <si>
    <t>Por Trabajo</t>
  </si>
  <si>
    <t>Gastos de la Obra</t>
  </si>
  <si>
    <t>RECARGO E INTERESES</t>
  </si>
  <si>
    <t>Importe Pagado</t>
  </si>
  <si>
    <t>INTERESES PERCIBIDOS</t>
  </si>
  <si>
    <t>Importe Dep. P/F</t>
  </si>
  <si>
    <t>ENTRADA EXTRAORDINARIA</t>
  </si>
  <si>
    <t>Varios</t>
  </si>
  <si>
    <t>REINTEGRO PRESTAMO PERSONAL MUNICIPAL</t>
  </si>
  <si>
    <t>Prestamo</t>
  </si>
  <si>
    <t>$50</t>
  </si>
  <si>
    <t>$150</t>
  </si>
  <si>
    <t>$160</t>
  </si>
  <si>
    <r>
      <t xml:space="preserve">$40 </t>
    </r>
    <r>
      <rPr>
        <sz val="8"/>
        <color theme="1"/>
        <rFont val="Calibri"/>
        <family val="2"/>
        <scheme val="minor"/>
      </rPr>
      <t>(suma por cada viaje adicional del atmósferico)</t>
    </r>
  </si>
  <si>
    <t xml:space="preserve">Ord. Anual Imp.    Nº 021/17 </t>
  </si>
  <si>
    <t>*1 Corresponde al Total del Año 2018 de los conceptos marcados con *1 en columna Observaciones, ya que el sistema no discrimina la recaudacion por cada item.</t>
  </si>
  <si>
    <t>*2 Corresponde al Total del Año 2018 de los conceptos marcados con *2 en columna Observaciones, ya que el sistema no discrimina la recaudacion por cada item.</t>
  </si>
  <si>
    <t>*3 Corresponde al Total del Año 2018 de los conceptos marcados con *3 en columna Observaciones, ya que el sistema no discrimina la recaudacion por cada item.</t>
  </si>
  <si>
    <t>*4 Corresponde al Total del Año 2018 de los conceptos marcados con *4 en columna Observaciones, ya que el sistema no discrimina la recaudacion por cada item.</t>
  </si>
  <si>
    <t>*5 Corresponde al Total del Año 2018 de los conceptos marcados con *5 en columna Observaciones, ya que el sistema no discrimina la recaudacion por cada item.</t>
  </si>
  <si>
    <t>*6 Corresponde al Total del Año 2018 de los conceptos marcados con *6 en columna Observaciones, ya que el sistema no discrimina la recaudacion por cada item.</t>
  </si>
  <si>
    <t>*7 Corresponde al Total del Año 2018 de los conceptos marcados con *7 en columna Observaciones, ya que el sistema no discrimina la recaudacion por cada item.</t>
  </si>
  <si>
    <t>*8 Corresponde al Total del Año 2018 de los conceptos marcados con *8 en columna Observaciones, ya que el sistema no discrimina la recaudacion por cada item.</t>
  </si>
  <si>
    <t>*9 Corresponde al Total del Año 2018 de los conceptos marcados con *9 en columna Observaciones, ya que el sistema no discrimina la recaudacion por cada item.</t>
  </si>
  <si>
    <t>*10 Corresponde al Total del Año 2018 de los conceptos marcados con *10 en columna Observaciones, ya que el sistema no discrimina la recaudacion por cada item.</t>
  </si>
  <si>
    <r>
      <t xml:space="preserve">RECURSOS PROPIOS DEL MUNICIPIO: </t>
    </r>
    <r>
      <rPr>
        <b/>
        <u/>
        <sz val="11"/>
        <color rgb="FF0033CC"/>
        <rFont val="Calibri"/>
        <family val="2"/>
      </rPr>
      <t>VILLA CLARA</t>
    </r>
  </si>
  <si>
    <t>Tasa Insp.Sanit.Prof.y Seg.</t>
  </si>
  <si>
    <t>Ingresos Brutos Devengados</t>
  </si>
  <si>
    <t xml:space="preserve">Bimestral </t>
  </si>
  <si>
    <t>15%0</t>
  </si>
  <si>
    <t>2%0</t>
  </si>
  <si>
    <t>55%0</t>
  </si>
  <si>
    <t xml:space="preserve">Tasa por Alumbrado Publico </t>
  </si>
  <si>
    <t>Verif.estruc.antenas de comunicaciones</t>
  </si>
  <si>
    <t>Ord. 2/2018</t>
  </si>
  <si>
    <t>Tasa por Servicios Sanitarios (Sellado por Servicio de Red Cloacal)</t>
  </si>
  <si>
    <t xml:space="preserve">Valuacion Fiscal Municipal </t>
  </si>
  <si>
    <t>Trimestral</t>
  </si>
  <si>
    <t>8,4%0</t>
  </si>
  <si>
    <t>Carnet de conducir</t>
  </si>
  <si>
    <t>Actuación Administrativa</t>
  </si>
  <si>
    <t xml:space="preserve">USO DE EQUIPOS E INSTALACIONES </t>
  </si>
  <si>
    <t xml:space="preserve"> Sellado Varios</t>
  </si>
  <si>
    <t>Salud Publica Municipal-Carnet Sanitario</t>
  </si>
  <si>
    <t>FO.MU.CO.</t>
  </si>
  <si>
    <t>Selllado Municipal</t>
  </si>
  <si>
    <t>NO EXISTEN</t>
  </si>
  <si>
    <t>ALUMBRADO PÚBLICO</t>
  </si>
  <si>
    <t>Consumo</t>
  </si>
  <si>
    <t>Ord. 168 -01/2006</t>
  </si>
  <si>
    <t>INSPECCIÓN DE HIGIENE, SANITARIA, PROFILAXIS Y SEGURIDAD</t>
  </si>
  <si>
    <t>Ventas netas</t>
  </si>
  <si>
    <t>11  o/oo</t>
  </si>
  <si>
    <t>5  o/oo</t>
  </si>
  <si>
    <t>60  o/oo</t>
  </si>
  <si>
    <t>Ord. 466 - 12/2017</t>
  </si>
  <si>
    <t>Monto fijo</t>
  </si>
  <si>
    <t>mts2</t>
  </si>
  <si>
    <t>3 o/oo</t>
  </si>
  <si>
    <t>Unidad</t>
  </si>
  <si>
    <t>Solicitud contrib.</t>
  </si>
  <si>
    <t>USO DE EQUIPOS E INSTALACIONES- Alquiler de equipos</t>
  </si>
  <si>
    <t>Momento pago</t>
  </si>
  <si>
    <t>JUZGADO DE FALTAS</t>
  </si>
  <si>
    <t>Unidad de Multa</t>
  </si>
  <si>
    <t xml:space="preserve">Infracción </t>
  </si>
  <si>
    <t>25 unidades</t>
  </si>
  <si>
    <t>TASA SANITARIA E HIGIENE</t>
  </si>
  <si>
    <t>SERVICIOS SANITARIOS (1): incluídos en Tasa General Inmobiliaria</t>
  </si>
  <si>
    <r>
      <t xml:space="preserve">RECURSOS PROPIOS DEL MUNICIPIO: </t>
    </r>
    <r>
      <rPr>
        <b/>
        <u/>
        <sz val="11"/>
        <color rgb="FF0033CC"/>
        <rFont val="Calibri"/>
        <family val="2"/>
      </rPr>
      <t>LARROQUE</t>
    </r>
  </si>
  <si>
    <r>
      <t xml:space="preserve">RECURSOS PROPIOS DEL MUNICIPIO: </t>
    </r>
    <r>
      <rPr>
        <b/>
        <u/>
        <sz val="11"/>
        <color rgb="FF0033CC"/>
        <rFont val="Calibri"/>
        <family val="2"/>
      </rPr>
      <t>COLONIA AYUÍ</t>
    </r>
  </si>
  <si>
    <t>Tasa Energía Eléctrica</t>
  </si>
  <si>
    <t xml:space="preserve">KW </t>
  </si>
  <si>
    <t>Orden. Imp. Anual</t>
  </si>
  <si>
    <t>Avalúo Imp Inmob</t>
  </si>
  <si>
    <t>Tasa por Inspección, Higiene, Prof. Y Seg. Púb.</t>
  </si>
  <si>
    <t xml:space="preserve">Tasa de Obras Sanitarias </t>
  </si>
  <si>
    <t>Espectáculos Públicos, Rifas y Diversiones</t>
  </si>
  <si>
    <t>Cant espectadores</t>
  </si>
  <si>
    <t>Por evento</t>
  </si>
  <si>
    <t>Recupero Pavimento Hº Aº</t>
  </si>
  <si>
    <t>Recupero Polideportivo Municipal</t>
  </si>
  <si>
    <t>Papel Sellado, Legalizaciones y Protestos</t>
  </si>
  <si>
    <t>Registro de Títulos</t>
  </si>
  <si>
    <t>Ventas Ambulantes</t>
  </si>
  <si>
    <t>Otros ingresos Municipales</t>
  </si>
  <si>
    <t>Recargos por Mora.</t>
  </si>
  <si>
    <r>
      <t xml:space="preserve">RECURSOS PROPIOS DEL MUNICIPIO: </t>
    </r>
    <r>
      <rPr>
        <b/>
        <u/>
        <sz val="11"/>
        <color rgb="FF0033CC"/>
        <rFont val="Calibri"/>
        <family val="2"/>
      </rPr>
      <t>LUCAS GONZALEZ</t>
    </r>
  </si>
  <si>
    <t>Ley Imp.Ord1437/18</t>
  </si>
  <si>
    <t>Según los servicios existentes en la partida</t>
  </si>
  <si>
    <t>A solicitud</t>
  </si>
  <si>
    <t>Ley Imp.Ord1437/19</t>
  </si>
  <si>
    <t>Utilizacion de locales destinados a Uso Público</t>
  </si>
  <si>
    <t>Ord. N°1043/44</t>
  </si>
  <si>
    <t>Deudores (por tasas de períodos anteriores al corriente)</t>
  </si>
  <si>
    <t>Ordenanza por Obra</t>
  </si>
  <si>
    <t>Aplic.x Juez de Faltas</t>
  </si>
  <si>
    <t>Otros (Se incluye cualq.otro ingreso que no esta especificado en los anteriores)</t>
  </si>
  <si>
    <t>Resultado por tenencia de moneda extranjera</t>
  </si>
  <si>
    <r>
      <t xml:space="preserve">RECURSOS PROPIOS DEL MUNICIPIO: </t>
    </r>
    <r>
      <rPr>
        <b/>
        <u/>
        <sz val="11"/>
        <color rgb="FF0033CC"/>
        <rFont val="Calibri"/>
        <family val="2"/>
      </rPr>
      <t>SAN SALVADOR</t>
    </r>
  </si>
  <si>
    <t>O.G.I. 2018 / D.Nº 1/18</t>
  </si>
  <si>
    <t>O.G.I. 2018 / D.Nº 1/19</t>
  </si>
  <si>
    <t>O.G.I. 2018 / D.Nº 1/20</t>
  </si>
  <si>
    <t>O.G.I. 2018 / D.Nº 1/21</t>
  </si>
  <si>
    <t>O.G.I. 2018 / D.Nº 1/22</t>
  </si>
  <si>
    <t>Tasa General inmobiliaria (alumbrado barrido y limpieza)</t>
  </si>
  <si>
    <t>ALQUILERES PERCIBIDOS</t>
  </si>
  <si>
    <t>SERVICIOS VARIOS:</t>
  </si>
  <si>
    <t>INSPECCION DE PESAS Y MEDIDAS:</t>
  </si>
  <si>
    <t>VENDEDORES AMBULANTES:</t>
  </si>
  <si>
    <t>CARNET SANITARIO:</t>
  </si>
  <si>
    <t>DERECHO DE EDIFICACION :</t>
  </si>
  <si>
    <t>ACTUACIONES ADMINISTRATIVAS:</t>
  </si>
  <si>
    <t>FONDO MUNICIPAL DE PROMOCION DE LA COMUNIDAD Y TURISMO:</t>
  </si>
  <si>
    <t>TASA GENERAL INMOBILIARIA (TGI)</t>
  </si>
  <si>
    <t>Ord. 140/2014</t>
  </si>
  <si>
    <t>TASA POR INSPECCION SANITARIA, HIGIENE, PROFILAXIS y SEGURIDAD</t>
  </si>
  <si>
    <t>$600</t>
  </si>
  <si>
    <t>Ord. 214/2017</t>
  </si>
  <si>
    <t>TASA AMBIENTAL</t>
  </si>
  <si>
    <t>Ord. 219/2017</t>
  </si>
  <si>
    <t>TASA ANTENAS</t>
  </si>
  <si>
    <t>Ord. 197/2018</t>
  </si>
  <si>
    <t>EQUIPOS MUNICIPALES</t>
  </si>
  <si>
    <t>TRANSITO</t>
  </si>
  <si>
    <t>Ord. 13/2012</t>
  </si>
  <si>
    <t>CAMINOS RURALES</t>
  </si>
  <si>
    <t>Ord. 47/2012</t>
  </si>
  <si>
    <t>Ord.140/2014</t>
  </si>
  <si>
    <r>
      <t xml:space="preserve">RECURSOS PROPIOS DEL MUNICIPIO: </t>
    </r>
    <r>
      <rPr>
        <b/>
        <u/>
        <sz val="11"/>
        <color rgb="FF0033CC"/>
        <rFont val="Calibri"/>
        <family val="2"/>
      </rPr>
      <t>ENRIQUE CARBO</t>
    </r>
  </si>
  <si>
    <t>Tasa Cementerio</t>
  </si>
  <si>
    <t>Ordenanza 747/16</t>
  </si>
  <si>
    <t>Tasa Contribucion Electrica</t>
  </si>
  <si>
    <t>Otras Tasas, Servicios . ATMOSFERICO</t>
  </si>
  <si>
    <t>diarios</t>
  </si>
  <si>
    <t>Ordenanza 746/16</t>
  </si>
  <si>
    <t>Servicio Transporte Escolar</t>
  </si>
  <si>
    <t>Ordenanza 732/16</t>
  </si>
  <si>
    <t>Obra Asfalto</t>
  </si>
  <si>
    <t>costo x mts lineal</t>
  </si>
  <si>
    <t>Ordenanza 079/05</t>
  </si>
  <si>
    <t>Obra Cordon Cuneta</t>
  </si>
  <si>
    <t>Ordenanza 031/02</t>
  </si>
  <si>
    <t>Recupero Viviendas</t>
  </si>
  <si>
    <t>Dev. 25 b.cemento</t>
  </si>
  <si>
    <t>ordenanza 540/11</t>
  </si>
  <si>
    <t>Ordenanza 338/08</t>
  </si>
  <si>
    <r>
      <t xml:space="preserve">RECURSOS PROPIOS DEL MUNICIPIO: </t>
    </r>
    <r>
      <rPr>
        <b/>
        <u/>
        <sz val="11"/>
        <color rgb="FF0033CC"/>
        <rFont val="Calibri"/>
        <family val="2"/>
      </rPr>
      <t>SEGUI</t>
    </r>
  </si>
  <si>
    <t>Tasa por Inspección, Sanitaria, higiene, profilaxis y seguridad</t>
  </si>
  <si>
    <t>Ingresos brutos deb.</t>
  </si>
  <si>
    <t>Ord.  17/2017</t>
  </si>
  <si>
    <t>Tasa de alumbrado público</t>
  </si>
  <si>
    <t>Kv/h</t>
  </si>
  <si>
    <t>Valuacion fiscal</t>
  </si>
  <si>
    <r>
      <t xml:space="preserve">4,5 </t>
    </r>
    <r>
      <rPr>
        <sz val="11"/>
        <color indexed="8"/>
        <rFont val="Calibri"/>
        <family val="2"/>
      </rPr>
      <t>‰</t>
    </r>
  </si>
  <si>
    <t>8 ‰</t>
  </si>
  <si>
    <t>Cementerio y servicio fúnebre</t>
  </si>
  <si>
    <t>Costo</t>
  </si>
  <si>
    <t>Actuaciones administrativas</t>
  </si>
  <si>
    <t>Tasas atrasadas y convenios de pago</t>
  </si>
  <si>
    <t>Obligaciones</t>
  </si>
  <si>
    <t>$.30,00</t>
  </si>
  <si>
    <t>Carnet sanitario e inspección sanitaria de vehiculos</t>
  </si>
  <si>
    <t>Permiso de uso y habilitacion de locales</t>
  </si>
  <si>
    <t>Contribución Energía Eléctrica</t>
  </si>
  <si>
    <t>Mejoras (Obra Pública)</t>
  </si>
  <si>
    <t>M. de frente</t>
  </si>
  <si>
    <t>Por obra realizada</t>
  </si>
  <si>
    <t>Uso de equipos e instalaciones</t>
  </si>
  <si>
    <t>10 lts</t>
  </si>
  <si>
    <t>80 lts</t>
  </si>
  <si>
    <t>Utilizacion de la via pública</t>
  </si>
  <si>
    <t>Metro lineal o M2</t>
  </si>
  <si>
    <t>Derechos de edificación</t>
  </si>
  <si>
    <t>Monto obra</t>
  </si>
  <si>
    <t>Espectáculos Publicos, diversos y valores sorteables</t>
  </si>
  <si>
    <t>Entradas</t>
  </si>
  <si>
    <t>Por espectáculo</t>
  </si>
  <si>
    <t>Alquiler</t>
  </si>
  <si>
    <t>s/contrato</t>
  </si>
  <si>
    <t>Incumplimientos formales</t>
  </si>
  <si>
    <t>S/infraccion</t>
  </si>
  <si>
    <t>Transito</t>
  </si>
  <si>
    <t>15 lts</t>
  </si>
  <si>
    <t>50 lts</t>
  </si>
  <si>
    <t>Desmalezado</t>
  </si>
  <si>
    <t>100 lts</t>
  </si>
  <si>
    <t>Fondo Municipal de promoción de la publicidad y el turismo</t>
  </si>
  <si>
    <t>Tasa ISHPS, Inmobiliaria</t>
  </si>
  <si>
    <t>Recargos e intereses</t>
  </si>
  <si>
    <t xml:space="preserve">Obligaciones </t>
  </si>
  <si>
    <t>ALÍCUOTA GRAL</t>
  </si>
  <si>
    <t xml:space="preserve"> Tasa General Inmobiliaria</t>
  </si>
  <si>
    <t>MTS. LINEAL P/ZONAS</t>
  </si>
  <si>
    <t>CTM 2018</t>
  </si>
  <si>
    <t xml:space="preserve"> Tasa Mantenimiento Alumbrado Público</t>
  </si>
  <si>
    <t>CONS. FIJO + VARIABLE</t>
  </si>
  <si>
    <t xml:space="preserve"> Contribución p/Venta Energía Eléctrica</t>
  </si>
  <si>
    <t>CONSUMO</t>
  </si>
  <si>
    <t>DEC. PCIAL. 1413/96</t>
  </si>
  <si>
    <t xml:space="preserve"> Tasa de Higiene y Seguridad</t>
  </si>
  <si>
    <t>INGRESOS</t>
  </si>
  <si>
    <t xml:space="preserve"> Cementerio</t>
  </si>
  <si>
    <t>IMP. FIJO S/UBICACIÓN</t>
  </si>
  <si>
    <t xml:space="preserve"> Salud Pública Municipal</t>
  </si>
  <si>
    <t>IMPORTE FIJO</t>
  </si>
  <si>
    <t>SEMESTRAL</t>
  </si>
  <si>
    <t xml:space="preserve"> Registros en Catastro</t>
  </si>
  <si>
    <t>IMP. FIJO P/TRAMITE</t>
  </si>
  <si>
    <t>UNICA</t>
  </si>
  <si>
    <t xml:space="preserve"> Registro de Conducir</t>
  </si>
  <si>
    <t xml:space="preserve"> Recargos</t>
  </si>
  <si>
    <t>CAPITAL ADEUDADO</t>
  </si>
  <si>
    <t>ART 27 - CTM - PTE GRAL.</t>
  </si>
  <si>
    <t xml:space="preserve"> Otras Tasas Municipales</t>
  </si>
  <si>
    <t xml:space="preserve">  Fondo Comunal</t>
  </si>
  <si>
    <t xml:space="preserve"> Convenio Coop. Elect. Chajarí Ltda</t>
  </si>
  <si>
    <t>FACTURACION</t>
  </si>
  <si>
    <t>TIT VII-CTM 2018-P. IMP.</t>
  </si>
  <si>
    <t xml:space="preserve"> Convenio Radiodifusora Chajarí S.R.L.</t>
  </si>
  <si>
    <t xml:space="preserve"> Convenio BERSA</t>
  </si>
  <si>
    <t>CONV. PARTICULAR</t>
  </si>
  <si>
    <t xml:space="preserve"> Vendedores Ambulantes</t>
  </si>
  <si>
    <t>IMP. FIJO P/DIA-MES</t>
  </si>
  <si>
    <t xml:space="preserve"> Espectáculos Públicos</t>
  </si>
  <si>
    <t>ENTRADAS</t>
  </si>
  <si>
    <t xml:space="preserve"> Contribución por Mejoras</t>
  </si>
  <si>
    <t>MONTO DE OBRA</t>
  </si>
  <si>
    <t xml:space="preserve"> Derecho de Conexión a Red Cloacal</t>
  </si>
  <si>
    <t xml:space="preserve"> Derecho de Inspección Pilar Eléctrico</t>
  </si>
  <si>
    <t xml:space="preserve"> Reembolso de Préstamos</t>
  </si>
  <si>
    <t>CONVENIOS INDIVIDUALES</t>
  </si>
  <si>
    <t xml:space="preserve"> Casa Estudiantes Paraná</t>
  </si>
  <si>
    <t>VALOR ALQUILER</t>
  </si>
  <si>
    <t>ORD. MUNIC. 02/2012</t>
  </si>
  <si>
    <t xml:space="preserve"> Multas - Cód. de Faltas</t>
  </si>
  <si>
    <t>ORD. 74/2015 COD. DE FALTAS</t>
  </si>
  <si>
    <t xml:space="preserve"> Entradas Extraordinarias</t>
  </si>
  <si>
    <t xml:space="preserve"> Rdo. De Operaciones Bancarias</t>
  </si>
  <si>
    <t>PLAZO FIJO</t>
  </si>
  <si>
    <t xml:space="preserve"> Otros Ingresos (Planta de Tratamiento) </t>
  </si>
  <si>
    <r>
      <t xml:space="preserve">RECURSOS PROPIOS DEL MUNICIPIO: </t>
    </r>
    <r>
      <rPr>
        <b/>
        <u/>
        <sz val="11"/>
        <color rgb="FF0033CC"/>
        <rFont val="Calibri"/>
        <family val="2"/>
      </rPr>
      <t>VILLA DEL ROSARIO</t>
    </r>
  </si>
  <si>
    <t xml:space="preserve">   - CONTRIBUCIONES</t>
  </si>
  <si>
    <t>10000 unidades</t>
  </si>
  <si>
    <t xml:space="preserve"> Ord. 442</t>
  </si>
  <si>
    <t>El valor de la "Unidad Multa" es el equivalente al precio promedio de adquisición por consumidor minorista de un (1) litro de gas-oíl en Colonia Ayuí, al día de la fecha en que la sanción quede firme y consentida o del día que fuere abonada por el infractor si lo hiciera en fecha anterior.</t>
  </si>
  <si>
    <t xml:space="preserve">Ord Nº 184/2015 -           Ord Nº 231/2017  </t>
  </si>
  <si>
    <t>Ord. Nº 204/2016 -         Ord. Nº 231/2017</t>
  </si>
  <si>
    <t xml:space="preserve">Ord Nº 184/2015 -          Ord Nº 231/2017  </t>
  </si>
  <si>
    <r>
      <t xml:space="preserve">RECURSOS PROPIOS DEL MUNICIPIO: </t>
    </r>
    <r>
      <rPr>
        <b/>
        <u/>
        <sz val="11"/>
        <color rgb="FF0033CC"/>
        <rFont val="Calibri"/>
        <family val="2"/>
      </rPr>
      <t>VILLA DOMINGUEZ</t>
    </r>
  </si>
  <si>
    <r>
      <t xml:space="preserve">RECURSOS PROPIOS DEL MUNICIPIO: </t>
    </r>
    <r>
      <rPr>
        <b/>
        <u/>
        <sz val="11"/>
        <color rgb="FF0033CC"/>
        <rFont val="Calibri"/>
        <family val="2"/>
      </rPr>
      <t>GILBERT</t>
    </r>
  </si>
  <si>
    <r>
      <t xml:space="preserve">RECURSOS PROPIOS DEL MUNICIPIO: </t>
    </r>
    <r>
      <rPr>
        <b/>
        <u/>
        <sz val="11"/>
        <color rgb="FF0033CC"/>
        <rFont val="Calibri"/>
        <family val="2"/>
      </rPr>
      <t>CERRITO</t>
    </r>
  </si>
  <si>
    <r>
      <t xml:space="preserve">RECURSOS PROPIOS DEL MUNICIPIO: </t>
    </r>
    <r>
      <rPr>
        <b/>
        <u/>
        <sz val="11"/>
        <color rgb="FF0033CC"/>
        <rFont val="Calibri"/>
        <family val="2"/>
      </rPr>
      <t>BOVRIL</t>
    </r>
  </si>
  <si>
    <r>
      <t xml:space="preserve">RECURSOS PROPIOS DEL MUNICIPIO: </t>
    </r>
    <r>
      <rPr>
        <b/>
        <u/>
        <sz val="11"/>
        <color rgb="FF0033CC"/>
        <rFont val="Calibri"/>
        <family val="2"/>
      </rPr>
      <t>ALDEA SAN ANTONIO</t>
    </r>
  </si>
  <si>
    <t>total de ingresos brutos obtenidos durante el periodo fiscal.</t>
  </si>
  <si>
    <t>Zona A</t>
  </si>
  <si>
    <t>Ordenanza Impositiva N° 801/2017</t>
  </si>
  <si>
    <t>Zona AB</t>
  </si>
  <si>
    <t>Zona AC</t>
  </si>
  <si>
    <t>Zona B</t>
  </si>
  <si>
    <t>Zona BC</t>
  </si>
  <si>
    <t>Zona C</t>
  </si>
  <si>
    <t>Zona D</t>
  </si>
  <si>
    <t>Zona E</t>
  </si>
  <si>
    <t>Exenta s/Ord 468/03</t>
  </si>
  <si>
    <t>Tasa de Higiene, Profilaxis y Seguridad:</t>
  </si>
  <si>
    <t>s/DDJJ Mensual</t>
  </si>
  <si>
    <t>Fabric. Prod. En gral. Con distrib. Mayorista y min.</t>
  </si>
  <si>
    <t>Fabric. Prod. En gral.  No alimenticios - dist. Minorista</t>
  </si>
  <si>
    <t>Elaboración y venta de productos de Panificación</t>
  </si>
  <si>
    <t>8%°</t>
  </si>
  <si>
    <t>Agencias de lotería, quiniela, prode, tómbolas, etc.</t>
  </si>
  <si>
    <t>Supermercados y autoservicios</t>
  </si>
  <si>
    <t>Maxi - Kiosco</t>
  </si>
  <si>
    <t xml:space="preserve">Almacén despacho de bebidas - Cat. A - </t>
  </si>
  <si>
    <t>Almacén despacho de bebidas - Cat. B -</t>
  </si>
  <si>
    <t>Empresas de telefonía fija y móvil</t>
  </si>
  <si>
    <t>Bancos y compañías financieras</t>
  </si>
  <si>
    <t>Empresas de correo</t>
  </si>
  <si>
    <t>Servicios fúnebres:</t>
  </si>
  <si>
    <t xml:space="preserve"> 1- Ataúdes, fabricación y ventas</t>
  </si>
  <si>
    <t>2 - Pago de servicio unificado</t>
  </si>
  <si>
    <t>Inmobiliarias, concesionarias, casas de remate y otras</t>
  </si>
  <si>
    <t>Confiterías bailables, discotecas y similares</t>
  </si>
  <si>
    <t>Estaciones de servicio</t>
  </si>
  <si>
    <t>Difusoras FM, TV por cable y satelital</t>
  </si>
  <si>
    <t>Coperativa de Agua Potable y otros Ss. Pcos.</t>
  </si>
  <si>
    <t>Exenta s/Ord 472/03</t>
  </si>
  <si>
    <t>Farmacia y perfumería</t>
  </si>
  <si>
    <t>Proveedor de Gas Natural por Redes</t>
  </si>
  <si>
    <t>Fondo Comunal</t>
  </si>
  <si>
    <t>Importe de TGI/TSS</t>
  </si>
  <si>
    <t>Salubridad Pública:</t>
  </si>
  <si>
    <t>unidad</t>
  </si>
  <si>
    <t>única vez</t>
  </si>
  <si>
    <t>Renovación</t>
  </si>
  <si>
    <t>semestral</t>
  </si>
  <si>
    <t>Inspección Higiénico Sanitario de vehículos</t>
  </si>
  <si>
    <t>Cementerio:</t>
  </si>
  <si>
    <t>inhumación de fosas</t>
  </si>
  <si>
    <t>inhumación de nichos</t>
  </si>
  <si>
    <t>traslados</t>
  </si>
  <si>
    <t>introducción o salida de restos</t>
  </si>
  <si>
    <t>colocación de lápidas o placas, u otras refacciones</t>
  </si>
  <si>
    <t>reducción de restos</t>
  </si>
  <si>
    <t>Nichos, cesión en arrendamiento 10 años:</t>
  </si>
  <si>
    <t>Cuarta fila</t>
  </si>
  <si>
    <t>Tercera fila</t>
  </si>
  <si>
    <t>Segunda fila</t>
  </si>
  <si>
    <t>Primera fila</t>
  </si>
  <si>
    <t>Columbarios mun. Arrendamiento 10 años</t>
  </si>
  <si>
    <t xml:space="preserve">terrenos, concesión por 40 años </t>
  </si>
  <si>
    <t>Tasa por atención y limpieza</t>
  </si>
  <si>
    <t>Inspección y Reposición de Instalac. Eléctricas:</t>
  </si>
  <si>
    <t>usuarios residenciales</t>
  </si>
  <si>
    <t>sobre el precio del kw</t>
  </si>
  <si>
    <t>usuarios comerciales</t>
  </si>
  <si>
    <t>usuarios industriales</t>
  </si>
  <si>
    <t>reparticiones nacionales y provinciales</t>
  </si>
  <si>
    <t>Derechos de oficina y sellados</t>
  </si>
  <si>
    <t>por cada trámite</t>
  </si>
  <si>
    <t>Registros de títulos</t>
  </si>
  <si>
    <t>Publicidad y propaganda</t>
  </si>
  <si>
    <t>Trabajo máquinas viales</t>
  </si>
  <si>
    <t>por kilómetro</t>
  </si>
  <si>
    <t>Alquiler instalaciones</t>
  </si>
  <si>
    <t>Aranceles de pileta</t>
  </si>
  <si>
    <t>Multas y contravenciones</t>
  </si>
  <si>
    <t>intereses punitorios</t>
  </si>
  <si>
    <t>ingresos extraordinarios</t>
  </si>
  <si>
    <t>intereses operaciones financieras</t>
  </si>
  <si>
    <r>
      <t xml:space="preserve">RECURSOS PROPIOS DEL MUNICIPIO: </t>
    </r>
    <r>
      <rPr>
        <b/>
        <u/>
        <sz val="11"/>
        <color rgb="FF0033CC"/>
        <rFont val="Calibri"/>
        <family val="2"/>
      </rPr>
      <t>HERNANDEZ</t>
    </r>
  </si>
  <si>
    <t>5%o</t>
  </si>
  <si>
    <t>30%o</t>
  </si>
  <si>
    <t>TASA POR ALUMBRADO PÚBLICO</t>
  </si>
  <si>
    <t xml:space="preserve">Por tramo de Avalúo </t>
  </si>
  <si>
    <t>Sin límites de avalúo</t>
  </si>
  <si>
    <t>FONDO MUNICIPAL DE PROMOCIÓN DE LA COMUNIDAD Y TURISMO</t>
  </si>
  <si>
    <t>Por mts. Lineal frente</t>
  </si>
  <si>
    <t>Hasta 36 cuotas</t>
  </si>
  <si>
    <t>Por conección</t>
  </si>
  <si>
    <t>S/equipo contratado</t>
  </si>
  <si>
    <t>Según trámite</t>
  </si>
  <si>
    <t>Según ubicación de nicho</t>
  </si>
  <si>
    <t>Por años de concesión</t>
  </si>
  <si>
    <t>Título VI</t>
  </si>
  <si>
    <t>Título XVI</t>
  </si>
  <si>
    <t>3%o</t>
  </si>
  <si>
    <t>Por cinco años c/visación anual</t>
  </si>
  <si>
    <t>Por día de venta</t>
  </si>
  <si>
    <t>Deuda</t>
  </si>
  <si>
    <t>0,067% diario más multa de 2,5%</t>
  </si>
  <si>
    <t>Lts.gasoil Seg/infracción</t>
  </si>
  <si>
    <t>Pago único</t>
  </si>
  <si>
    <t>Según infracción</t>
  </si>
  <si>
    <t>Sobre monto de inversión</t>
  </si>
  <si>
    <t>Auspicios/otros</t>
  </si>
  <si>
    <t>Según trabajo realiz.</t>
  </si>
  <si>
    <t>Por unidad</t>
  </si>
  <si>
    <t>INTERESES PRÉSTAMOS del  FONDO DE PROMOCIÓN ECONOMICA MUNICIPAL</t>
  </si>
  <si>
    <t>Sobre saldo préstamo</t>
  </si>
  <si>
    <t>S/TASAS Y DCHOS MUNIC.</t>
  </si>
  <si>
    <t>Nº TIKETS cobrados</t>
  </si>
  <si>
    <t>CONEXIÓN DCILIARIA</t>
  </si>
  <si>
    <t>CTM 2018 - TIT X - CAP I</t>
  </si>
  <si>
    <t>INSPECCION/INSTALACION</t>
  </si>
  <si>
    <t>CTM 2018 - TIT X - CAP II</t>
  </si>
  <si>
    <t>CUOTAS P/CONVENIO</t>
  </si>
  <si>
    <t>Observaciones: TGI:Tasa básica única para cada zona de acuerdo a los servicios que poseen.</t>
  </si>
  <si>
    <t>nichos</t>
  </si>
  <si>
    <t>panteon</t>
  </si>
  <si>
    <t>unica distribuidora</t>
  </si>
  <si>
    <t>pipada</t>
  </si>
  <si>
    <t>Ec. Tecnica Urd.</t>
  </si>
  <si>
    <t>Esc. Secundaria Urd.</t>
  </si>
  <si>
    <t>TASA GENERAL INMOBILIARIA : Planta 1 a 5:</t>
  </si>
  <si>
    <t>Planta 6 : categoría única</t>
  </si>
  <si>
    <t>* UNIDAD FIJA (UF): 1 litro de nafta es igual a 1 unidad fija.</t>
  </si>
  <si>
    <t>Dev. Hasta 18 cuotas.</t>
  </si>
  <si>
    <t xml:space="preserve">Recupero Subsidios  </t>
  </si>
  <si>
    <t>CTM TIT I Art 1</t>
  </si>
  <si>
    <t>CTM TIT II Art 3</t>
  </si>
  <si>
    <t>CTM TIT III Art 4</t>
  </si>
  <si>
    <t>CTM TIT VIII</t>
  </si>
  <si>
    <t>CTM TIT XI Art 12</t>
  </si>
  <si>
    <t>NO</t>
  </si>
  <si>
    <t>POR USO</t>
  </si>
  <si>
    <t>DECRETO 139</t>
  </si>
  <si>
    <t>S/TRAMITE</t>
  </si>
  <si>
    <t>CTM TIT XIV Art 15</t>
  </si>
  <si>
    <t>CTM TIT V Cap 4</t>
  </si>
  <si>
    <t>CTM TIT IX Art 10</t>
  </si>
  <si>
    <t xml:space="preserve">NO </t>
  </si>
  <si>
    <t>S/INFRACCION</t>
  </si>
  <si>
    <t>CODIGO DE  FALTAS</t>
  </si>
  <si>
    <t>S/DEUDA</t>
  </si>
  <si>
    <t>CTM TIT XVIII Art 20</t>
  </si>
  <si>
    <t xml:space="preserve">  C.P.N Carolina Roldán</t>
  </si>
  <si>
    <t xml:space="preserve">  Directora Coordinadora de Relaciones Fiscales con Municipios</t>
  </si>
  <si>
    <t xml:space="preserve">  Ministerio de Economía, Hacienda y Finanzas- Gobierno de Entre Ríos</t>
  </si>
  <si>
    <t xml:space="preserve">  0343- 4208266 / croldan.er@gmail.com</t>
  </si>
  <si>
    <t xml:space="preserve">TASA POR OBRAS SANITARIAS </t>
  </si>
  <si>
    <t>M3 CONSUMIDO</t>
  </si>
  <si>
    <t xml:space="preserve">BIMESTRAL  CON 2 CUOTAS MENSUALES </t>
  </si>
  <si>
    <t>Ord. 1/2016</t>
  </si>
  <si>
    <t xml:space="preserve">TASA POR INSPECCION SANITARIA, HIGIENE, PROFILAXIS Y SEGURIDAD </t>
  </si>
  <si>
    <t xml:space="preserve">MENSUAL </t>
  </si>
  <si>
    <t>REGIMEN SIMPLIFICADO CATEGORIAS 0:$175;1:$210;2:$260;3:$350;4:$430</t>
  </si>
  <si>
    <t>Ord. 18/2017</t>
  </si>
  <si>
    <t>ANUAL Y BIMESTRAL</t>
  </si>
  <si>
    <t xml:space="preserve">SERVICIO ATMOSFERICO </t>
  </si>
  <si>
    <t xml:space="preserve">CARNET DE CONDUCTOR </t>
  </si>
  <si>
    <t xml:space="preserve">CONTRIBUCION ENERGIA ELECTRICA </t>
  </si>
  <si>
    <t>kWh</t>
  </si>
  <si>
    <t>Dto. Prov. Nº 734/2012</t>
  </si>
  <si>
    <t xml:space="preserve">MULTAS INSPECCIONES </t>
  </si>
  <si>
    <r>
      <t xml:space="preserve">12 litros de nafta para el Pago Voluntario - 23 Unidades de Multa para Retiro y 1 </t>
    </r>
    <r>
      <rPr>
        <sz val="8"/>
        <color indexed="8"/>
        <rFont val="Calibri"/>
        <family val="2"/>
      </rPr>
      <t>(1/2)</t>
    </r>
    <r>
      <rPr>
        <sz val="11"/>
        <color indexed="8"/>
        <rFont val="Calibri"/>
        <family val="2"/>
      </rPr>
      <t xml:space="preserve"> UM x c/dia de estadia</t>
    </r>
  </si>
  <si>
    <t>Resolución de la Junta de Fomento 26/09 y Ord. 101/2014</t>
  </si>
  <si>
    <t>OTROS SERVICIOS</t>
  </si>
  <si>
    <t>OTROS RECURSOS TRIBUTARIOS PROPIOS</t>
  </si>
  <si>
    <r>
      <t xml:space="preserve">RECURSOS PROPIOS DEL MUNICIPIO: </t>
    </r>
    <r>
      <rPr>
        <b/>
        <u/>
        <sz val="11"/>
        <color rgb="FF0033CC"/>
        <rFont val="Calibri"/>
        <family val="2"/>
      </rPr>
      <t>COLONIA AVELLANEDA</t>
    </r>
  </si>
  <si>
    <t>La Planilla 4 "Recursos Propios de los Municipios", tiene origen en el Ministerio del Interior, Obras Públicas y Vivienda y fue puesta a consideración de las Provincias a través de la Mesa de Referentes Provinciales con Municipios, con el fin de circularizarla entre los mismos, para recabar información.</t>
  </si>
  <si>
    <t xml:space="preserve">En cuanto a las distintas consultas realizadas por los Municipios al momento de exponer los datos, se sugirieron algunos criterios a los fines de que lograr un registro uniforme: </t>
  </si>
  <si>
    <t>INTERESES POR MORA</t>
  </si>
  <si>
    <r>
      <t xml:space="preserve">    - </t>
    </r>
    <r>
      <rPr>
        <b/>
        <sz val="11"/>
        <color theme="1"/>
        <rFont val="Calibri"/>
        <family val="2"/>
        <scheme val="minor"/>
      </rPr>
      <t>DERECHOS</t>
    </r>
    <r>
      <rPr>
        <sz val="11"/>
        <color theme="1"/>
        <rFont val="Calibri"/>
        <family val="2"/>
        <scheme val="minor"/>
      </rPr>
      <t xml:space="preserve">  </t>
    </r>
  </si>
  <si>
    <r>
      <t xml:space="preserve">    - </t>
    </r>
    <r>
      <rPr>
        <b/>
        <sz val="11"/>
        <color theme="1"/>
        <rFont val="Calibri"/>
        <family val="2"/>
        <scheme val="minor"/>
      </rPr>
      <t xml:space="preserve">MULTAS </t>
    </r>
  </si>
  <si>
    <r>
      <t xml:space="preserve">    - </t>
    </r>
    <r>
      <rPr>
        <b/>
        <sz val="11"/>
        <color theme="1"/>
        <rFont val="Calibri"/>
        <family val="2"/>
        <scheme val="minor"/>
      </rPr>
      <t xml:space="preserve">OTROS </t>
    </r>
  </si>
  <si>
    <t>Bimestral/Anual</t>
  </si>
  <si>
    <t>Ingr. Brutos S/DJ</t>
  </si>
  <si>
    <t>O.1558art.7(PE)-O.1557art.3</t>
  </si>
  <si>
    <t>Disponib.Servicio</t>
  </si>
  <si>
    <t>O.1558art.85(PE)-O.1557art.10</t>
  </si>
  <si>
    <t>Deudores p/tasas atrasadas-Financiaciones</t>
  </si>
  <si>
    <t>S/Deuda</t>
  </si>
  <si>
    <t>Ocasional</t>
  </si>
  <si>
    <t>Ord.1558 art.48 (Parte Gral.)</t>
  </si>
  <si>
    <t>Ord.1558art.53(PE)-O.1557art.15</t>
  </si>
  <si>
    <t>Inspección periódica de instalaciones y medidores eléctricos y reposición de lámparas</t>
  </si>
  <si>
    <t>Kw consumido</t>
  </si>
  <si>
    <t>O.1558art.62(PE)-O.1557art.18</t>
  </si>
  <si>
    <t>Contribución por mejoras</t>
  </si>
  <si>
    <t>Metro Lineal o M2</t>
  </si>
  <si>
    <t xml:space="preserve">O.1558art.70(PE)-O.1557art.20 </t>
  </si>
  <si>
    <t>O1558art22(PE)-O1557art.4 a 12</t>
  </si>
  <si>
    <t>Ord.1558 art.42 (PE)</t>
  </si>
  <si>
    <t>O.1558art.45(PE)-O.1557Tit.XVI</t>
  </si>
  <si>
    <t>Ocupación de la vía pública</t>
  </si>
  <si>
    <t>O.1558art.47(PE)-O.1557art.14</t>
  </si>
  <si>
    <t>O.1558art.60(PE)-O.1557art.17</t>
  </si>
  <si>
    <t>Tasación obras</t>
  </si>
  <si>
    <t>O1558art.71(PE)-O.1557art.21</t>
  </si>
  <si>
    <t>O.1558art.78(PE)-O.1557art.23</t>
  </si>
  <si>
    <t>Recargos por mora</t>
  </si>
  <si>
    <t>S/Tasa</t>
  </si>
  <si>
    <t>2 veces Tasa Activa Bco. Nación</t>
  </si>
  <si>
    <t>O.1558art.25(PGral)-O.1557art.27</t>
  </si>
  <si>
    <t>Ord.1558 art.27 (Parte Gral.)</t>
  </si>
  <si>
    <t>Multas de Tránsito</t>
  </si>
  <si>
    <t>P/Infracción</t>
  </si>
  <si>
    <t>10 Un. Fijas</t>
  </si>
  <si>
    <t>300 Un. Fijas</t>
  </si>
  <si>
    <t>Ord.935 art.40</t>
  </si>
  <si>
    <t xml:space="preserve">Concesión Tienda de Conveniencia Terminal </t>
  </si>
  <si>
    <t>Equiv.$/130 lts.nafta super</t>
  </si>
  <si>
    <t>Lic. Publica N°03/14-Dec.347/17</t>
  </si>
  <si>
    <t>Concesión Matadero Municipal</t>
  </si>
  <si>
    <t>Equiv.$/300 Kg novillo</t>
  </si>
  <si>
    <t>Lic. Pub. N°08/05-Dec.028/16-Dec.430/17</t>
  </si>
  <si>
    <t>Concesión Blaneario Municipal</t>
  </si>
  <si>
    <t>Lic. Publica N°03/2016</t>
  </si>
  <si>
    <t>Trabajo por cuenta de particulares</t>
  </si>
  <si>
    <t>O.1558art.82(PE)-O.1557art.26</t>
  </si>
  <si>
    <t>Colocaciones financieras</t>
  </si>
  <si>
    <t>Monto depositado</t>
  </si>
  <si>
    <t>Devoluciones</t>
  </si>
  <si>
    <t>Convenio Caja de Jubilaciones</t>
  </si>
  <si>
    <t>Servicio Nbersa</t>
  </si>
  <si>
    <t>Recuperos (gastos judic.-seguros)</t>
  </si>
  <si>
    <t>Recursos varios</t>
  </si>
  <si>
    <t>Ord.1557 art.13</t>
  </si>
  <si>
    <t>Material reciclado</t>
  </si>
  <si>
    <t>m3/Kg</t>
  </si>
  <si>
    <t>Ord.1577</t>
  </si>
  <si>
    <t>Fondo Municipal de Promoción de la comunidad y turismo</t>
  </si>
  <si>
    <t>S/Tasas</t>
  </si>
  <si>
    <t>O.1558art.80(PE)-O.1557art.24</t>
  </si>
  <si>
    <t>Fondo Becario Municipal</t>
  </si>
  <si>
    <t>Tasa fija</t>
  </si>
  <si>
    <t>Ord.1820 art.1</t>
  </si>
  <si>
    <t>DERECHO DE REGISTRO E INSPECCION</t>
  </si>
  <si>
    <t>ORD.15/2017</t>
  </si>
  <si>
    <t>AÑO/BIM</t>
  </si>
  <si>
    <t>400/800/2000</t>
  </si>
  <si>
    <t>TASA INSPECCION DE ANTENAS</t>
  </si>
  <si>
    <t>CONTRIB.POR MEJORA-CORDON CUNETA</t>
  </si>
  <si>
    <t>DERECHO ANUAL DE CEMENTERIO</t>
  </si>
  <si>
    <t>400/180/150</t>
  </si>
  <si>
    <t>USO DE EQUIPOS E INSTALACIONES</t>
  </si>
  <si>
    <t>INGRESOS POR MULTAS</t>
  </si>
  <si>
    <t>CEMENTERIO-CONCESIONES</t>
  </si>
  <si>
    <t>8000/6000/13000/600</t>
  </si>
  <si>
    <t>Riego</t>
  </si>
  <si>
    <t>Frentista</t>
  </si>
  <si>
    <t>282/17</t>
  </si>
  <si>
    <t>Rec de Residuos</t>
  </si>
  <si>
    <t xml:space="preserve">Red Cloacal </t>
  </si>
  <si>
    <t xml:space="preserve"> Otor. De Licencia de Conducir</t>
  </si>
  <si>
    <t>Por viaje</t>
  </si>
  <si>
    <t>Desagotes</t>
  </si>
  <si>
    <t>Viaje</t>
  </si>
  <si>
    <t>Visaciones de Carasto</t>
  </si>
  <si>
    <t>Tasa Traslado tierra obras publicas</t>
  </si>
  <si>
    <t>Tasa Uso Tanque Municipal</t>
  </si>
  <si>
    <t>Comodatos nichos  Cementerio</t>
  </si>
  <si>
    <t>bolsas de cemento</t>
  </si>
  <si>
    <t>10 años</t>
  </si>
  <si>
    <t>55 b</t>
  </si>
  <si>
    <t>70 b</t>
  </si>
  <si>
    <t xml:space="preserve">Traslado de tierra </t>
  </si>
  <si>
    <t>Derecho de Conexión red cloaclal</t>
  </si>
  <si>
    <t>por conexión</t>
  </si>
  <si>
    <t>Servicios Complejo Recreativo</t>
  </si>
  <si>
    <t>Salon de Usos Multiples</t>
  </si>
  <si>
    <t>Alquiler trabajo con Maquinarias</t>
  </si>
  <si>
    <t>Por hora</t>
  </si>
  <si>
    <t xml:space="preserve">     II. Se solicitó que los recursos expuestos en cada categoría, se ordenen de mayor a menor recaudación.</t>
  </si>
  <si>
    <t xml:space="preserve">    V.  Se observaron diferencias de criterio en los registros de las columnas de "Tasa Fija" y "Tasa variable", por lo cual se sugirió la utilización del Manual metodológico de ésta planilla para ayudar a despejar las dudas.</t>
  </si>
  <si>
    <t>Planilla 18</t>
  </si>
  <si>
    <t>Observaciones</t>
  </si>
  <si>
    <t>RIFAS Y APUESTAS (incluye casino, bingos y similares)</t>
  </si>
  <si>
    <t>VALOR RIFA, MTO IMP.</t>
  </si>
  <si>
    <t>ART.46° y 47°OT N° 36.372</t>
  </si>
  <si>
    <t xml:space="preserve"> 5 % organizadores ciudad, 10 %  fuera ciudad, 80 ‰ casinos,Tasa fija: mínimo casinos.</t>
  </si>
  <si>
    <t>POR ESPECTACULOS</t>
  </si>
  <si>
    <t>Bailes, expectac. Culturales, parques, etc.</t>
  </si>
  <si>
    <t>TASA COMERCIAL</t>
  </si>
  <si>
    <t>ART.19° a 22°OT N° 36.372</t>
  </si>
  <si>
    <t>TASA POR SERVICIOS SANITARIOS</t>
  </si>
  <si>
    <t>AVALUO  FISCAL MUNIC.</t>
  </si>
  <si>
    <t xml:space="preserve"> 0.44 ‰</t>
  </si>
  <si>
    <t xml:space="preserve">  0.88 ‰</t>
  </si>
  <si>
    <t>TASA POR ALUMBRADO PUBLICO</t>
  </si>
  <si>
    <t>MONTO TOTAL FACTURADO</t>
  </si>
  <si>
    <t>ART.66°OT N° 36.372</t>
  </si>
  <si>
    <t>ART.2° y 3°OT N° 36.372</t>
  </si>
  <si>
    <t>Inmuebles con superficies edificadas</t>
  </si>
  <si>
    <t xml:space="preserve">Inmuebles baldios </t>
  </si>
  <si>
    <t>ESTACIONAMIENTO MEDIDO</t>
  </si>
  <si>
    <t>POR HORA</t>
  </si>
  <si>
    <t>SEMANAL</t>
  </si>
  <si>
    <t>$12 x HORA</t>
  </si>
  <si>
    <t>ORDENANZA N° 35.701/16</t>
  </si>
  <si>
    <t>DISPOSICIÓN FINAL Y GRANDES GENERADORES (Campo Abasto)</t>
  </si>
  <si>
    <t xml:space="preserve">M3 </t>
  </si>
  <si>
    <t>ART.39°OT N° 36.372</t>
  </si>
  <si>
    <t xml:space="preserve">ABASTO, INSPECCION VETERINARIA </t>
  </si>
  <si>
    <t xml:space="preserve"> Kg</t>
  </si>
  <si>
    <t xml:space="preserve">POR INTRODUCCION/ INSCRIPCION </t>
  </si>
  <si>
    <t>ART.62 y 63°ORD. TRIB.</t>
  </si>
  <si>
    <r>
      <t>M</t>
    </r>
    <r>
      <rPr>
        <sz val="11"/>
        <color indexed="8"/>
        <rFont val="Arial"/>
        <family val="2"/>
      </rPr>
      <t xml:space="preserve">² </t>
    </r>
  </si>
  <si>
    <t>ART.42°OT N° 36.372</t>
  </si>
  <si>
    <t>Carteles, afiches, fijos, moviles etc.</t>
  </si>
  <si>
    <t>PAVIMENTO Y CORDON CUNETA</t>
  </si>
  <si>
    <t>POR MTS DE FRENTE</t>
  </si>
  <si>
    <t>TERMINAL DE OMNIBUS</t>
  </si>
  <si>
    <t>ART.30°OT N° 36.372</t>
  </si>
  <si>
    <t>Ventanillas, encomiendas, canon andenes, etc.</t>
  </si>
  <si>
    <t xml:space="preserve">DERECHOS DE OFICINAS Y SELLADOS </t>
  </si>
  <si>
    <t>POR SERVICIO</t>
  </si>
  <si>
    <t>ART.58°OT N° 36.372</t>
  </si>
  <si>
    <t>CEMENTERIO (Derechos)</t>
  </si>
  <si>
    <t>ART.32° a 35°OT N° 36.372</t>
  </si>
  <si>
    <t>Inhum., exhumacion, arrendamientos por mts2, etc.</t>
  </si>
  <si>
    <t xml:space="preserve">CONSTRUCCIONES </t>
  </si>
  <si>
    <t>VALOR OBRA</t>
  </si>
  <si>
    <t>POR VISADO, AMPLIACION, REFACCION, ECT</t>
  </si>
  <si>
    <t>1.5 ‰</t>
  </si>
  <si>
    <t>ART.54° y 55°OT N° 36.372</t>
  </si>
  <si>
    <t>ASISTENCIA PUBLICA (Derechos y aranceles)</t>
  </si>
  <si>
    <t>ART.24°OT N° 36.372</t>
  </si>
  <si>
    <t>Libreta sanitaria, grupo sanguíneo, renovación etc.</t>
  </si>
  <si>
    <t>VENDEDORES AMBULANTES (derechos)</t>
  </si>
  <si>
    <t>SEMANAL/MENSUAL</t>
  </si>
  <si>
    <t>ART.48°,49° y 50°OT N° 36.372</t>
  </si>
  <si>
    <t>2 % locales, 5 % otras jurisdicciones;Tasa fija: Mercado Popular Las Pulgas</t>
  </si>
  <si>
    <t>AERÓDROMO MUNICIPAL</t>
  </si>
  <si>
    <t>ORDENANZA N° 36.150/17</t>
  </si>
  <si>
    <t>Aterrizaje, estadía, alquiler hangares</t>
  </si>
  <si>
    <t>BROMATOLOGIA</t>
  </si>
  <si>
    <t>OBRAS PUBLICAS</t>
  </si>
  <si>
    <t>INSPECCION GENERAL</t>
  </si>
  <si>
    <t>SANEAMIENTO</t>
  </si>
  <si>
    <t>OTROS</t>
  </si>
  <si>
    <t xml:space="preserve">OTROS INGRESOS </t>
  </si>
  <si>
    <t>Convenio C.T.M.,intereses invers.Transitorias etc</t>
  </si>
  <si>
    <t>DIVERSAS TASAS</t>
  </si>
  <si>
    <t>Ocupación via pública, verificación remises etc.</t>
  </si>
  <si>
    <t>INTERESES Y RECARGOS TASAS VARIAS</t>
  </si>
  <si>
    <t>ORD.002/2018(ORD.IMP)</t>
  </si>
  <si>
    <t>TASA DE HIGIENE, PROFILAXIS  Y SEGURIDAD</t>
  </si>
  <si>
    <t>TASA ALUMBRADO PUBLICO</t>
  </si>
  <si>
    <t>FACT.COOP.ELECTR</t>
  </si>
  <si>
    <t>DECRETO 216/2018</t>
  </si>
  <si>
    <t>TASA UNICA DE SERVICIOS ELECTRICOS</t>
  </si>
  <si>
    <t>TASA SOBRE PRESTADORES TURISTICOS</t>
  </si>
  <si>
    <t>CAMAS EXPLOTADAS</t>
  </si>
  <si>
    <t>4 CUOTAS ANUALES</t>
  </si>
  <si>
    <t>POR METROS DE FRENTE</t>
  </si>
  <si>
    <t xml:space="preserve"> ORDENANZA 044/2014</t>
  </si>
  <si>
    <t>ORDENANZA 026/2016</t>
  </si>
  <si>
    <t>ORDENANZA 010/2017</t>
  </si>
  <si>
    <t>ORDENANZA 058/2017</t>
  </si>
  <si>
    <t>ORDENANZA 059/2017</t>
  </si>
  <si>
    <t>ORDENANZA 019/2018</t>
  </si>
  <si>
    <t>CADA TRAMITE</t>
  </si>
  <si>
    <t>C/TRAMITE</t>
  </si>
  <si>
    <t>DERECHOS EDIFICACION</t>
  </si>
  <si>
    <t>S/VALOR CONSTRUIDO</t>
  </si>
  <si>
    <t>MULTAS DE TRANSITO</t>
  </si>
  <si>
    <t>S/ CODIGO BASICO FALTAS</t>
  </si>
  <si>
    <t>CODIGO DE FALTAS</t>
  </si>
  <si>
    <t>1) IMPORTES FIJOS S/ESCALA TGI</t>
  </si>
  <si>
    <t>Mts.Cuad.</t>
  </si>
  <si>
    <t>Hasta 800</t>
  </si>
  <si>
    <t>más de  800 hasta 2000</t>
  </si>
  <si>
    <t>más de  2000 hasta 4500</t>
  </si>
  <si>
    <t>más de 4500</t>
  </si>
  <si>
    <t>2) TASAS ADMINISTRATIVAS</t>
  </si>
  <si>
    <t>El límite mínimo del tributo se fija en la suma de</t>
  </si>
  <si>
    <t>El límite máximo del tributo se fija en la suma de</t>
  </si>
  <si>
    <t xml:space="preserve">  </t>
  </si>
  <si>
    <t>Tasa General Inmobiliaria (*)</t>
  </si>
  <si>
    <t xml:space="preserve">Valuación fiscal </t>
  </si>
  <si>
    <t>O.1558art.1(PE)-O.1557art.2</t>
  </si>
  <si>
    <t>Tasa por Servicios Sanitarios (*)</t>
  </si>
  <si>
    <t>(*) Tasa General Inmobiliaria: Se aplican valores fijos por Zona cuando del cálculo de la Tasa resulten importes inferiores al mínimo. Los mínimos por Zona son: Zona A (Planta Urbana): $610,00/Zona B (Sección Quintas): $495,00/Zona C (Colonia): $550,00.-</t>
  </si>
  <si>
    <t>(*) Tasa por Servicios Sanitarios: se cobran importes mínimos, según la disponibilidad de servicios. Agua Edificado: $300,00/Cloaca Edificado: $160,00/Agua y Cloaca Edificado: $460,00/Agua Baldío: $120,0/Cloaca Baldío: $70,00/Agua y Cloaca Baldío: $190,00.-</t>
  </si>
  <si>
    <t xml:space="preserve">faltarian los recursos de la Caja </t>
  </si>
  <si>
    <t>Recargo por mora e intereses</t>
  </si>
  <si>
    <t>Alquiler term de Omnibus y Otras</t>
  </si>
  <si>
    <t>Derecho Vs. Instalacion y Equipos</t>
  </si>
  <si>
    <t>*****************</t>
  </si>
  <si>
    <t>VALUACION FISCAL</t>
  </si>
  <si>
    <t xml:space="preserve">Alícuotas progresivas </t>
  </si>
  <si>
    <t xml:space="preserve">Fijadas por la Ordenanza  </t>
  </si>
  <si>
    <t xml:space="preserve">Ord. Nro. 1026 C.T.M. </t>
  </si>
  <si>
    <t>o proporcionales sobre</t>
  </si>
  <si>
    <t xml:space="preserve">Nro. 1472 -Impositiva </t>
  </si>
  <si>
    <t>Parte especial - Art. 1</t>
  </si>
  <si>
    <t xml:space="preserve"> la valuación fiscal</t>
  </si>
  <si>
    <t>Año 2018.  Art. 1</t>
  </si>
  <si>
    <t>TASA GENERAL INMOBILIARIA ATRASADA</t>
  </si>
  <si>
    <t>IDEM  TASA GENERAL INMOBILIARIA</t>
  </si>
  <si>
    <t>Ord. Nro. 1022 C.T.P. General Art. 38 Interés</t>
  </si>
  <si>
    <t xml:space="preserve"> </t>
  </si>
  <si>
    <t>Recargos fuera de plazo: 2.00% Mensual</t>
  </si>
  <si>
    <t>TASA RETRIBUTIVA para ZONAS de CHACRAS y QUINTAS</t>
  </si>
  <si>
    <t>Año 2018.  Art. 6</t>
  </si>
  <si>
    <t>TASA RETRIBUTIVA para ZONAS de CHACRAS y QUINTAS ATRASADA</t>
  </si>
  <si>
    <t>TASA por SERVICIO de AGUA CORRIENTE y CLOACAS</t>
  </si>
  <si>
    <t>1) M2 - 2) MEDIDOR</t>
  </si>
  <si>
    <t xml:space="preserve">Serán aplicables conforme al destino </t>
  </si>
  <si>
    <t>Ord. 1026 C.T.M. Parte Especial – Art. 110</t>
  </si>
  <si>
    <t>dado al uso del agua, siendo los</t>
  </si>
  <si>
    <t xml:space="preserve">mismos fijados por la Ley  Provincial </t>
  </si>
  <si>
    <t>Año 2018.  Art. 36</t>
  </si>
  <si>
    <t xml:space="preserve"> Nº 6643 Artículo 17º</t>
  </si>
  <si>
    <t>TASA por SERVICIO de AGUA CORRIENTE y CLOACAS ATRASADA</t>
  </si>
  <si>
    <t>IDEM  TASA AGUA CTE. y CLOCAS</t>
  </si>
  <si>
    <t>TASA por INSPECCION SANITARIA HIGIENE PROFILXAIS y SEGURIAD</t>
  </si>
  <si>
    <r>
      <t>14%</t>
    </r>
    <r>
      <rPr>
        <sz val="8"/>
        <color indexed="8"/>
        <rFont val="Calibri"/>
        <family val="2"/>
      </rPr>
      <t>0</t>
    </r>
  </si>
  <si>
    <r>
      <t>7%</t>
    </r>
    <r>
      <rPr>
        <sz val="8"/>
        <color indexed="8"/>
        <rFont val="Calibri"/>
        <family val="2"/>
      </rPr>
      <t>0</t>
    </r>
  </si>
  <si>
    <r>
      <t>120%</t>
    </r>
    <r>
      <rPr>
        <sz val="8"/>
        <color indexed="8"/>
        <rFont val="Calibri"/>
        <family val="2"/>
      </rPr>
      <t>0</t>
    </r>
  </si>
  <si>
    <t xml:space="preserve">Fijadas por la Ordenanza  Nro. 1472 </t>
  </si>
  <si>
    <t xml:space="preserve">Impositiva Año 2018 -  Art. 7 fijará la alícuota </t>
  </si>
  <si>
    <t>Año 2018.  Art. 7 Inciso  k</t>
  </si>
  <si>
    <t xml:space="preserve">general, las alícuotas especiales,  las tasas </t>
  </si>
  <si>
    <t>mínimas y las tasas fijas.</t>
  </si>
  <si>
    <t>TASA por INSPECCION SANITARIA HIGIENE PROFILXAIS y SEGURIAD ATRASADA</t>
  </si>
  <si>
    <t>IDEM  T.I.S.H.P.y.S.</t>
  </si>
  <si>
    <t>SEMESTRAL - ANUAL</t>
  </si>
  <si>
    <t>Ord. Nro. 1026 C.T.M. Parte especial - Art. 8</t>
  </si>
  <si>
    <t>Año 2018.  Art. 31</t>
  </si>
  <si>
    <t>Ord. Nro. 1026 C.T.M. Parte especial - Art. 104</t>
  </si>
  <si>
    <t>Año 2018.  Art. 32</t>
  </si>
  <si>
    <t xml:space="preserve">FONDO PROM. TUR. COM. y O. PCAS. </t>
  </si>
  <si>
    <t>Ord. Nro. 1026 C.T.M. Parte especial - Art. 107</t>
  </si>
  <si>
    <t>Año 2018.  Art. 33</t>
  </si>
  <si>
    <t>RECUPERO CONSTRUCCION CORDON CUNETA</t>
  </si>
  <si>
    <t>MENSUAL (cuotas)</t>
  </si>
  <si>
    <t>Decreto 469/17  18/08/2017</t>
  </si>
  <si>
    <t>PAGO CONTADO</t>
  </si>
  <si>
    <t>Decreto 76/18  28/02/2018</t>
  </si>
  <si>
    <t>Decreto 412/18  14/08/2018</t>
  </si>
  <si>
    <t>CEMENETRIO y POMPAS FUNEBRES</t>
  </si>
  <si>
    <t>Ord. Nro. 1026 C.T.M. Parte especial - Art. 55</t>
  </si>
  <si>
    <t>Año 2018.  Art. 16</t>
  </si>
  <si>
    <t xml:space="preserve">SERVICIOS VARIOS e INSTALACION de EQUIPOS </t>
  </si>
  <si>
    <t>Ord. Nro. 1026 C.T.M. Parte especial - Art. 51</t>
  </si>
  <si>
    <t>Año 2018.  Art. 13</t>
  </si>
  <si>
    <t xml:space="preserve">CONSTRUCCIONES y AFINES </t>
  </si>
  <si>
    <t>A calcularse sobre la valuación de</t>
  </si>
  <si>
    <t>Ord. Nro. 1026 C.T.M. Parte especial - Art. 96</t>
  </si>
  <si>
    <t xml:space="preserve"> la obra. </t>
  </si>
  <si>
    <t>Por categorías (A, B, C, D).</t>
  </si>
  <si>
    <t>Año 2018.  Art. 28</t>
  </si>
  <si>
    <t xml:space="preserve">ARRENDAMIENTO INMUEBLES y CALLES CERRADAS </t>
  </si>
  <si>
    <t>METROS LINEALES</t>
  </si>
  <si>
    <t>Ord. Nro. 1026 C.T.M. Parte especial - Art. 60</t>
  </si>
  <si>
    <t>Año 2018.  Art. 18</t>
  </si>
  <si>
    <t>TERMINAL de OMNIBUS, DERECHO de ANDEN</t>
  </si>
  <si>
    <t>Licitacion Publica</t>
  </si>
  <si>
    <t xml:space="preserve">Fijado según Decreto de </t>
  </si>
  <si>
    <t>Adjudicacion</t>
  </si>
  <si>
    <t>TRANSITO, BROMATOLOGIAS, ADMINISTRATIVAS.</t>
  </si>
  <si>
    <t xml:space="preserve">Ord. Nro. 1022 C.T.M. Parte General - </t>
  </si>
  <si>
    <t>Art. 142,143 - 159 a 169</t>
  </si>
  <si>
    <t>Año 2018.  Art. 37</t>
  </si>
  <si>
    <t>INGRESOS COMERCIALIZACION de RESIDUOS</t>
  </si>
  <si>
    <t>RECUPERO ERRADICACION de VIVIENDAS</t>
  </si>
  <si>
    <t>VENTAS de TIERRAS y CASAS</t>
  </si>
  <si>
    <t>Código Fiscal-Ord. Tributaria Anual 2018-Ord.288/2017</t>
  </si>
  <si>
    <t>Hasta 10 cuotas</t>
  </si>
  <si>
    <t>Por trámite</t>
  </si>
  <si>
    <t>Según tamaño(Ø )</t>
  </si>
  <si>
    <t>ALQUILERES (Apart´S Termas)</t>
  </si>
  <si>
    <t>Según ocupación y cantidad de personas</t>
  </si>
  <si>
    <t>ORGANISMOS DESCENTRALIZADOS:</t>
  </si>
  <si>
    <t>INSTITUTO DE ESTUDIOS SUPERIORES SAN ANTONIO:</t>
  </si>
  <si>
    <t>INSCRIPCIÓN, REINSCRIPCIÓN, ARANCEL MENSUAL:</t>
  </si>
  <si>
    <t>Por alumno</t>
  </si>
  <si>
    <t>RECARGOS POR ATRASO EN EL PAGO:</t>
  </si>
  <si>
    <t>Sobre la deuda</t>
  </si>
  <si>
    <t>1,71%+1%</t>
  </si>
  <si>
    <t>CAPITAL+1,71 % P/FINANCIAR+1% GASTOS DE ADMINISTRACION</t>
  </si>
  <si>
    <t>MEJORA HABITACIONAL</t>
  </si>
  <si>
    <t>VTA. TERRENOS AFECTADOS</t>
  </si>
  <si>
    <t>TAZA ACTIVA DEL BANCO NACION</t>
  </si>
  <si>
    <t>INGRESO VENTA DE TERRENOS</t>
  </si>
  <si>
    <t>PERIODICO</t>
  </si>
  <si>
    <t>VISACION DEL CARNET DE CONDUCTOR</t>
  </si>
  <si>
    <t>RENOVACION DE CARNET DE CONDUCTOR</t>
  </si>
  <si>
    <t>EXTENSION DE CARNET DE CONDUCTOR</t>
  </si>
  <si>
    <t>PLANOS MUNICIPALES</t>
  </si>
  <si>
    <t>SOBRE EL VALOR DE PROPIEDAD</t>
  </si>
  <si>
    <t>INSCRIPCION DE PROPIEDADES EN EL REGISTRO MUNICIPAL</t>
  </si>
  <si>
    <t>SOLICITUD DE APERTURA DE COMERCIO</t>
  </si>
  <si>
    <t>INSCRIPCION DE INDUSTRIA Y COMERCIO</t>
  </si>
  <si>
    <t>COPIA DE PLANOS QUE INTEGRAN EL LEGAJO DE CONTRUCCION O LOTEO MAYOR A 100 MTR. CUADRADOS</t>
  </si>
  <si>
    <t>SOLICITUD DE LIBRE DE DEUDA POR ESCRIBANO O INTERESADOS EN INSCRIBIR O TRANFERIR  PROPIEDADES</t>
  </si>
  <si>
    <t>SELLADOS:</t>
  </si>
  <si>
    <t>CERTIFICADOS EXPENDIDOS POR ORGANISMOS O FUNCIONARIOS DE LA JUSTICIA DE FALTA</t>
  </si>
  <si>
    <t>POR CADA REUNION BAILABLE</t>
  </si>
  <si>
    <t>PLANOS CORREGIDOS EN VIRTUD DE OBSERVACIONES POR ORGANISMOS MUNICIPALES</t>
  </si>
  <si>
    <t>POR C/FOJA QUE SE AGREGUE</t>
  </si>
  <si>
    <t>TODO ESCRITO QUE NO ESTE CON SELLADO ESPECIAL</t>
  </si>
  <si>
    <t>DERECHO A CEMENTERIO</t>
  </si>
  <si>
    <t>HASTA 20% DE LA CAT.10</t>
  </si>
  <si>
    <t>HASTA MEDIO SUELDO DE LA CAT.10</t>
  </si>
  <si>
    <t>HASTA 4 SUELDOS DE LA CAT.10</t>
  </si>
  <si>
    <t>FALTAS CONTRA LA SANIDAD Y EL BIENESTAR</t>
  </si>
  <si>
    <t>1 SUELDO DE LA CAT.10</t>
  </si>
  <si>
    <t>2 SUELDOS DE L CAT. 10</t>
  </si>
  <si>
    <t>HASTA UNA VEZ Y MEDIA SUELDO CAT. 10</t>
  </si>
  <si>
    <t>FALTAS DE TRANSITO</t>
  </si>
  <si>
    <t>CAT. 10 DEL ESCALAFON MUNICIPAL</t>
  </si>
  <si>
    <t xml:space="preserve">FIJASE UNA MULTA </t>
  </si>
  <si>
    <t>FALTA CONTRA LA AUTORIDAD MUNICIPAL:</t>
  </si>
  <si>
    <t>ACTUALIZACION DE LAS DEUDAS PREVISTAS EN EL ODIGO DE FALTAS</t>
  </si>
  <si>
    <t>COMPLEJO TURISTICO</t>
  </si>
  <si>
    <t>POR METRO CUADRADO</t>
  </si>
  <si>
    <t>LOS QUE SOBRESALGAN MAS DE 1MTR.</t>
  </si>
  <si>
    <t>LOS QUE PASEN HASTA 1MTR. LA LINEA DE EDIFICACION</t>
  </si>
  <si>
    <t>LETREROS LUMINOSOS</t>
  </si>
  <si>
    <t>POR AVISOS EN VEHICULOS</t>
  </si>
  <si>
    <t>PUBLICIDAD POR MEDIO DE TRANSPORTE</t>
  </si>
  <si>
    <t>POR CAMPAÑA</t>
  </si>
  <si>
    <t>DISTRIBUCION DE VOLANTES</t>
  </si>
  <si>
    <t>PROPAGANDA: IMPRESAS EN TOLDOS,VIDRIERAS,ETC.</t>
  </si>
  <si>
    <t>POR C/U QUE EXCEDA 0,5MTR.</t>
  </si>
  <si>
    <t>DE MAS DE 0,5MTR</t>
  </si>
  <si>
    <t xml:space="preserve">POR FIJACION DE HASTA 50 AFICHES </t>
  </si>
  <si>
    <t>QUE NO SUPEREN LOS 0,5 MTR.</t>
  </si>
  <si>
    <t>PROPAGANDA MURAL O IMPRESA</t>
  </si>
  <si>
    <t>POR % DE LAS ENTRADAS</t>
  </si>
  <si>
    <t>PARQUES DE DIVERSIONES, CIRCOS,ETC.</t>
  </si>
  <si>
    <t>DERECHO DIARIO</t>
  </si>
  <si>
    <t>KIOSCO DE FLORES</t>
  </si>
  <si>
    <t>POR TEMPORADA</t>
  </si>
  <si>
    <t>POR COLOCACION DE MESA+4SILLAS POR C/U DE ELLAS</t>
  </si>
  <si>
    <t>CAFES-BARES-PIZZERIAS,ETC.</t>
  </si>
  <si>
    <t>TOTAL FACTURADO</t>
  </si>
  <si>
    <t>COMPAÑIAS TELEFONICAS,DE ELECTRICIDAD,ETC.</t>
  </si>
  <si>
    <t>OCUPACION EN LA VIA PUBLICA</t>
  </si>
  <si>
    <t>ALQUILER KIOSCO PLAZA SAN MARTIN</t>
  </si>
  <si>
    <t>MINIMO Y EL 5%  RECAUDADO SOBRE LOS INGRESOS</t>
  </si>
  <si>
    <t>ALQUILER  CAMPO DE DEPORTE</t>
  </si>
  <si>
    <t>POR VIAJE</t>
  </si>
  <si>
    <t>POR VIAJE FUERA DE LA ZONA URBANA</t>
  </si>
  <si>
    <t>POR VIAJE DENTRO DE LA ZONA URBANA</t>
  </si>
  <si>
    <t>SERVICIO TANQUE ATMOSFERICO</t>
  </si>
  <si>
    <t>SE INCREMENTA POR KM</t>
  </si>
  <si>
    <t xml:space="preserve">FUERA DE LA ZONA URBANA </t>
  </si>
  <si>
    <t>POR C/TANQUE</t>
  </si>
  <si>
    <t>AGUA EN TANQUES DOMICILIARIOS, DENTRO DE LA ZONA URBANA</t>
  </si>
  <si>
    <t>PROVISION DE AGUA POTABLE</t>
  </si>
  <si>
    <t xml:space="preserve">LO EQUIVALENTE </t>
  </si>
  <si>
    <t>FUERA DE LA PLANTA URBANA SE INCREMENTARA POR KM</t>
  </si>
  <si>
    <t>LO EQUIVALENTE A 35 LT. DE GAS-OIL</t>
  </si>
  <si>
    <t>SERVICIOS PRESTADOS HASTA UN 1 KM.(DE LA ZONA URBANA)</t>
  </si>
  <si>
    <t>ALQUILER DE CAMION(C/PERSONAL)</t>
  </si>
  <si>
    <t>LO EQUIVALENTE A 2,5 LT. DE GAS-OIL</t>
  </si>
  <si>
    <t>LO EQUIVALENTE A 120 LT. DE GAS-OIL</t>
  </si>
  <si>
    <t>ALQUILER DE TRACTOR (C/PERSONAL)</t>
  </si>
  <si>
    <t>SERVICIOS VARIOS</t>
  </si>
  <si>
    <t>POR C/ ANIMAL VACUNO QUE SE FAENE</t>
  </si>
  <si>
    <t>PROPIETARIO DE MATADERO</t>
  </si>
  <si>
    <t>INTRUCCION DE CARNES FAENADAS P/VENTA DE CONSUMO EN CARNICERIAS,HOTELES,ETC.</t>
  </si>
  <si>
    <t>FONDO MUNICIPAL</t>
  </si>
  <si>
    <t>GRUPO FAMILIAR  CON NICHO</t>
  </si>
  <si>
    <t>INDIVIDUAL CON NICHO</t>
  </si>
  <si>
    <t>PLAN B</t>
  </si>
  <si>
    <t xml:space="preserve">GRUPO FAMILIAR </t>
  </si>
  <si>
    <t>INDIVIDUAL</t>
  </si>
  <si>
    <t>PLAN A</t>
  </si>
  <si>
    <t>SERVICIOS FUNEBRES</t>
  </si>
  <si>
    <t>COMESTIBLES,ETC.</t>
  </si>
  <si>
    <t>ART. DE LIBRERÍA</t>
  </si>
  <si>
    <t>CALZADOS</t>
  </si>
  <si>
    <t xml:space="preserve">BAZAR </t>
  </si>
  <si>
    <t>VENTA DE FLORES</t>
  </si>
  <si>
    <t>RIFAS PARTICULARES</t>
  </si>
  <si>
    <t>SOBRE EL VALOR DEL LOS NUM. DESTINADOS A LA VENTA</t>
  </si>
  <si>
    <t xml:space="preserve">BONOS CONTRIBUCION </t>
  </si>
  <si>
    <t>RIFAS</t>
  </si>
  <si>
    <t>POR C/JUEGO MECANICO</t>
  </si>
  <si>
    <t>PARQUES DE DIVERSIONES Y CALESITAS</t>
  </si>
  <si>
    <t>POR ESPECTACULO</t>
  </si>
  <si>
    <t>SOBRE EL TOTAL DE ENTRADAS</t>
  </si>
  <si>
    <t>ESPECTACULOS DEPORTIVOS</t>
  </si>
  <si>
    <t>CASINOS</t>
  </si>
  <si>
    <t>CIRCOS</t>
  </si>
  <si>
    <t>CINEMATOGRAFIA Y ESPECTACULOS AL AIRE LIBRE</t>
  </si>
  <si>
    <t>DERECHOS DE ESPECTACULOS PUBLICOS,JUEGOS,ETC.</t>
  </si>
  <si>
    <t>POR C/ METRO CUB.</t>
  </si>
  <si>
    <t>TIERRA FERTIL,ETC.</t>
  </si>
  <si>
    <t>CANTERA</t>
  </si>
  <si>
    <t>BROZA</t>
  </si>
  <si>
    <t>ARENA PARA FRACTURACION DE POZOS DE PEOTROLEO EXTRAIDA DEL RIO PARANA</t>
  </si>
  <si>
    <t>ARENA PARA FRACTURACION DE POZOS DE PEOTROLEO EXTRAIDA EN ZONA TERRITORIAL</t>
  </si>
  <si>
    <t>ARENA SILICEA EXTRAIDA ZONA TERRITORIAL</t>
  </si>
  <si>
    <t>ARENA PARA CONTRUCCION EXTRAIDA DEL RIO PARANA</t>
  </si>
  <si>
    <t>ARENA PARA CONTRUCCION EN ZONA TERRITORIAL</t>
  </si>
  <si>
    <t>ARCILLA</t>
  </si>
  <si>
    <t>DERECHO DE EXTRACCION DE ARENA,PEDREGULLO Y TIERRA</t>
  </si>
  <si>
    <t>NICHOS P/NIÑOS</t>
  </si>
  <si>
    <t>PANTEONES Y/O BOVEDAS</t>
  </si>
  <si>
    <t xml:space="preserve">SEPULTURA </t>
  </si>
  <si>
    <t>NICHOS MUNICIPALES POR SU CONSERVACION Y LIMPIEZA</t>
  </si>
  <si>
    <t>INHUMACIONES</t>
  </si>
  <si>
    <t>REDUCCION</t>
  </si>
  <si>
    <t>TRASLADO DE RESTO DENTRO DEL CEMENTERIO</t>
  </si>
  <si>
    <t>COLOCACION DE PLACAS Y SIMILARES</t>
  </si>
  <si>
    <t>INHUMACION Y COLOCACION DE PLACAS EN NICHOS Y PANTEONES</t>
  </si>
  <si>
    <t>EL PAGO DEL DERECHO DE RED CLOACAL</t>
  </si>
  <si>
    <t>PAGO UNICA VEZ</t>
  </si>
  <si>
    <t xml:space="preserve">POR LA CONEXIÓN A LA RED MADREC/PERS. MUN. </t>
  </si>
  <si>
    <t>DERECHO DE RED CLOACAL</t>
  </si>
  <si>
    <t>POR DERECHO DE PLAYA Y BOCA DE EXPANDIO</t>
  </si>
  <si>
    <t>PRECIO DEL KW FACTURADO POR ENERSA</t>
  </si>
  <si>
    <t>CONCEPTO DE ALUMBRADO PUBLICO</t>
  </si>
  <si>
    <t>E.N.E.R.S.A (PROPIEDADES SIN MEDIDOR EXPECTO LAS PROP. RURALES Y SUBRURALES)</t>
  </si>
  <si>
    <t>CONTRIBUCION POR MEJORAS</t>
  </si>
  <si>
    <t>RECARGO POR MORA E INTERESES</t>
  </si>
  <si>
    <t>POR CADA EJEMPLAR MONTO FIJO</t>
  </si>
  <si>
    <t>VACUNACION Y DESPARASITACION DE PERROS</t>
  </si>
  <si>
    <t>POR INPECCION DE HUEVOS</t>
  </si>
  <si>
    <t>HASTA 5000KG</t>
  </si>
  <si>
    <t>MAS DE 5000KG</t>
  </si>
  <si>
    <t>AVES Y HUEVOS</t>
  </si>
  <si>
    <t>POR LITRO</t>
  </si>
  <si>
    <t>PLANTA CONSERVADORA DE LECHE</t>
  </si>
  <si>
    <t>EMBUTIDOS(FABRICA)</t>
  </si>
  <si>
    <t>CARNES</t>
  </si>
  <si>
    <t>LOCALES C/VENTA HASTA 5000KG</t>
  </si>
  <si>
    <t>LOCALES C/VENTA MAYOR A 5000KG</t>
  </si>
  <si>
    <t>PESCADOS</t>
  </si>
  <si>
    <t>INPECCION BROMATOLOGICA</t>
  </si>
  <si>
    <t>DESRATIZACION DE VIVIENDA FAMILIAR, ETC.</t>
  </si>
  <si>
    <t>DESINFECCION DE VEHICULO EN GENERAL</t>
  </si>
  <si>
    <t>FUMIGACION EN CAMPING, PLANTAS INDUSTRIALES,ETC.</t>
  </si>
  <si>
    <t>FUMIGACION DE TERRENOS VALDIOS</t>
  </si>
  <si>
    <t>*POR VISACION DE TRANSPORTE Y EN FORMA BIMESTRAL</t>
  </si>
  <si>
    <t>*POR VEHICULO Y POR AÑO(SIEMPRE QUE PERTENESCAN A LA LOCALIDAD)</t>
  </si>
  <si>
    <t>INPECCION SANITARIA POR VEHICULO</t>
  </si>
  <si>
    <t>RENOVACION C/6MESES</t>
  </si>
  <si>
    <t>VALIDEZ POR 1 AÑO</t>
  </si>
  <si>
    <t>CARNET SANITARIO</t>
  </si>
  <si>
    <t>SALUD PUBLICA</t>
  </si>
  <si>
    <t>SOBRE FACTURACION CON UN MIN. DE PERFUMERIA EXCLUSIVA</t>
  </si>
  <si>
    <t>(ANEXO PERFUMERIA)</t>
  </si>
  <si>
    <t>SOBRE FACTURACION CON UN MIN. DE FARMACIA EXCLUSIVA</t>
  </si>
  <si>
    <t>*FARMACIA</t>
  </si>
  <si>
    <t>SOBRE FACTURACION</t>
  </si>
  <si>
    <t>*DEMAS COMPAÑIAS DE SERVICIOS</t>
  </si>
  <si>
    <t>*COMPAÑIAS PROVEEDORES DE ENERGIA ELECTRICA</t>
  </si>
  <si>
    <t>*COMPAÑIAS TELEFONICAS</t>
  </si>
  <si>
    <t>POR LAS ACTIVIDADES QUE A CONTINUACION SE DETALLA:</t>
  </si>
  <si>
    <t>*FRIGORIFICOS Y CHACINADOS,ETC.</t>
  </si>
  <si>
    <t>*PANIFICACION-PEQUEÑOS EMPRENDIMIENTOS-CON UN MIN.</t>
  </si>
  <si>
    <t xml:space="preserve">*PANADERIA-ELABORACION DE PANIFICACION-CON UN MIN. </t>
  </si>
  <si>
    <t>*AGENCIAS DE PUBLICIDAD, ETC</t>
  </si>
  <si>
    <t>*JUEGOS ELECTRONICOS</t>
  </si>
  <si>
    <t>*COMPRA VENTA DE DIVISA</t>
  </si>
  <si>
    <t>TASAS POR INSPECCION SANITARIA, HIGIENE, PROFILAXIS Y SEGURIDAD</t>
  </si>
  <si>
    <t>A SOBRE VALUO FISCAL Y DECLARACION JURADA</t>
  </si>
  <si>
    <t>TASAS ATRASADAS</t>
  </si>
  <si>
    <t>ZONA URBANA</t>
  </si>
  <si>
    <t>% S/AVALUO</t>
  </si>
  <si>
    <t>7%0</t>
  </si>
  <si>
    <t>Ordenanza impositiva</t>
  </si>
  <si>
    <t>Tasa Higiene Prof. Y Seg.</t>
  </si>
  <si>
    <t>ventas netas</t>
  </si>
  <si>
    <t>Tasa Contrib ENERSA</t>
  </si>
  <si>
    <t>ordenanza impositiva</t>
  </si>
  <si>
    <t>Carnet de conductor</t>
  </si>
  <si>
    <t>Fondo Prom Municipal</t>
  </si>
  <si>
    <t>% sobre tasa</t>
  </si>
  <si>
    <t>Servicio de red cloacal</t>
  </si>
  <si>
    <t>Servicio Tanque atmosferico</t>
  </si>
  <si>
    <t>Tasa Vend.ambul y comerciantes de otras localidades</t>
  </si>
  <si>
    <t>Deudas y tasas atrasadas</t>
  </si>
  <si>
    <t>Tasa habiliataciones e insp</t>
  </si>
  <si>
    <t>Servicios de maquinas y equipos</t>
  </si>
  <si>
    <t>litros comb</t>
  </si>
  <si>
    <t>Contribucion mejoras</t>
  </si>
  <si>
    <t>Derecho Cementerio</t>
  </si>
  <si>
    <t>Derechos de oficina y sellado</t>
  </si>
  <si>
    <t>Ingreso Hogar de Ancianos</t>
  </si>
  <si>
    <t>Otros ingresos</t>
  </si>
  <si>
    <t>VALOR DE LAS ENTRADAS</t>
  </si>
  <si>
    <t>ART.43° y 44°OT N° 36.372</t>
  </si>
  <si>
    <t>0.0425%</t>
  </si>
  <si>
    <t>0.0325%</t>
  </si>
  <si>
    <t>0.085%</t>
  </si>
  <si>
    <t>0.065%</t>
  </si>
  <si>
    <t>ORGANISMOS DESCENTRALIZADOS (EDOS)</t>
  </si>
  <si>
    <t>Tasa de Higiene</t>
  </si>
  <si>
    <t>Venta sin Impuestos</t>
  </si>
  <si>
    <t>ORD.N°1.052/18</t>
  </si>
  <si>
    <t>Especificados en OIA</t>
  </si>
  <si>
    <t>Alumbrado Publico</t>
  </si>
  <si>
    <t>Recaudacion por facturas de ENERSA</t>
  </si>
  <si>
    <t>x mts.2 y Ubicación</t>
  </si>
  <si>
    <t>Por avaluo s/tipo construccion y ubicación</t>
  </si>
  <si>
    <t>Por evaluo o consumo</t>
  </si>
  <si>
    <t>Servicio Agua Cte. s/OIA</t>
  </si>
  <si>
    <t>Espectaculos Publicos</t>
  </si>
  <si>
    <t>% s/ingresos entradas</t>
  </si>
  <si>
    <t>Dcho por Tasas y D.Atrasadas</t>
  </si>
  <si>
    <t>Regularizacion Deudas Atrasadas</t>
  </si>
  <si>
    <t>Abasto</t>
  </si>
  <si>
    <t>Por KG. Faenado</t>
  </si>
  <si>
    <t>Inspeccion Veterinaria s/OIA</t>
  </si>
  <si>
    <t>Salud Pca Municipal</t>
  </si>
  <si>
    <t>Constribucion por Mejoras</t>
  </si>
  <si>
    <t>S/costo de Obra</t>
  </si>
  <si>
    <t>Recupero Obras Nuevas s/ Ordenanzas</t>
  </si>
  <si>
    <t>S/ tipo de vehiculo</t>
  </si>
  <si>
    <t>Venta Callejeras s/OIA</t>
  </si>
  <si>
    <t>Complejo Deportivo</t>
  </si>
  <si>
    <t>Alquiler Cancha Futbol y Pileta Natacion</t>
  </si>
  <si>
    <t xml:space="preserve">Locacion Salones </t>
  </si>
  <si>
    <t>Aiquiler para eventos</t>
  </si>
  <si>
    <t>Alquiler de Inmuebles Municipales</t>
  </si>
  <si>
    <t>Faltas Varias (Multas)</t>
  </si>
  <si>
    <t>S/ Codigo de Fatas</t>
  </si>
  <si>
    <t>Recupero por Inspecciones de Transito</t>
  </si>
  <si>
    <t>Inter.Obt.por dtos bancarios</t>
  </si>
  <si>
    <t>Intereses Ganados por Plazos Fijos</t>
  </si>
  <si>
    <t>Recupero Aport. Reintegrable</t>
  </si>
  <si>
    <t>Aportes Sociales s/Convenios</t>
  </si>
  <si>
    <t>Recupero Sec. Planta de Residuos</t>
  </si>
  <si>
    <t>Ventas de Materiales Reciclables</t>
  </si>
  <si>
    <t>Ingresos sin especificar</t>
  </si>
  <si>
    <t>Ingresos Varios</t>
  </si>
  <si>
    <t>Recupero Sec.Produccion</t>
  </si>
  <si>
    <t>Ventas de Articulos a Productores Rurales</t>
  </si>
  <si>
    <t>Fdo Prom.y Turismo</t>
  </si>
  <si>
    <t>Retension a Proveedores de Otas Localidades</t>
  </si>
  <si>
    <t>Recupero Venta de Chatarra</t>
  </si>
  <si>
    <t>Ingresos por Ventas de Chatarras</t>
  </si>
  <si>
    <r>
      <t xml:space="preserve">RECURSOS PROPIOS DEL MUNICIPIO:  </t>
    </r>
    <r>
      <rPr>
        <b/>
        <u/>
        <sz val="11"/>
        <color rgb="FF0033CC"/>
        <rFont val="Calibri"/>
        <family val="2"/>
      </rPr>
      <t>1ERO. DE MAYO</t>
    </r>
  </si>
  <si>
    <r>
      <t xml:space="preserve">RECURSOS PROPIOS DEL MUNICIPIO: </t>
    </r>
    <r>
      <rPr>
        <b/>
        <u/>
        <sz val="11"/>
        <color rgb="FF0033CC"/>
        <rFont val="Calibri"/>
        <family val="2"/>
      </rPr>
      <t>ALCARAZ</t>
    </r>
  </si>
  <si>
    <r>
      <t xml:space="preserve">RECURSOS PROPIOS DEL MUNICIPIO:  </t>
    </r>
    <r>
      <rPr>
        <b/>
        <u/>
        <sz val="11"/>
        <color rgb="FF0033CC"/>
        <rFont val="Calibri"/>
        <family val="2"/>
      </rPr>
      <t>CEIBAS</t>
    </r>
  </si>
  <si>
    <r>
      <t xml:space="preserve">RECURSOS PROPIOS DEL MUNICIPIO: </t>
    </r>
    <r>
      <rPr>
        <b/>
        <u/>
        <sz val="11"/>
        <color rgb="FF0033CC"/>
        <rFont val="Calibri"/>
        <family val="2"/>
      </rPr>
      <t>CONCORDIA</t>
    </r>
  </si>
  <si>
    <t xml:space="preserve">    - TASAS  (discriminar)</t>
  </si>
  <si>
    <t>ADMINSITRACION CENTRAL</t>
  </si>
  <si>
    <r>
      <t xml:space="preserve">RECURSOS PROPIOS DEL MUNICIPIO: </t>
    </r>
    <r>
      <rPr>
        <b/>
        <u/>
        <sz val="11"/>
        <color rgb="FF0033CC"/>
        <rFont val="Calibri"/>
        <family val="2"/>
      </rPr>
      <t>DIAMANTE</t>
    </r>
  </si>
  <si>
    <r>
      <t xml:space="preserve">RECURSOS PROPIOS DEL MUNICIPIO: </t>
    </r>
    <r>
      <rPr>
        <b/>
        <u/>
        <sz val="11"/>
        <color rgb="FF0033CC"/>
        <rFont val="Calibri"/>
        <family val="2"/>
      </rPr>
      <t>FEDERAL</t>
    </r>
  </si>
  <si>
    <r>
      <t xml:space="preserve">RECURSOS PROPIOS DEL MUNICIPIO:  </t>
    </r>
    <r>
      <rPr>
        <b/>
        <u/>
        <sz val="11"/>
        <color rgb="FF0033CC"/>
        <rFont val="Calibri"/>
        <family val="2"/>
      </rPr>
      <t>GOBERNADOR MANSILLA</t>
    </r>
  </si>
  <si>
    <r>
      <t xml:space="preserve">RECURSOS PROPIOS DEL MUNICIPIO:  </t>
    </r>
    <r>
      <rPr>
        <b/>
        <u/>
        <sz val="11"/>
        <color rgb="FF0033CC"/>
        <rFont val="Calibri"/>
        <family val="2"/>
      </rPr>
      <t>IBICUY</t>
    </r>
  </si>
  <si>
    <t>por propiedad</t>
  </si>
  <si>
    <t>Salud Pca Munic - Servicio desagüe cloacal</t>
  </si>
  <si>
    <t>valor TGI</t>
  </si>
  <si>
    <t>ocasional</t>
  </si>
  <si>
    <t>Se calcula valor de la obra y se divide por metros de frente</t>
  </si>
  <si>
    <t xml:space="preserve">Derecho Oficina y Sellado </t>
  </si>
  <si>
    <t>s / tramite</t>
  </si>
  <si>
    <t>Registro de Titulos</t>
  </si>
  <si>
    <t>4%0</t>
  </si>
  <si>
    <t xml:space="preserve">Vendedores Ambulantes  </t>
  </si>
  <si>
    <t>Ocupacion Vía Pca.</t>
  </si>
  <si>
    <t>S / SU TIPO</t>
  </si>
  <si>
    <t>Lts. Gas oil</t>
  </si>
  <si>
    <t>s / caso</t>
  </si>
  <si>
    <t>Deudores Atrasados</t>
  </si>
  <si>
    <t>Entrada Extraordinaria</t>
  </si>
  <si>
    <t>Vta Activo Fijo</t>
  </si>
  <si>
    <t>CONTRIBUCION DE MEJORAS ORD 044/2014</t>
  </si>
  <si>
    <t>CONTRIBUCION DE MEJORAS ORD 026/2016</t>
  </si>
  <si>
    <t>CONTRIBUCION DE MEJORAS ORD 010/2017</t>
  </si>
  <si>
    <t>CONTRIBUCION DE MEJORAS ORD 058/2017</t>
  </si>
  <si>
    <t>CONTRIBUCION DE MEJORAS ORD 059/2017</t>
  </si>
  <si>
    <t>CONTRIBUCION DE MEJORAS ORD 019/2018</t>
  </si>
  <si>
    <r>
      <t xml:space="preserve">RECURSOS PROPIOS DEL MUNICIPIO: </t>
    </r>
    <r>
      <rPr>
        <b/>
        <u/>
        <sz val="11"/>
        <color rgb="FF0033CC"/>
        <rFont val="Calibri"/>
        <family val="2"/>
      </rPr>
      <t>PUEBLO GENERAL BELGRANO</t>
    </r>
  </si>
  <si>
    <r>
      <t xml:space="preserve">7,00 %  </t>
    </r>
    <r>
      <rPr>
        <sz val="10"/>
        <color indexed="8"/>
        <rFont val="Calibri"/>
        <family val="2"/>
      </rPr>
      <t>(INDUSTRIA)</t>
    </r>
  </si>
  <si>
    <r>
      <t>ART. 14º.- EN</t>
    </r>
    <r>
      <rPr>
        <sz val="9"/>
        <color theme="0" tint="-0.499984740745262"/>
        <rFont val="Arial Narrow"/>
        <family val="2"/>
      </rPr>
      <t xml:space="preserve"> función de lo dispuesto por el Código Tributario Municipal - Parte Especial, Titulo IX, se establecen los siguientes derechos por actuaciones administrativas:</t>
    </r>
  </si>
  <si>
    <r>
      <t>a)</t>
    </r>
    <r>
      <rPr>
        <sz val="9"/>
        <color theme="0" tint="-0.499984740745262"/>
        <rFont val="Arial Narrow"/>
        <family val="2"/>
      </rPr>
      <t xml:space="preserve"> Todo escrito que no esté gravado con sellados especiales</t>
    </r>
  </si>
  <si>
    <r>
      <t>b)</t>
    </r>
    <r>
      <rPr>
        <sz val="9"/>
        <color theme="0" tint="-0.499984740745262"/>
        <rFont val="Arial Narrow"/>
        <family val="2"/>
      </rPr>
      <t xml:space="preserve"> Abonarán sellados de:                                </t>
    </r>
  </si>
  <si>
    <r>
      <t>1-</t>
    </r>
    <r>
      <rPr>
        <sz val="9"/>
        <color theme="0" tint="-0.499984740745262"/>
        <rFont val="Arial Narrow"/>
        <family val="2"/>
      </rPr>
      <t xml:space="preserve"> Los recursos contra resoluciones administra­tivas</t>
    </r>
  </si>
  <si>
    <r>
      <t>2-</t>
    </r>
    <r>
      <rPr>
        <sz val="9"/>
        <color theme="0" tint="-0.499984740745262"/>
        <rFont val="Arial Narrow"/>
        <family val="2"/>
      </rPr>
      <t xml:space="preserve"> Por solicitud de inscripción de empresas constructoras viales y/o civiles.</t>
    </r>
  </si>
  <si>
    <r>
      <t xml:space="preserve">3-  </t>
    </r>
    <r>
      <rPr>
        <sz val="9"/>
        <color theme="0" tint="-0.499984740745262"/>
        <rFont val="Arial Narrow"/>
        <family val="2"/>
      </rPr>
      <t>Por inscripción de títulos técnicos o profesionales.</t>
    </r>
  </si>
  <si>
    <r>
      <t>d)</t>
    </r>
    <r>
      <rPr>
        <sz val="9"/>
        <color theme="0" tint="-0.499984740745262"/>
        <rFont val="Arial Narrow"/>
        <family val="2"/>
      </rPr>
      <t xml:space="preserve"> Inscripción de Propiedades en el Registro Municipal, se cobrará un derecho  sobre el valor de la propiedad del  Cero Cuarenta por ciento ( 0,40%)</t>
    </r>
  </si>
  <si>
    <r>
      <t>e)</t>
    </r>
    <r>
      <rPr>
        <sz val="9"/>
        <color theme="0" tint="-0.499984740745262"/>
        <rFont val="Arial Narrow"/>
        <family val="2"/>
      </rPr>
      <t xml:space="preserve"> Venta de planos de la Planta Urbana</t>
    </r>
  </si>
  <si>
    <r>
      <t xml:space="preserve">      </t>
    </r>
    <r>
      <rPr>
        <sz val="9"/>
        <color theme="0" tint="-0.499984740745262"/>
        <rFont val="Arial Narrow"/>
        <family val="2"/>
      </rPr>
      <t xml:space="preserve">  $82,00  </t>
    </r>
  </si>
  <si>
    <t>TASA HIGIENE Y PROFILAXIS</t>
  </si>
  <si>
    <t>2 U.T. ( $. 60 U.T.)</t>
  </si>
  <si>
    <t>AVALUO FISCAL</t>
  </si>
  <si>
    <t>S/ZONA</t>
  </si>
  <si>
    <t>FONDO MUNICIPAL COMUNITARIO</t>
  </si>
  <si>
    <t>S/TASA</t>
  </si>
  <si>
    <t>MONTO TASA</t>
  </si>
  <si>
    <t xml:space="preserve">APORTES 8% SERVICIO ELECTRICO </t>
  </si>
  <si>
    <t>S. ELECTRICO</t>
  </si>
  <si>
    <t>PLANES VIVIENDAS Y MATERIALES</t>
  </si>
  <si>
    <t>TASAS VENCIDAS</t>
  </si>
  <si>
    <r>
      <t xml:space="preserve">RECURSOS PROPIOS DEL MUNICIPIO: </t>
    </r>
    <r>
      <rPr>
        <b/>
        <u/>
        <sz val="11"/>
        <color rgb="FF0033CC"/>
        <rFont val="Calibri"/>
        <family val="2"/>
      </rPr>
      <t>ARANGUREN</t>
    </r>
  </si>
  <si>
    <t>282/</t>
  </si>
  <si>
    <t>INSPECCION DE HIGIENE</t>
  </si>
  <si>
    <t>9%o</t>
  </si>
  <si>
    <t>Ord.Imp.2018</t>
  </si>
  <si>
    <t>BARRIDO Y LIMPIEZA</t>
  </si>
  <si>
    <t>M2 de frente</t>
  </si>
  <si>
    <t>USO RESID</t>
  </si>
  <si>
    <t>S/UBICAC.</t>
  </si>
  <si>
    <t>TASA POR ANTENAS</t>
  </si>
  <si>
    <t>Ord.269/17</t>
  </si>
  <si>
    <t>SERV.SANITARIOS</t>
  </si>
  <si>
    <t>S/OBRA</t>
  </si>
  <si>
    <t>PASEOS EN ZORRA</t>
  </si>
  <si>
    <t>S/CATEGORIA</t>
  </si>
  <si>
    <t>EXPED.O RENOVACION DE CARNET</t>
  </si>
  <si>
    <t>S/MAQ.O BIEN</t>
  </si>
  <si>
    <t>DERECHOS DE ESPECT.PUBLICOS</t>
  </si>
  <si>
    <t>CATEGORIA</t>
  </si>
  <si>
    <t>S/UBICACIÓN</t>
  </si>
  <si>
    <t>DERECHOS DE CONSTRUCCION</t>
  </si>
  <si>
    <t>MULTAS E INTERESES</t>
  </si>
  <si>
    <t>S/INFRAC.</t>
  </si>
  <si>
    <t>INTERESES DE PLAZO FIJO</t>
  </si>
  <si>
    <t>VENTA DE LOTES DEL PARQUE INDUST.</t>
  </si>
  <si>
    <t>PRESTACIONES A  I.O.S.P.E.R.</t>
  </si>
  <si>
    <t>TRIMESTRAL</t>
  </si>
  <si>
    <r>
      <t xml:space="preserve">RECURSOS PROPIOS DEL MUNICIPIO: </t>
    </r>
    <r>
      <rPr>
        <b/>
        <u/>
        <sz val="11"/>
        <color rgb="FF0033CC"/>
        <rFont val="Calibri"/>
        <family val="2"/>
      </rPr>
      <t>UBAJAY</t>
    </r>
  </si>
  <si>
    <t>Ord. 1704 Dec. 001/2018</t>
  </si>
  <si>
    <t>CONTROL BROMATOLOGICO DE INSPECCION Y RE INSPECCION</t>
  </si>
  <si>
    <t>INGRESOS DIRECCION DE DEPORTES</t>
  </si>
  <si>
    <t>BALNEARIO CAMPING</t>
  </si>
  <si>
    <t>DESINFECCION - DESINSENTACION Y DESRATIZACION</t>
  </si>
  <si>
    <t>VALOR MUNICIPIO</t>
  </si>
  <si>
    <t>FONDO VOLUNTARIO BOMBEROS</t>
  </si>
  <si>
    <t>INGRESOS DIRECCION DE SERV. PUBLICOS</t>
  </si>
  <si>
    <t>O.A.A.V.</t>
  </si>
  <si>
    <t>MULTAS CODIGO DE FALTAS</t>
  </si>
  <si>
    <t>RESIDENCIA ESTUDIANTIL</t>
  </si>
  <si>
    <t>CANON MERCADO POPULAR</t>
  </si>
  <si>
    <t>CANON VARIOS</t>
  </si>
  <si>
    <t>QUINQUEÑO</t>
  </si>
  <si>
    <t>METROS DE FRENTE</t>
  </si>
  <si>
    <t>CONTRIBUCION POR MEJORAS PAVIMENTO</t>
  </si>
  <si>
    <t>FONDO MUNICIPAL DE INFRAESTRUCTURA</t>
  </si>
  <si>
    <t>TASA POR ESPECTACULOS PUBLICOS</t>
  </si>
  <si>
    <t>TASA POR RECOLECCION DE RESIDUOS PATOLOGICOS</t>
  </si>
  <si>
    <t>SERVICIOS SANITARIOS (CONEXIONES)</t>
  </si>
  <si>
    <t>MTR2</t>
  </si>
  <si>
    <t>2 LITROS DE NAFTA</t>
  </si>
  <si>
    <t>FONDO DEFENSA CIVIL</t>
  </si>
  <si>
    <t>TASA POR SERVICIO DE SALUD</t>
  </si>
  <si>
    <t>TASA POR SERVICIOS SANITARIOS AGUA Y CLOACA</t>
  </si>
  <si>
    <t>TASA POR INSP. INSTALAC. ELECTRICAS Y MEDIDORES</t>
  </si>
  <si>
    <t>TASA INSPECCION SANITARIA, HIGIENE, PROFILAXIS Y SEGURIDAD</t>
  </si>
  <si>
    <r>
      <t xml:space="preserve">RECURSOS PROPIOS DEL MUNICIPIO: </t>
    </r>
    <r>
      <rPr>
        <b/>
        <u/>
        <sz val="11"/>
        <color rgb="FF0033CC"/>
        <rFont val="Calibri"/>
        <family val="2"/>
      </rPr>
      <t>CHAJARÍ</t>
    </r>
  </si>
  <si>
    <r>
      <t xml:space="preserve">Esta base se confeccionó consolidando en un único archivo, la </t>
    </r>
    <r>
      <rPr>
        <b/>
        <sz val="12"/>
        <color theme="1"/>
        <rFont val="Century Gothic"/>
        <family val="2"/>
      </rPr>
      <t xml:space="preserve"> Planilla 4 "Recursos Propios "</t>
    </r>
    <r>
      <rPr>
        <sz val="12"/>
        <color theme="1"/>
        <rFont val="Century Gothic"/>
        <family val="2"/>
      </rPr>
      <t xml:space="preserve"> completada por cada municipio.</t>
    </r>
  </si>
  <si>
    <r>
      <t xml:space="preserve">A medida que se iban recepcionando las planillas completas, se realizó un análisis de consistencia de la información en dos apectos: 1) la </t>
    </r>
    <r>
      <rPr>
        <u/>
        <sz val="12"/>
        <color theme="1"/>
        <rFont val="Century Gothic"/>
        <family val="2"/>
      </rPr>
      <t>exposición de los recursos dentro de las categorías</t>
    </r>
    <r>
      <rPr>
        <sz val="12"/>
        <color theme="1"/>
        <rFont val="Century Gothic"/>
        <family val="2"/>
      </rPr>
      <t xml:space="preserve"> que plantea la planilla 4 (impuestos, tasas, contribuciones, derechos, alquileres, multas, concesiones, otros); y 2) el</t>
    </r>
    <r>
      <rPr>
        <u/>
        <sz val="12"/>
        <color theme="1"/>
        <rFont val="Century Gothic"/>
        <family val="2"/>
      </rPr>
      <t xml:space="preserve"> contenido de los  datos requeridos en cada columna</t>
    </r>
    <r>
      <rPr>
        <sz val="12"/>
        <color theme="1"/>
        <rFont val="Century Gothic"/>
        <family val="2"/>
      </rPr>
      <t xml:space="preserve"> (base imponible, perioricidad, alicuotas, tasas, normativa, recaudación). En caso de observarse el faltante de algún dato o inconsistencias notorias, desde esta Dirección se solicitó al Municipio que completara y/o modificara la información, generando en aquellos casos que aceptaron las sugerencias, el intercambio con el Municipio en más de una oportunidad, tratando de mejorar la exposición de los datos. Posteriormente a las modificaciones, se solicitó se remitiera nuevamente la planilla (encontrándose casos donde los datos han quedado sin modificar).</t>
    </r>
  </si>
  <si>
    <t xml:space="preserve">    IV. Los recursos registrados son los efectivamente percibidos al 31/12/2018. En los casos de Municipios que enviaron planillas con detalle de recursos sin consignar recaudación, se sugirió no contemplar esos items, y realizar las modificaciones correspondientes, reenviando la información.</t>
  </si>
  <si>
    <t xml:space="preserve">    III. Para la exposición dentro de cada categoría (Tasas, Contribuciones, Derechos, Alquileres, Multas, Concesiones), se sugirió analizar la Naturaleza de cada recurso, independientemente de como se encuentre mencionado en la Normativa.</t>
  </si>
  <si>
    <t xml:space="preserve">Tasa General Inmobiliaria </t>
  </si>
  <si>
    <t>Superficie en M²</t>
  </si>
  <si>
    <t>O.I.A. 580/17</t>
  </si>
  <si>
    <t>T.I.S.H.P.S.</t>
  </si>
  <si>
    <t>Participacion Energia Electrica</t>
  </si>
  <si>
    <t>Derecho de Oficinas y Sellos</t>
  </si>
  <si>
    <t>Fotocopias</t>
  </si>
  <si>
    <t>Derecho de Conexión Cloacas</t>
  </si>
  <si>
    <t>Derecho de Inspeccion de Antenas</t>
  </si>
  <si>
    <t>Derecho de Cementerio</t>
  </si>
  <si>
    <t>Vendedores Ambulante</t>
  </si>
  <si>
    <t xml:space="preserve">Otros </t>
  </si>
  <si>
    <t>Recargo pot Mora</t>
  </si>
  <si>
    <t>Multa por Infracciones</t>
  </si>
  <si>
    <t xml:space="preserve">Fondo Municipal de Pro. y Turismo </t>
  </si>
  <si>
    <t>Ingresos por Venta de Imnuebles</t>
  </si>
  <si>
    <t>Reembolso del Prestamo</t>
  </si>
  <si>
    <r>
      <t xml:space="preserve">RECURSOS PROPIOS DEL MUNICIPIO: </t>
    </r>
    <r>
      <rPr>
        <b/>
        <u/>
        <sz val="11"/>
        <color rgb="FF0033CC"/>
        <rFont val="Calibri"/>
        <family val="2"/>
      </rPr>
      <t>TABOSSI</t>
    </r>
  </si>
  <si>
    <t>POR C/50KG DE LO QUE SALE UN KILO DE PULPA EL 70%</t>
  </si>
  <si>
    <t>CARNICEROS NO INCRIPTOS COMO MATARIFES P/SU PROPIA CARNICERIA</t>
  </si>
  <si>
    <t>DERCHO FIJO</t>
  </si>
  <si>
    <t>A SOBRE EVALUO FISCAL</t>
  </si>
  <si>
    <t>MULTAS:</t>
  </si>
  <si>
    <t xml:space="preserve">     I. Se aclaró que la planilla debía completarse con los recursos correspondientes a la Adminsitración Pública No Financiera (tal como lo define el título de la planilla). En el caso de la Provincia de Entre Ríos, existen Municipios con Caja de Jubilaciones Propias y Organismos Descentralizados, algunos de los cuales manifestaron la dificultad de incorporar los recursos de esas instituciones, por lo cual expusieron aquellos al pie de la planilla.</t>
  </si>
  <si>
    <t xml:space="preserve">    VI. Los recursos  que se cobran sobre una tasa ( como los  recargos por mora o fondos municipales), se sugirió se consideren como un "accesorio", y que se expongan en la misma categoría que el recurso principal.</t>
  </si>
  <si>
    <t>Tasa Seguridad e Higiene Corriente</t>
  </si>
  <si>
    <t>Art 24 ord 2.925</t>
  </si>
  <si>
    <t>Art.2  ord 3573</t>
  </si>
  <si>
    <t>Art 25 Ord 2925</t>
  </si>
  <si>
    <t>Servicios Sanitarios Corriente</t>
  </si>
  <si>
    <t>Liq Admist</t>
  </si>
  <si>
    <t>Mensual /anual</t>
  </si>
  <si>
    <t>Art 1 ord 3573/Art 10 Ord 3556</t>
  </si>
  <si>
    <t>Tasa por Alumbrado Publico</t>
  </si>
  <si>
    <t>Art 9 3190 Mod Ord 3652</t>
  </si>
  <si>
    <t>Tasa Seguridad e Higiene Atrasada</t>
  </si>
  <si>
    <t>Tasa General Inmobilairia Corriente</t>
  </si>
  <si>
    <t>Art 1 ord 3573/Art 10 Ord 3556/Art 2 3746</t>
  </si>
  <si>
    <t>Arts 19/20/21 Ord 3556</t>
  </si>
  <si>
    <t>Servicios Sanitarios Atrasados</t>
  </si>
  <si>
    <t>Tasa Utilización Uso Publico y Via Publica</t>
  </si>
  <si>
    <t>Autodeclarativa</t>
  </si>
  <si>
    <t>Cuando se produce</t>
  </si>
  <si>
    <t>Art 40 2476 Mod</t>
  </si>
  <si>
    <t>Recargos por Actualización</t>
  </si>
  <si>
    <t>Art 41 Ord 2465</t>
  </si>
  <si>
    <t>Tasa general Inmobiliaria Atrasada</t>
  </si>
  <si>
    <t>Tasa por Actuaciones Administrativas</t>
  </si>
  <si>
    <t>Art 6 Ord 3573</t>
  </si>
  <si>
    <t>Tasa Espectaculos Publicos</t>
  </si>
  <si>
    <t>Art 27-Ord 2476 Mod</t>
  </si>
  <si>
    <t>Tasa Permiso Uso de Local y Habilitacion Comercial</t>
  </si>
  <si>
    <t>Art 39-Ord 2925</t>
  </si>
  <si>
    <t>Arrendamiento de Tierras Corriente</t>
  </si>
  <si>
    <t>Art 17/18 Ord 3556</t>
  </si>
  <si>
    <t>Tasa por Libreta Sanitaria E I.S.V.</t>
  </si>
  <si>
    <t>Art 25 Ord 2476 Mod</t>
  </si>
  <si>
    <t>Recargos por Financiación</t>
  </si>
  <si>
    <t>Res Nº 025/2014 SGyH</t>
  </si>
  <si>
    <t>Arrendamiento de Tierras Atrasada</t>
  </si>
  <si>
    <t>Servicios Sanitarios Recursos Varios</t>
  </si>
  <si>
    <t>Art 50/51 Ord 2476 Mod</t>
  </si>
  <si>
    <t>Tasa por control Veterinario</t>
  </si>
  <si>
    <t>Art 23 Ord 2476 Mod</t>
  </si>
  <si>
    <t>Convenio COVER Ordenanza 1853/00</t>
  </si>
  <si>
    <t>Ord 1853</t>
  </si>
  <si>
    <t>Terminal de Omnibus</t>
  </si>
  <si>
    <t>Art 41/42 Ord 2476 Mod</t>
  </si>
  <si>
    <t>Tasas Atrasadas Varias</t>
  </si>
  <si>
    <t>Liq Adm</t>
  </si>
  <si>
    <t>Ord 2475</t>
  </si>
  <si>
    <t>Tasa por Publicidad</t>
  </si>
  <si>
    <t>Art 28 Ord 2476</t>
  </si>
  <si>
    <t>Productores de Miel Zona Islas</t>
  </si>
  <si>
    <t>Art 16 ord 3556</t>
  </si>
  <si>
    <t>Valores Sorteables</t>
  </si>
  <si>
    <t>Art 30-Ord 2476</t>
  </si>
  <si>
    <t>Tasa por Servicios Directos</t>
  </si>
  <si>
    <t>Art 56-Ord 2476 Mod</t>
  </si>
  <si>
    <t>Art 43-Ord 2476 Mod</t>
  </si>
  <si>
    <t>Tasa por Inspección Pesas y Medidas</t>
  </si>
  <si>
    <t>Art 16-Ord 2476 Mod/Art 4Ord 3746</t>
  </si>
  <si>
    <t xml:space="preserve">    - FONDOS</t>
  </si>
  <si>
    <t>Fondo Municipal de Promoción Ordenanza 3337</t>
  </si>
  <si>
    <t>Ord 3337</t>
  </si>
  <si>
    <t>Espacio Incaa</t>
  </si>
  <si>
    <t>Ord 3119</t>
  </si>
  <si>
    <t>Fondo Especial Bomberos Voluntarios Ordenanza 2043</t>
  </si>
  <si>
    <t>Ord 2043</t>
  </si>
  <si>
    <t>Fondo Becas Est.Prim.Ord 2753</t>
  </si>
  <si>
    <t>Ord 2753/Decreto 971</t>
  </si>
  <si>
    <t>Fondo Especial para la integración</t>
  </si>
  <si>
    <t>Ord 3418</t>
  </si>
  <si>
    <t>Adquisicón Tierra Viviendas Sociales ord 2645</t>
  </si>
  <si>
    <t>Art 6-Ord 2645</t>
  </si>
  <si>
    <t>Alquiler Sala Muncipal Cine Teatro Victoria</t>
  </si>
  <si>
    <t>Ord 3113</t>
  </si>
  <si>
    <t>Fondo Artesanos Victorienses</t>
  </si>
  <si>
    <t>Ord 2115</t>
  </si>
  <si>
    <t>Derechos de Edificacion</t>
  </si>
  <si>
    <t>Art 13  Ord 3556</t>
  </si>
  <si>
    <t>Extraccion Arena, Piedregullo, Tierra</t>
  </si>
  <si>
    <t>Art 5 ord 3573</t>
  </si>
  <si>
    <t>Canon por concesiones</t>
  </si>
  <si>
    <t>Mensual/Semestral/Anual</t>
  </si>
  <si>
    <t>Por Valor UCM ó Importes Fijos</t>
  </si>
  <si>
    <t>Multas por Deberes Formales</t>
  </si>
  <si>
    <t>Ord 3355/3399</t>
  </si>
  <si>
    <t>Multa C.F. -Falta de Transito</t>
  </si>
  <si>
    <t>Ord 1773</t>
  </si>
  <si>
    <t>Multas Tasas y Deudas Atrasadas</t>
  </si>
  <si>
    <t>Multa C.F. -Sanidad e Higiene</t>
  </si>
  <si>
    <r>
      <t xml:space="preserve">RECURSOS PROPIOS DEL MUNICIPIO: </t>
    </r>
    <r>
      <rPr>
        <b/>
        <u/>
        <sz val="11"/>
        <color rgb="FF0033CC"/>
        <rFont val="Calibri"/>
        <family val="2"/>
      </rPr>
      <t>VICTORIA</t>
    </r>
  </si>
  <si>
    <t>TASA MUNICIPAL CEMENTERIO NICHOS 4 FILAS UBICACIÓN SUPERIOR E INFERIOR</t>
  </si>
  <si>
    <t>ORDENANZA 008/16</t>
  </si>
  <si>
    <t>TASA MUNICIPAL CEMENTERIO NICHOS 4 FILAS UBICACIÓN MEDIO</t>
  </si>
  <si>
    <t>TASA MUNICIPAL CEMENTERIO NICHOS 5 FILAS UBICACIÓN SUPERIOR E INFERIOR</t>
  </si>
  <si>
    <t>TASA MUNICIPAL CEMENTERIO NICHOS 5 FILAS UBICACIÓN MEDIO</t>
  </si>
  <si>
    <t>TASA MUNICIPAL CEMENTERIO TUMBAS UBICACIÓN GENERAL</t>
  </si>
  <si>
    <t>TASA MUNICIPAL CEMENTERIO PANTEON UBICACIÓN GENERAL</t>
  </si>
  <si>
    <t>TASA MUNICIPAL SERVICIO DESAGOTE</t>
  </si>
  <si>
    <t>A PEDIDO DEL USUARIO</t>
  </si>
  <si>
    <t>TASA SERV. DE OTORGAMIENTO DE LICENCIAS DE CONDUCIR CAT A MOTOS</t>
  </si>
  <si>
    <t>TASA SERV. DE OTORGAMIENTO DE LICENCIAS DE CONDUCIR CAT B AUTOMOVILES Y CAMIONETAS</t>
  </si>
  <si>
    <t>TASA SERV. DE OTORGAMIENTO DE LICENCIAS DE CONDUCIR CAT C CAMIONES SIN ACOPLADOS Y CAT B</t>
  </si>
  <si>
    <t>TASA SERV. DE OTORGAMIENTO DE LICENCIAS DE CONDUCIR CAT D SERVICIOS DE PASAJEROS EMERG. Y SEGURIDAD</t>
  </si>
  <si>
    <t>TASA SERV. DE OTORGAMIENTO DE LICENCIAS DE CONDUCIR CAT E CAMIONES CON ACOPLADOS Y CAT B Y C</t>
  </si>
  <si>
    <t>TASA SERV. DE OTORGAMIENTO DE LICENCIAS DE CONDUCIR CAT G TRACTORES Y MAQUINARIAS AGRICOLAS</t>
  </si>
  <si>
    <t>TASA SERV. DE OTORGAMIENTO DE LICENCIAS DE CONDUCIR VISACION LICENCIA DE CONDUCIR</t>
  </si>
  <si>
    <t>VENTA DE NICHOS FILA SUPERIOR E INFERIOR  10 AÑOS</t>
  </si>
  <si>
    <t>ORDENANZA 011/16</t>
  </si>
  <si>
    <t>VENTA DE NICHOS FILA SUPERIOR E INFERIOR 5 AÑOS</t>
  </si>
  <si>
    <t>VENTA DE NICHOS FILA INTERMEDIAS POR 10 AÑOS</t>
  </si>
  <si>
    <t>VENTA DE NICHOS FILA INTERMEDIAS POR 5 AÑOS</t>
  </si>
  <si>
    <t>TASA VALOR DE PARCELA PANTEON COSTO DE 7 NICHOS UBICADOS EN FILA 2 Y 3 MONTO EQUIVALENTE A 50 BOLSAS DE CEMENTO</t>
  </si>
  <si>
    <t>DERECHO DE CONEXIÓN RED CLOACAL</t>
  </si>
  <si>
    <t>ORDENANZA 026/13</t>
  </si>
  <si>
    <t>DERECHO DE EXTRACCION Y EXPLOTACION DE LAS ACTIVIDADES MINERAS DESARROLLADAS EN CNIA ELIA</t>
  </si>
  <si>
    <t>A- POR CADA METRO CUBICO DE ARENA PARA CONSTRUCCION</t>
  </si>
  <si>
    <t>ORDENANZA 029/18</t>
  </si>
  <si>
    <t>B- POR CADA METRO CUBICA DE ARENA SILICEA</t>
  </si>
  <si>
    <t>C.- POR CADA METRO CUBICO DE ARENA PARA FRACTURACION DE POZOS PETROLEROS</t>
  </si>
  <si>
    <t>D. POR CADA METRO CUBICO DE PEDREGULLO SILICEO NO ZARANDEADO O LAVADO</t>
  </si>
  <si>
    <t>E.- POR CADA METRO CUBICO DE PEDREGULLO CALCAREO.</t>
  </si>
  <si>
    <t>F. POR CADA METRO CUBICO DE BROZA</t>
  </si>
  <si>
    <t>G.- POR CADA METRO CUBICO DE SUELO SELECCIONADO MATERIAL PARA BASE Y SUB BASE</t>
  </si>
  <si>
    <t>H. POR CADA METRO CUBICO DE ARCILLAS</t>
  </si>
  <si>
    <t>I.- POR CADA METRO CUBICO DE CONCHILLA</t>
  </si>
  <si>
    <t>J.- POR CADA METRO CUBICO DE PIEDRA DE CANTERA</t>
  </si>
  <si>
    <t>K.- POR CADA METRO CUBICO DE YESO</t>
  </si>
  <si>
    <t>L.- POR CADA METRO CUBICO DE ARENA PLANTAS POTABILIZADORAS Y PERFORACIONES</t>
  </si>
  <si>
    <t>M.- POR CADA METRO CUBICO DE GRAVAS PARA FILTROS PLANTAS POTABILIZADORAS Y PERFORACIONES</t>
  </si>
  <si>
    <t>N. POR CADA METRO CUBICO DE ARENA PARA FUNDACION</t>
  </si>
  <si>
    <t>O.POR CADA METRO CUBICO DE CANTO RODADOS</t>
  </si>
  <si>
    <t>DESCUENTOS OBTENIDOS</t>
  </si>
  <si>
    <t>RECUPERO SUBSIDIO REINTEGRABLES</t>
  </si>
  <si>
    <t>VENTA DE PLIEGOS</t>
  </si>
  <si>
    <t>REINTEGRO ART SINIESTRO</t>
  </si>
  <si>
    <t>COMISION COBRO ER SERVICIOS</t>
  </si>
  <si>
    <r>
      <t xml:space="preserve">RECURSOS PROPIOS DEL MUNICIPIO: </t>
    </r>
    <r>
      <rPr>
        <b/>
        <u/>
        <sz val="11"/>
        <color rgb="FF0033CC"/>
        <rFont val="Calibri"/>
        <family val="2"/>
      </rPr>
      <t>COLONIA ELIA</t>
    </r>
  </si>
  <si>
    <t>Consumo de Energia Electrica</t>
  </si>
  <si>
    <t>Bimestre</t>
  </si>
  <si>
    <t>Por Deudas con el Municipio</t>
  </si>
  <si>
    <t>Por Dia</t>
  </si>
  <si>
    <t>Por Sellados en General</t>
  </si>
  <si>
    <t>C/U</t>
  </si>
  <si>
    <t>Por plazos Fijos</t>
  </si>
  <si>
    <t>Prestamos a Corto Plazo</t>
  </si>
  <si>
    <t>Por Venta de Residuos</t>
  </si>
  <si>
    <t>Sin Discriminar</t>
  </si>
  <si>
    <t>Ventas de Plantas o Productos</t>
  </si>
  <si>
    <t>Tasa y Derechos</t>
  </si>
  <si>
    <t>Por Ventas de Chatarra</t>
  </si>
  <si>
    <r>
      <t>Por Zona y m</t>
    </r>
    <r>
      <rPr>
        <sz val="11"/>
        <color theme="1"/>
        <rFont val="Arial"/>
        <family val="2"/>
      </rPr>
      <t>²</t>
    </r>
  </si>
  <si>
    <t>ORDENANZA 1784/17</t>
  </si>
  <si>
    <t>Tasa general Inmobiliaria - Zona "A""</t>
  </si>
  <si>
    <t>mts 2</t>
  </si>
  <si>
    <t xml:space="preserve">Tasa general Inmobiliaria - Zona "A"  Baldios </t>
  </si>
  <si>
    <t>Tasa general Inmobiliaria - Zona "B"</t>
  </si>
  <si>
    <t>2,69074 %o</t>
  </si>
  <si>
    <t>Tasa general Inmobiliaria - Zona "B" Baldios</t>
  </si>
  <si>
    <t>Tasa general Inmobiliaria - Zona "C"</t>
  </si>
  <si>
    <t xml:space="preserve">Tasa general Inmobiliaria - Zona "C" - Baldios </t>
  </si>
  <si>
    <t>Tasa Por Inspeccion Sanitaria, Higienep, Profolaxis y Seguridad</t>
  </si>
  <si>
    <t>Ventas</t>
  </si>
  <si>
    <t>40,00 %o</t>
  </si>
  <si>
    <t>suma fija</t>
  </si>
  <si>
    <t>Tasa por servicio de agua para obras en construccion</t>
  </si>
  <si>
    <t>m3</t>
  </si>
  <si>
    <t>Tasa por servicios especiales</t>
  </si>
  <si>
    <t>pago unico</t>
  </si>
  <si>
    <t>Suma Fija</t>
  </si>
  <si>
    <t xml:space="preserve">Obras sanitarias municipal </t>
  </si>
  <si>
    <t>Obras sanitarias municipal</t>
  </si>
  <si>
    <t>7,5 $/m3</t>
  </si>
  <si>
    <t>18 $/m3</t>
  </si>
  <si>
    <t>Contribucion por mejoras</t>
  </si>
  <si>
    <t>a convenir</t>
  </si>
  <si>
    <t>s/liquidacion Adm.</t>
  </si>
  <si>
    <t>Derecho de Cementerio -Alquiler</t>
  </si>
  <si>
    <t>Derecho de Cementerio - Transferencia de Uso</t>
  </si>
  <si>
    <t>Pago Unico</t>
  </si>
  <si>
    <t>Derecho de edificacion</t>
  </si>
  <si>
    <t>tasacion</t>
  </si>
  <si>
    <t>Utilizacion de locales destinados a uso Público</t>
  </si>
  <si>
    <t>por hora</t>
  </si>
  <si>
    <t>Terminal de omnibus - Uso de Anden</t>
  </si>
  <si>
    <t>por c/unidad por dia</t>
  </si>
  <si>
    <t>Ocupacion de la via publica</t>
  </si>
  <si>
    <t>por unidad</t>
  </si>
  <si>
    <t>Regimen de sanciones</t>
  </si>
  <si>
    <t>infraccion</t>
  </si>
  <si>
    <t>Carnet sanitario</t>
  </si>
  <si>
    <t>Cada 4 años</t>
  </si>
  <si>
    <t>Visacion carnet sanitario</t>
  </si>
  <si>
    <t>Desinfeccion y desratizacion</t>
  </si>
  <si>
    <t>Inspeccion Bromatologica</t>
  </si>
  <si>
    <t>Analisis Bromatologico</t>
  </si>
  <si>
    <t>Canon de productos fabricados por el municipio</t>
  </si>
  <si>
    <t>por m2</t>
  </si>
  <si>
    <t>Bailes, espectaculos publicos y diversiones</t>
  </si>
  <si>
    <t>por espectaculo</t>
  </si>
  <si>
    <t>Ingreso por entradas</t>
  </si>
  <si>
    <t>Rifas</t>
  </si>
  <si>
    <t>por venta</t>
  </si>
  <si>
    <t>valor de los numeros</t>
  </si>
  <si>
    <t>por dia</t>
  </si>
  <si>
    <t>Inseccion periodica de instalaciones, medidores electricos y reposicion de lamparas</t>
  </si>
  <si>
    <t>sobre lo facturado</t>
  </si>
  <si>
    <t>Niveles y mensuras</t>
  </si>
  <si>
    <t>Obras sanitarias municipal conexion</t>
  </si>
  <si>
    <t>Obras sanitarias municipal reconexion</t>
  </si>
  <si>
    <t>Tasa por servicio de agua para obras en construccion - conexión</t>
  </si>
  <si>
    <t>Habilitacion de taxis y remis - habilitacion</t>
  </si>
  <si>
    <t>Habilitacion de taxis y remis - Visacion</t>
  </si>
  <si>
    <t>Utilizacion de la via publica - transporte de mercaderia de otras jurisdicciones</t>
  </si>
  <si>
    <r>
      <t xml:space="preserve">RECURSOS PROPIOS DEL MUNICIPIO: </t>
    </r>
    <r>
      <rPr>
        <b/>
        <u/>
        <sz val="11"/>
        <color rgb="FF0033CC"/>
        <rFont val="Calibri"/>
        <family val="2"/>
      </rPr>
      <t>VIALE</t>
    </r>
  </si>
  <si>
    <r>
      <t xml:space="preserve">RECURSOS PROPIOS DE LA </t>
    </r>
    <r>
      <rPr>
        <b/>
        <u/>
        <sz val="11"/>
        <color rgb="FF0033CC"/>
        <rFont val="Calibri"/>
        <family val="2"/>
      </rPr>
      <t xml:space="preserve"> CAJA DE JUBILACIONES MUNICIPAL</t>
    </r>
  </si>
  <si>
    <t>Ingresos administrativos</t>
  </si>
  <si>
    <t>Saldo de préstamos</t>
  </si>
  <si>
    <t>Ordenanza Nro. 1783/17</t>
  </si>
  <si>
    <t>Alquiler salón de eventos</t>
  </si>
  <si>
    <t>Suma fija</t>
  </si>
  <si>
    <t>Alquileres Dto. Oro Verde</t>
  </si>
  <si>
    <t>Por mes</t>
  </si>
  <si>
    <t>Aportes y Contribuciones Jubilatorios</t>
  </si>
  <si>
    <t>por mes</t>
  </si>
  <si>
    <t>Sueldo empleados</t>
  </si>
  <si>
    <t>Ordenanza Nro. 1793/17</t>
  </si>
  <si>
    <t>PLANILLA 4: RECURSOS PROPIOS DE LOS MUNICIPIOS DE LA PROVINCIA DE ENTRE RÍOS</t>
  </si>
  <si>
    <t xml:space="preserve"> Total de Municipio que informaron:</t>
  </si>
  <si>
    <t>MUNICIPIOS</t>
  </si>
  <si>
    <t>1º de Mayo</t>
  </si>
  <si>
    <t>Alcaraz</t>
  </si>
  <si>
    <t xml:space="preserve">Aldea San Antonio </t>
  </si>
  <si>
    <t xml:space="preserve">Aranguren </t>
  </si>
  <si>
    <t>Basavilbaso</t>
  </si>
  <si>
    <t>Bovril</t>
  </si>
  <si>
    <t>Caseros</t>
  </si>
  <si>
    <t>Ceibas</t>
  </si>
  <si>
    <t>Cerrito</t>
  </si>
  <si>
    <t>Chajarí</t>
  </si>
  <si>
    <t xml:space="preserve">Colón </t>
  </si>
  <si>
    <t>Colonia Avellaneda</t>
  </si>
  <si>
    <t>Colonia Ayui</t>
  </si>
  <si>
    <t>Colonia Elía</t>
  </si>
  <si>
    <t>Concepción del Uruguay</t>
  </si>
  <si>
    <t xml:space="preserve">Concordia </t>
  </si>
  <si>
    <t>Conscripto Bernardi</t>
  </si>
  <si>
    <t>Crespo</t>
  </si>
  <si>
    <t xml:space="preserve">Diamante </t>
  </si>
  <si>
    <t>Enrique Carbó</t>
  </si>
  <si>
    <t>Estancia Grande</t>
  </si>
  <si>
    <t xml:space="preserve">Federación </t>
  </si>
  <si>
    <t xml:space="preserve">Federal </t>
  </si>
  <si>
    <t>General Campos</t>
  </si>
  <si>
    <t>General Galarza</t>
  </si>
  <si>
    <t>General Ramirez</t>
  </si>
  <si>
    <t>Gilbert</t>
  </si>
  <si>
    <t>Gobernador Maciá</t>
  </si>
  <si>
    <t>Gobernador Mansilla</t>
  </si>
  <si>
    <t xml:space="preserve">Gualeguay </t>
  </si>
  <si>
    <t xml:space="preserve">Gualeguaychú </t>
  </si>
  <si>
    <t>Hasenkamp</t>
  </si>
  <si>
    <t>Hernandez</t>
  </si>
  <si>
    <t>Herrera</t>
  </si>
  <si>
    <t>Ibicuy</t>
  </si>
  <si>
    <t>La Criolla</t>
  </si>
  <si>
    <t>La Paz</t>
  </si>
  <si>
    <t>Larroque</t>
  </si>
  <si>
    <t>Libertador San Martin</t>
  </si>
  <si>
    <t>Los Charrúas</t>
  </si>
  <si>
    <t>Los Conquistadores</t>
  </si>
  <si>
    <t>Lucas Gonzalez</t>
  </si>
  <si>
    <t>María Grande</t>
  </si>
  <si>
    <t xml:space="preserve">Nogoya </t>
  </si>
  <si>
    <t xml:space="preserve">Oro Verde </t>
  </si>
  <si>
    <t>Paraná</t>
  </si>
  <si>
    <t>Piedras Blancas</t>
  </si>
  <si>
    <t xml:space="preserve">Pronunciamiento </t>
  </si>
  <si>
    <t>Pueblo Gral. Belgrano</t>
  </si>
  <si>
    <t>Puerto Yerúa</t>
  </si>
  <si>
    <t>Rosario del Tala</t>
  </si>
  <si>
    <t>San Benito</t>
  </si>
  <si>
    <t xml:space="preserve">San Gustavo </t>
  </si>
  <si>
    <t>San Jaime</t>
  </si>
  <si>
    <t xml:space="preserve">San José </t>
  </si>
  <si>
    <t>San José de Feliciano</t>
  </si>
  <si>
    <t xml:space="preserve">San Justo </t>
  </si>
  <si>
    <t>San Salvador</t>
  </si>
  <si>
    <t>Santa Ana</t>
  </si>
  <si>
    <t>Santa Anita</t>
  </si>
  <si>
    <t>Santa Elena</t>
  </si>
  <si>
    <t>Sauce de Luna</t>
  </si>
  <si>
    <t>Seguí</t>
  </si>
  <si>
    <t>Tabossi</t>
  </si>
  <si>
    <t>Ubajay</t>
  </si>
  <si>
    <t xml:space="preserve">Urdinarrain </t>
  </si>
  <si>
    <t xml:space="preserve">Valle María </t>
  </si>
  <si>
    <t>Viale</t>
  </si>
  <si>
    <t xml:space="preserve">Victoria </t>
  </si>
  <si>
    <t>Villa Clara</t>
  </si>
  <si>
    <t>Villa del Rosario</t>
  </si>
  <si>
    <t>Villa Dominguez</t>
  </si>
  <si>
    <t xml:space="preserve">Villa Elisa </t>
  </si>
  <si>
    <t>Villa Hernandarias</t>
  </si>
  <si>
    <t>Villa Mantero</t>
  </si>
  <si>
    <t>Villa Paranacito</t>
  </si>
  <si>
    <t>Villa Urquiza</t>
  </si>
  <si>
    <t>Villaguay</t>
  </si>
  <si>
    <t>PLANILLA N° 4 RECURSOS PROPIOS</t>
  </si>
  <si>
    <t>Situación del registro de la Planilla 4: Recursos Propios.</t>
  </si>
  <si>
    <t xml:space="preserve">  Actualizada al:</t>
  </si>
  <si>
    <r>
      <rPr>
        <sz val="12"/>
        <color theme="1"/>
        <rFont val="Century Gothic"/>
        <family val="2"/>
      </rPr>
      <t xml:space="preserve"> </t>
    </r>
    <r>
      <rPr>
        <u/>
        <sz val="12"/>
        <color theme="1"/>
        <rFont val="Century Gothic"/>
        <family val="2"/>
      </rPr>
      <t>Contacto por consultas :</t>
    </r>
  </si>
  <si>
    <t>DERECHO A LAS ENTRADAS</t>
  </si>
  <si>
    <t>TASA GRAL INMOBILIARIA</t>
  </si>
  <si>
    <t>ORD, 186/17</t>
  </si>
  <si>
    <t>TASA DE HIGIENE Y SEGURIDAD</t>
  </si>
  <si>
    <t>METROS</t>
  </si>
  <si>
    <t>% DEL VECINO</t>
  </si>
  <si>
    <t>ORD,186/17</t>
  </si>
  <si>
    <t>TIPO TRAMITE</t>
  </si>
  <si>
    <t>MULTAS AL CODIGO DE FALTAS</t>
  </si>
  <si>
    <t>TIPO DE FALTA</t>
  </si>
  <si>
    <t>BALNEARIO Y TURISMO</t>
  </si>
  <si>
    <t>PERS/CARPAS</t>
  </si>
  <si>
    <t>RECUPERO VIVIENDAS</t>
  </si>
  <si>
    <t>RESTOS DE TASAS, DEREC,Y CONTRIBUC.</t>
  </si>
  <si>
    <r>
      <t xml:space="preserve">RECURSOS PROPIOS DEL MUNICIPIO: </t>
    </r>
    <r>
      <rPr>
        <b/>
        <u/>
        <sz val="11"/>
        <color rgb="FF0033CC"/>
        <rFont val="Calibri"/>
        <family val="2"/>
      </rPr>
      <t>VALLE MARIA</t>
    </r>
  </si>
  <si>
    <t>VALOR VIVIE.</t>
  </si>
  <si>
    <t>BIM</t>
  </si>
  <si>
    <t>Ordenanza trib</t>
  </si>
  <si>
    <t>COMERCIAL</t>
  </si>
  <si>
    <t>SERVICIOS DE AGUA POTABLE</t>
  </si>
  <si>
    <t>MEDIDOR</t>
  </si>
  <si>
    <t>ALUMBRADO PUBLICO</t>
  </si>
  <si>
    <t>FONDO DE TURISMO</t>
  </si>
  <si>
    <t>10% TASA COM</t>
  </si>
  <si>
    <t>RECUPERO OBRAS DOMICILIARIAS</t>
  </si>
  <si>
    <t>EXTRACCION DE MINERALES</t>
  </si>
  <si>
    <t>Ordenanza tri</t>
  </si>
  <si>
    <t>BUNGALOOWS MUNICIPALES</t>
  </si>
  <si>
    <t>ALQUILERES</t>
  </si>
  <si>
    <t>Ord. Impositiva 011/18</t>
  </si>
  <si>
    <t>Cargo fijo+consumo</t>
  </si>
  <si>
    <t>monto fjo</t>
  </si>
  <si>
    <r>
      <t>6,00 %</t>
    </r>
    <r>
      <rPr>
        <sz val="11"/>
        <color indexed="8"/>
        <rFont val="Garamond"/>
        <family val="1"/>
      </rPr>
      <t>o</t>
    </r>
  </si>
  <si>
    <r>
      <t xml:space="preserve">2,97397 </t>
    </r>
    <r>
      <rPr>
        <sz val="11"/>
        <color indexed="8"/>
        <rFont val="Symbol"/>
        <family val="1"/>
        <charset val="2"/>
      </rPr>
      <t>%</t>
    </r>
    <r>
      <rPr>
        <sz val="11"/>
        <color indexed="8"/>
        <rFont val="Garamond"/>
        <family val="1"/>
      </rPr>
      <t>o</t>
    </r>
  </si>
  <si>
    <r>
      <t xml:space="preserve">2,18091 </t>
    </r>
    <r>
      <rPr>
        <sz val="11"/>
        <color indexed="8"/>
        <rFont val="Symbol"/>
        <family val="1"/>
        <charset val="2"/>
      </rPr>
      <t>%o</t>
    </r>
  </si>
  <si>
    <t xml:space="preserve">   - CONTRIBUCIONES  (discriminar)</t>
  </si>
  <si>
    <t>Circulo Cerrado Viviendas</t>
  </si>
  <si>
    <t xml:space="preserve">mensual </t>
  </si>
  <si>
    <t>Según Convenio</t>
  </si>
  <si>
    <t>ORDENANZA 1653/16</t>
  </si>
  <si>
    <t>Fondo Mi terreno Propio</t>
  </si>
  <si>
    <t>ORDENANZA 1090/09</t>
  </si>
  <si>
    <t>Mejora Habitacional</t>
  </si>
  <si>
    <t>ORDENANZA 1779/17</t>
  </si>
  <si>
    <t>Programa Viviendas Nuevas</t>
  </si>
  <si>
    <t>ORDENANZA 1334/12</t>
  </si>
  <si>
    <t>RECAUDACIÓN  AL  31/12/2018</t>
  </si>
  <si>
    <t>Tasa Higiene y Seguridad</t>
  </si>
  <si>
    <t>DDJJ</t>
  </si>
  <si>
    <t>M2 LINEAL</t>
  </si>
  <si>
    <t>BIMESTRAL, TERCIO. Y ANUAL</t>
  </si>
  <si>
    <t>Serv. Agua y Cloacas</t>
  </si>
  <si>
    <t>Instal. Electromecanicas</t>
  </si>
  <si>
    <t>por cada tramite</t>
  </si>
  <si>
    <t>montos fijos según recibo de ingreso</t>
  </si>
  <si>
    <t>Sist.A.Prev.Ord.55/98  ORD 26/17</t>
  </si>
  <si>
    <t>mensual según convenio</t>
  </si>
  <si>
    <t>Tasas  Atrasadas</t>
  </si>
  <si>
    <t>Recuperos Varios</t>
  </si>
  <si>
    <t>Reg. Fac. Pago</t>
  </si>
  <si>
    <t>mensual según convenio de pago</t>
  </si>
  <si>
    <t>Actuaciones Administr.</t>
  </si>
  <si>
    <t>Salud Publica</t>
  </si>
  <si>
    <t>Contravenc.  Y Multas</t>
  </si>
  <si>
    <t>Fondo Municipal Prom.</t>
  </si>
  <si>
    <t>Diferencia Cambio</t>
  </si>
  <si>
    <t>Intereses Bancarios</t>
  </si>
  <si>
    <t>Ingresos por la Realizacion de Eventos</t>
  </si>
  <si>
    <t>Fondo Prom.Def.Civil</t>
  </si>
  <si>
    <t>Vta.Bienes Munic.</t>
  </si>
  <si>
    <t>Ingresos FONDO PROM CULTURAL</t>
  </si>
  <si>
    <t>montos fijos voluntarios</t>
  </si>
  <si>
    <t>Recupero Cuotas Terreno</t>
  </si>
  <si>
    <t>monto fijo según precio sobre cantidad de cuotas</t>
  </si>
  <si>
    <t>Rec.Plan Viviendas</t>
  </si>
  <si>
    <t>Recargo e Interes</t>
  </si>
  <si>
    <t>Ingresos por Cursos</t>
  </si>
  <si>
    <t>pagos voluntarios</t>
  </si>
  <si>
    <r>
      <t xml:space="preserve">RECURSOS PROPIOS DEL MUNICIPIO: </t>
    </r>
    <r>
      <rPr>
        <b/>
        <u/>
        <sz val="11"/>
        <color rgb="FF0033CC"/>
        <rFont val="Calibri"/>
        <family val="2"/>
      </rPr>
      <t>CRESPO</t>
    </r>
  </si>
  <si>
    <t>Tasa Inmobiliaria</t>
  </si>
  <si>
    <t>Avaluo de inmueb</t>
  </si>
  <si>
    <t>bimestral-anual</t>
  </si>
  <si>
    <t>s/baldío por Zona</t>
  </si>
  <si>
    <t>de ubicación</t>
  </si>
  <si>
    <t>s/avaluo por zona</t>
  </si>
  <si>
    <t>Ord.556 y 557HCD</t>
  </si>
  <si>
    <t>Tasa Higiene y profilaxis</t>
  </si>
  <si>
    <t>s/ingresos netos</t>
  </si>
  <si>
    <t>varias</t>
  </si>
  <si>
    <t>Varias</t>
  </si>
  <si>
    <t>Planes de regularizacion</t>
  </si>
  <si>
    <t>Deuda Actualizada</t>
  </si>
  <si>
    <t>Contado o Financ.</t>
  </si>
  <si>
    <t>Financiación: 2 %</t>
  </si>
  <si>
    <t>Actuaciones Administrativos</t>
  </si>
  <si>
    <t>S/ el caso</t>
  </si>
  <si>
    <t>Tasa de Servicios Sanitarios</t>
  </si>
  <si>
    <t>Por inmueble</t>
  </si>
  <si>
    <t>$117,00</t>
  </si>
  <si>
    <t>no hay base imp</t>
  </si>
  <si>
    <t>5 años o 1 año</t>
  </si>
  <si>
    <t>$548,00</t>
  </si>
  <si>
    <t>Adminsitracion de Cementerios</t>
  </si>
  <si>
    <t>Cantidad de fallecid</t>
  </si>
  <si>
    <t>$157,00 a $ 450,00</t>
  </si>
  <si>
    <t>Servicios Atmosfericos</t>
  </si>
  <si>
    <t>Por cada tacho</t>
  </si>
  <si>
    <t>cada vez</t>
  </si>
  <si>
    <t>$352,00</t>
  </si>
  <si>
    <t>Decreto Nº 17PMSB</t>
  </si>
  <si>
    <t>6 años-Verif.Anual</t>
  </si>
  <si>
    <t>$293,00 Verif.$200,00</t>
  </si>
  <si>
    <t>Ing.sin identificar</t>
  </si>
  <si>
    <t>Otras Prestaciones de Servicios</t>
  </si>
  <si>
    <t>Contribucion Alumbrado Publico</t>
  </si>
  <si>
    <t>Facturado de ciudad</t>
  </si>
  <si>
    <t>Conv.ENERSA</t>
  </si>
  <si>
    <t>Derecho volcado de desagote</t>
  </si>
  <si>
    <t>Por cada tanque</t>
  </si>
  <si>
    <t>Por cada uno</t>
  </si>
  <si>
    <t>3 unidades fijas</t>
  </si>
  <si>
    <t>Ord.502HCD</t>
  </si>
  <si>
    <t>Derecho de Instalacion domiciliarias</t>
  </si>
  <si>
    <t>Por cada inmueble</t>
  </si>
  <si>
    <t>Por unica vez</t>
  </si>
  <si>
    <t>$1.742,00</t>
  </si>
  <si>
    <t>Derecho de Espectaculos</t>
  </si>
  <si>
    <t>Cantidad Entradas</t>
  </si>
  <si>
    <t>Por cada pedido</t>
  </si>
  <si>
    <t>10% s/valor entrada</t>
  </si>
  <si>
    <t>Habilitacion Vehiculos</t>
  </si>
  <si>
    <t>Por cada vehículo</t>
  </si>
  <si>
    <t>Según Vehículo</t>
  </si>
  <si>
    <t>$261,00 o $705,00</t>
  </si>
  <si>
    <t>Alquiler de maquinas y equipos</t>
  </si>
  <si>
    <t>Alquiler p/hora</t>
  </si>
  <si>
    <t>s/el equipo</t>
  </si>
  <si>
    <t>Decreto Nº17PMSB</t>
  </si>
  <si>
    <t>Código de faltas</t>
  </si>
  <si>
    <t>SI</t>
  </si>
  <si>
    <t>1- Tasa General</t>
  </si>
  <si>
    <t>TRIBUTARIA ANUAL</t>
  </si>
  <si>
    <t>2- Tasa Impeccion Sanitaria e Higiene</t>
  </si>
  <si>
    <t>% POR VENTAS</t>
  </si>
  <si>
    <t>3- Derecho Extraccion Piedra</t>
  </si>
  <si>
    <t>% S/ MTS. 3 EXTRAIDO</t>
  </si>
  <si>
    <t>4-Extraccion de Brosa, Arena, y Suelo Seleccionado</t>
  </si>
  <si>
    <t>MONTO FIJO POR MTS.</t>
  </si>
  <si>
    <t>OCACIONAL</t>
  </si>
  <si>
    <t>5-Ingreso Camping Municipal</t>
  </si>
  <si>
    <t>POR UNIDAD</t>
  </si>
  <si>
    <t>6- Alquiler Camping</t>
  </si>
  <si>
    <t>7- Actuaciones Administrativas</t>
  </si>
  <si>
    <t>8- Otras</t>
  </si>
  <si>
    <t>9- Carnet Conductor</t>
  </si>
  <si>
    <t>10- Contribucion de Mejoras -  Cloacas</t>
  </si>
  <si>
    <t>11- Recargo por Mora y Financiacion</t>
  </si>
  <si>
    <t>PORCENTAJE</t>
  </si>
  <si>
    <t>12- Recaudacion Venta en la Via Publica</t>
  </si>
  <si>
    <t>13- Alquiler Cantina Camping</t>
  </si>
  <si>
    <t>14- Alquiler de Maquinas</t>
  </si>
  <si>
    <t xml:space="preserve">LTS. DE COMBUSTIBLE </t>
  </si>
  <si>
    <t>15-Ingreso Camping el Saucedal</t>
  </si>
  <si>
    <t>17-Alojamiento Camping El Saucedal</t>
  </si>
  <si>
    <t xml:space="preserve">18-Venta de Pliegos </t>
  </si>
  <si>
    <t xml:space="preserve">19-Tasa por Derecho Instalacion de Antenas </t>
  </si>
  <si>
    <t xml:space="preserve">20-Donaciones y Contribuciones </t>
  </si>
  <si>
    <t>21-Cementerio</t>
  </si>
  <si>
    <t>23- Servicio de agua - Alcaraz II</t>
  </si>
  <si>
    <t>24- Alquiler Polideportivo</t>
  </si>
  <si>
    <t>1- Contribucion ENEERSA</t>
  </si>
  <si>
    <t>%</t>
  </si>
  <si>
    <t>2- Cobranza Sistema Bersa</t>
  </si>
  <si>
    <t>3- Multa y Contravenciones</t>
  </si>
  <si>
    <t>MONTO VARIABLE</t>
  </si>
  <si>
    <t>5- Cannon Camping</t>
  </si>
  <si>
    <t>% POR UNIDAD</t>
  </si>
  <si>
    <t>12- Comision - Aula Satelital</t>
  </si>
  <si>
    <t>TASA POR INSPECCIÓN  SANITRIA, HIGIENE, PROFILAXIS  Y SEG.</t>
  </si>
  <si>
    <t>ORD 040/2010</t>
  </si>
  <si>
    <t>INSPECCIÓN DE ANTENAS</t>
  </si>
  <si>
    <t>CARNET DE CONDUCTOR - CLASE B</t>
  </si>
  <si>
    <t>s/solicitudes</t>
  </si>
  <si>
    <t>CARNET DE CONDUCTOR - CLASE A</t>
  </si>
  <si>
    <t>CARNET DE CONDUCTOR - CLASE E</t>
  </si>
  <si>
    <t>CARNET DE CONDUCTOR - CLASE G</t>
  </si>
  <si>
    <t>CARNET DE CONDUCTOR - CLASE D</t>
  </si>
  <si>
    <t>CARNET DE CONDUCTOR - CLASE C</t>
  </si>
  <si>
    <t>RENOVAR VISA</t>
  </si>
  <si>
    <t>SERVICIO ATMOSFERICO</t>
  </si>
  <si>
    <t>VISADO Y REGISTRO PLANOS Y MENSURA</t>
  </si>
  <si>
    <t>VISADO Y REGISTRO FICHAS TRANSF INMUEBLES</t>
  </si>
  <si>
    <t>CARNET SANITARIO - VISA</t>
  </si>
  <si>
    <t>HABILITACIÓN DE COMERCIO</t>
  </si>
  <si>
    <t xml:space="preserve">PLIEGOS </t>
  </si>
  <si>
    <t>CONVENIO COBRO BERSA</t>
  </si>
  <si>
    <t>TASA POR INSPECCION SANITARIA HIGIENE PROFILAXIS Y SEGURIDAD</t>
  </si>
  <si>
    <t>Facturacion mensual</t>
  </si>
  <si>
    <t>Ord.Tributaria 2450</t>
  </si>
  <si>
    <t>Medido-No medido</t>
  </si>
  <si>
    <t>Avaluo de propiedad</t>
  </si>
  <si>
    <t>DERECHO POR OCUPACION DE ESPACIO PUBLICO</t>
  </si>
  <si>
    <t>DERECHO POR USO INSTALACIONES MUNICIPALES</t>
  </si>
  <si>
    <t>CONVENIOS DE PAGO</t>
  </si>
  <si>
    <r>
      <t xml:space="preserve">RECURSOS PROPIOS DEL MUNICIPIO: </t>
    </r>
    <r>
      <rPr>
        <b/>
        <u/>
        <sz val="11"/>
        <color rgb="FF0033CC"/>
        <rFont val="Calibri"/>
        <family val="2"/>
      </rPr>
      <t>GENERAL RAMIREZ</t>
    </r>
  </si>
  <si>
    <r>
      <t xml:space="preserve">RECURSOS PROPIOS DEL MUNICIPIO: </t>
    </r>
    <r>
      <rPr>
        <b/>
        <u/>
        <sz val="11"/>
        <color rgb="FF0033CC"/>
        <rFont val="Calibri"/>
        <family val="2"/>
      </rPr>
      <t>PIEDRAS BLANCAS</t>
    </r>
  </si>
  <si>
    <t>Tasa por servicio utilización agua termal</t>
  </si>
  <si>
    <t>Fija</t>
  </si>
  <si>
    <t>General $280</t>
  </si>
  <si>
    <t>Ordenanza Tributaria Nº 2.022 Art. Nº 14</t>
  </si>
  <si>
    <t>Tasa por inspección. Sanit. Hig.seg y prof (1)</t>
  </si>
  <si>
    <t>Ordenanza Tributaria Nº 2.022 Art. Nº 8</t>
  </si>
  <si>
    <t>Tasa por inspec. Per. E instal. Medidores</t>
  </si>
  <si>
    <t>Consumo EE</t>
  </si>
  <si>
    <t>Ordenanza Tributaria Nº 2.022 Art. Nº 28</t>
  </si>
  <si>
    <t>Tasa General ABL</t>
  </si>
  <si>
    <t>Avalúo fiscal</t>
  </si>
  <si>
    <t>$120  Avalúo de $0 a $60.000</t>
  </si>
  <si>
    <t>Ordenanza Tributaria Nº 2.022 Art. Nº 1</t>
  </si>
  <si>
    <t>Avalúo de $60.001,01 a $300.000</t>
  </si>
  <si>
    <t>$600  Avalúo de $300.000,01</t>
  </si>
  <si>
    <t>$60  Avalúo de $0 a $60.000</t>
  </si>
  <si>
    <t>Ordenanza Tributaria Nº 2.022 Art. Nº 5</t>
  </si>
  <si>
    <t>$300  Avalúo de $300.001,01</t>
  </si>
  <si>
    <t>Actuaciones Administrativas (2)</t>
  </si>
  <si>
    <t>Cada presentación</t>
  </si>
  <si>
    <t>Ordenanza Tributaria Nº 2.022 Art. Nº 33</t>
  </si>
  <si>
    <t>Derecho de cementerio</t>
  </si>
  <si>
    <t>Ordenanza Tributaria Nº 2.022 Art. Nº 19</t>
  </si>
  <si>
    <t>Ocupación de la Vía Pública</t>
  </si>
  <si>
    <t>Intalaciones</t>
  </si>
  <si>
    <t>Anual/mensual</t>
  </si>
  <si>
    <t>Ordenanza Tributaria Nº 2.022 Art. Nº 20</t>
  </si>
  <si>
    <t>Derecho de construcción</t>
  </si>
  <si>
    <t>m2 de construcción</t>
  </si>
  <si>
    <t>Cada presentacion</t>
  </si>
  <si>
    <t>Ordenanza Tributaria Nº 2.022 Art. Nº 30</t>
  </si>
  <si>
    <t>Derecho de rifas y espectáculos</t>
  </si>
  <si>
    <t>Ordenanza Tributaria Nº 2.022 Art. Nº 23</t>
  </si>
  <si>
    <t>Total recaudado</t>
  </si>
  <si>
    <t>Ordenanza Tributaria Nº 2.022 Art. Nº 24</t>
  </si>
  <si>
    <t>Por Infracción</t>
  </si>
  <si>
    <t>Ordenanza Tributaria Nº 2.022 Art. Nº 39</t>
  </si>
  <si>
    <t>Fondo Municipal de Promoción de la Comunidad y Turismo</t>
  </si>
  <si>
    <t>Higiene-Multas-Rifas-Vía Pública</t>
  </si>
  <si>
    <t>Ordenanza Tributaria Nº 2.022 Art. Nº 34</t>
  </si>
  <si>
    <t>(1) Incluye: Recargo por Mora e Intereses, Deudores de Tasas y Derechos Atrasados, Ingresos por Juicios de Apremio</t>
  </si>
  <si>
    <t>(2) Incluye: Sellados y Derechos de Oficina, Aportes Internados Centro Asistenc., Ingresos Varios</t>
  </si>
  <si>
    <t>SEGURIDAD E HIGIENE</t>
  </si>
  <si>
    <t>Monto neto declarado ( total de ingresos brutos devengados )</t>
  </si>
  <si>
    <t xml:space="preserve"> Pequeños Contribuyentes $475</t>
  </si>
  <si>
    <t>ORDENANZAS Nº 2979, 2980, 8940,  10002</t>
  </si>
  <si>
    <t>ALUMBRADO,BARRIDO Y LIMPIEZA</t>
  </si>
  <si>
    <t xml:space="preserve"> (Superficie edificada * recolección de residuo + superficie del terreno en m2 * (barrido y limpieza +alumbrado público + matenimiento de calles + espacios verdes)) * coeficiente corrector de ajustes * coeficiente corrector de zonas </t>
  </si>
  <si>
    <t>ZONA 1: 1,15 % ZONA 2: 1,00% ZONA 3: 0,80%  ZONA 4: 0,70%</t>
  </si>
  <si>
    <t>ORDENANZAS Nº 2980, 9152</t>
  </si>
  <si>
    <t xml:space="preserve">OBRA SANITARIA MUNICIPAL </t>
  </si>
  <si>
    <t xml:space="preserve">Metros cuadrados de superficies de terrenos y edificación </t>
  </si>
  <si>
    <t>ORDENANZAS Nº 2979 , 9153</t>
  </si>
  <si>
    <t xml:space="preserve">ANDEN </t>
  </si>
  <si>
    <t>Por coche (EGRESE O CRUCE)</t>
  </si>
  <si>
    <t>ORDENANZAS Nº 2426 DECRETO Nº 22364</t>
  </si>
  <si>
    <t xml:space="preserve">Colocación en la vía pública </t>
  </si>
  <si>
    <t>4 lts gas oil x m2</t>
  </si>
  <si>
    <t xml:space="preserve">ORDENANZAS Nº 2979, 7711 </t>
  </si>
  <si>
    <t xml:space="preserve">ESPECTACULO </t>
  </si>
  <si>
    <t xml:space="preserve">Por espectaculo </t>
  </si>
  <si>
    <t xml:space="preserve">Por espectador </t>
  </si>
  <si>
    <t xml:space="preserve">ORDENANZAS Nº 2980 Y 2979 </t>
  </si>
  <si>
    <t xml:space="preserve">Mensual </t>
  </si>
  <si>
    <t>ORDENANZAS Nº 2979- 4085 Y 10002</t>
  </si>
  <si>
    <t>OTRAS CONTRIBUCIONES- CORTE DE PAVIMENTO</t>
  </si>
  <si>
    <t>Costo real resultante (materiales a precio de reposición +10% gastos generales  y de administración por metro lineal de frente)</t>
  </si>
  <si>
    <t xml:space="preserve">Por obra </t>
  </si>
  <si>
    <t>ORDENANZAS Nº 2979, 8741, 9294</t>
  </si>
  <si>
    <t>PAPEL, SELLADOS Y DERECHOS DE OFICINA</t>
  </si>
  <si>
    <t>Por tipo de presentación, actualización de montos s/ sueldo básico de cat. 10 del escalafón municipal.</t>
  </si>
  <si>
    <t xml:space="preserve">Por presentación </t>
  </si>
  <si>
    <t>ORDENANZA Nº 2979</t>
  </si>
  <si>
    <t>DERECHOS DE CONSTRUCCIÓN</t>
  </si>
  <si>
    <t>Valor de la construcción s/ surperficie cubierta y semicubierta de cada edifición (por metro cuadrado)</t>
  </si>
  <si>
    <t>ORDENANZAS Nº 2979 Y 8741</t>
  </si>
  <si>
    <t>DERECHOS DE OCUPACIÓN DE ESPACIOS PÚBLICOS</t>
  </si>
  <si>
    <t>Por metro cuadrado</t>
  </si>
  <si>
    <t>ORDENANZAS Nº 2979 Y 7711</t>
  </si>
  <si>
    <t>DERECHOS VENTA AMBULANTE</t>
  </si>
  <si>
    <t xml:space="preserve">Por actividad - de acuerdo al monto facturado </t>
  </si>
  <si>
    <t>LIBRETA SANITARIA</t>
  </si>
  <si>
    <t xml:space="preserve">Obtención, renovación y examen </t>
  </si>
  <si>
    <t>Semestral/ Anual</t>
  </si>
  <si>
    <t>TERMINAL DE OMNIBUS- ARRENDAMIENTOS LOCALES</t>
  </si>
  <si>
    <t>DECRETO Nº 17597</t>
  </si>
  <si>
    <t>COMISION ADMINISTRADORA AUDITORIO</t>
  </si>
  <si>
    <t xml:space="preserve">Ocupación del inmueble </t>
  </si>
  <si>
    <t>MERCADO- ARRENDAMIENTO DE PUESTOS Y LOCALES</t>
  </si>
  <si>
    <t>DECRETO Nº 25507 - ORDENANZA Nº 10127</t>
  </si>
  <si>
    <t xml:space="preserve">Contravención - Infracción </t>
  </si>
  <si>
    <t xml:space="preserve">Por acontecimiento </t>
  </si>
  <si>
    <t>T.G.I. MULTAS</t>
  </si>
  <si>
    <t xml:space="preserve">Valor básico Tasa General Inmobiliaria </t>
  </si>
  <si>
    <t>ORDENANZAS Nº 4357</t>
  </si>
  <si>
    <t>T.H.I. MULTAS</t>
  </si>
  <si>
    <t xml:space="preserve">Valor básico Tasa Seguridad e Higiene </t>
  </si>
  <si>
    <t>DOSMU MULTAS</t>
  </si>
  <si>
    <t>ORDENANZAS Nº 4358</t>
  </si>
  <si>
    <t>BALNEARIO BANCO PELAY</t>
  </si>
  <si>
    <t xml:space="preserve">Explotación </t>
  </si>
  <si>
    <t xml:space="preserve">Por temporada </t>
  </si>
  <si>
    <t>LICITACION PUBLICA 04/12 (POR 10 AÑOS)</t>
  </si>
  <si>
    <r>
      <t xml:space="preserve">RECURSOS PROPIOS DEL MUNICIPIO: </t>
    </r>
    <r>
      <rPr>
        <b/>
        <u/>
        <sz val="11"/>
        <color rgb="FF0033CC"/>
        <rFont val="Calibri"/>
        <family val="2"/>
      </rPr>
      <t>CONCEPCION DEL URUGUAY</t>
    </r>
  </si>
  <si>
    <t>Insp.San.Hig.Prof y Seguridad</t>
  </si>
  <si>
    <t>Ord.Imp.095/2017</t>
  </si>
  <si>
    <t>General Inmobiliaria</t>
  </si>
  <si>
    <t>Avalúo</t>
  </si>
  <si>
    <t>Facturación Energ</t>
  </si>
  <si>
    <t>varios</t>
  </si>
  <si>
    <t>por acto</t>
  </si>
  <si>
    <r>
      <t xml:space="preserve">RECURSOS PROPIOS DEL MUNICIPIO: </t>
    </r>
    <r>
      <rPr>
        <b/>
        <u/>
        <sz val="11"/>
        <color rgb="FF0033CC"/>
        <rFont val="Calibri"/>
        <family val="2"/>
      </rPr>
      <t>LOS CHARRUAS</t>
    </r>
  </si>
  <si>
    <t>metros2</t>
  </si>
  <si>
    <t>Ord. Impositiva</t>
  </si>
  <si>
    <t>$2.972.337,92</t>
  </si>
  <si>
    <t>$6.881.354,67</t>
  </si>
  <si>
    <t>$1.001.438,43</t>
  </si>
  <si>
    <t>TASA POR OBRAS SANITARIAS</t>
  </si>
  <si>
    <t>consumo por m3</t>
  </si>
  <si>
    <t>$3.719.719,83</t>
  </si>
  <si>
    <t>TASA POR HABILITACION Y ESTUDIO DE SOPORTES DE ANTENAS</t>
  </si>
  <si>
    <t>$240.000</t>
  </si>
  <si>
    <t>BOMBEROS VOLUNTARIOS</t>
  </si>
  <si>
    <t>$5</t>
  </si>
  <si>
    <t>$55.220</t>
  </si>
  <si>
    <t>CONTRIBUCION POR MEJORAS: HORMIGON</t>
  </si>
  <si>
    <t>m lineales de frente</t>
  </si>
  <si>
    <t>Ord. Especiales</t>
  </si>
  <si>
    <t>$1.230.254,84</t>
  </si>
  <si>
    <t>DERECHOS DE OFICINA Y SELLADOS</t>
  </si>
  <si>
    <t>$531.382,45</t>
  </si>
  <si>
    <t>DERECHOS VARIOS</t>
  </si>
  <si>
    <t>$531.967,73</t>
  </si>
  <si>
    <t>ALQUILER OFICINAS CENTRO CIVICO</t>
  </si>
  <si>
    <t>$85 c/m2</t>
  </si>
  <si>
    <t>$103,224</t>
  </si>
  <si>
    <t>ESPACIO RADIAL</t>
  </si>
  <si>
    <t>frecuencia horaria</t>
  </si>
  <si>
    <t>$28.250</t>
  </si>
  <si>
    <t>lt de combustible</t>
  </si>
  <si>
    <t>Cod. Mun de Faltas</t>
  </si>
  <si>
    <t>$96.521</t>
  </si>
  <si>
    <t xml:space="preserve">TERMINAL DE OMNIBUS </t>
  </si>
  <si>
    <t>$37.800</t>
  </si>
  <si>
    <t>INSPECCION SANITARIA E HIGIENE</t>
  </si>
  <si>
    <t>Actividad</t>
  </si>
  <si>
    <t>Codigo Tributario</t>
  </si>
  <si>
    <t>ART. 31 CONTRATO CONCESION</t>
  </si>
  <si>
    <t>Canon</t>
  </si>
  <si>
    <t>TASA DE AGUA Y CLOACAS</t>
  </si>
  <si>
    <t>mtr 2</t>
  </si>
  <si>
    <t>TASA AMBIENTAL Y DE SEGURIDAD</t>
  </si>
  <si>
    <t>FONDO PROMOCION COMUNIDAD-TURS</t>
  </si>
  <si>
    <t>TASA ATRASADA INSP.SANIT.E HIG</t>
  </si>
  <si>
    <t>TASA GENERAL</t>
  </si>
  <si>
    <t>Zona</t>
  </si>
  <si>
    <t>4,00% - 10,50%</t>
  </si>
  <si>
    <t>ACTUALIZACION RECARG.E INTERES</t>
  </si>
  <si>
    <t>10% - 30%</t>
  </si>
  <si>
    <t>Anual - Bi Anual</t>
  </si>
  <si>
    <t>5%0</t>
  </si>
  <si>
    <t>DERECHOS VARIOS TERMAS</t>
  </si>
  <si>
    <t>RECUPERO GASTOS CORRIENTES</t>
  </si>
  <si>
    <t>FO-DE-TUR - FONDO DESARR.TURISTICO</t>
  </si>
  <si>
    <t>TASA ATRASADA INMOBILIARIO</t>
  </si>
  <si>
    <t>ESTACIONAM. MEDIDO ORD.1083/13</t>
  </si>
  <si>
    <t>1/2 Hora</t>
  </si>
  <si>
    <t>TASA ATRASADA GESTION JUDICIAL</t>
  </si>
  <si>
    <t>2,00% a 5,00%</t>
  </si>
  <si>
    <t>Anual - Fracción</t>
  </si>
  <si>
    <t>10% - 50%</t>
  </si>
  <si>
    <t>VENTA PRODUCCIÓN PLANTA R.S.U.</t>
  </si>
  <si>
    <t>COMIS.COB.ENTRE RIOS SERVICIOS</t>
  </si>
  <si>
    <t>RECUPERO GASTOS CASA ESTUDIANT</t>
  </si>
  <si>
    <t>p/persona</t>
  </si>
  <si>
    <t>MEJORAS PAVIMENTO</t>
  </si>
  <si>
    <t>mtr lineal</t>
  </si>
  <si>
    <t>TASA ATRASADA ORDENANZA 902/09</t>
  </si>
  <si>
    <t>RECUP.FONDO DESARROLLO PRODUCTIVO</t>
  </si>
  <si>
    <t>CONTRIBUCION MEJORAS</t>
  </si>
  <si>
    <t>10% - 32%</t>
  </si>
  <si>
    <t>CONSTRUCCIONES</t>
  </si>
  <si>
    <t>LOCALES TERMINAL</t>
  </si>
  <si>
    <t>por local</t>
  </si>
  <si>
    <t>USO NATATORIO POLIDEPORTIVO</t>
  </si>
  <si>
    <t>Dia -  Mensual
Temporada</t>
  </si>
  <si>
    <t>por Día por Persona</t>
  </si>
  <si>
    <t>LOCALES EXTERNOS POLIFUNCIONAL</t>
  </si>
  <si>
    <t>ANDENES TERMINAL</t>
  </si>
  <si>
    <t>USO INSTALACIONES POLIDEPORTIV</t>
  </si>
  <si>
    <t>por hora - por mes</t>
  </si>
  <si>
    <t>BOLETERIAS TERMINAL</t>
  </si>
  <si>
    <t>por Boleteria</t>
  </si>
  <si>
    <t>LOCALES BALNEARIO</t>
  </si>
  <si>
    <t>10% - 100%</t>
  </si>
  <si>
    <t>INTERESES PLAZO FIJO Y DIF COTIZACION</t>
  </si>
  <si>
    <t xml:space="preserve">    - IMPUESTOS </t>
  </si>
  <si>
    <t>variable</t>
  </si>
  <si>
    <t>Codigo Tributario  y Ord. Gral. Impositiva</t>
  </si>
  <si>
    <t>Comercial</t>
  </si>
  <si>
    <t>facturado</t>
  </si>
  <si>
    <t>mtr3, consumo</t>
  </si>
  <si>
    <t xml:space="preserve"> $16,21 xm3</t>
  </si>
  <si>
    <t xml:space="preserve"> $21,38 xm3</t>
  </si>
  <si>
    <t>consumo</t>
  </si>
  <si>
    <t>8,69% y 16%</t>
  </si>
  <si>
    <t>Espectaculos publicos, Diversiones y rifas</t>
  </si>
  <si>
    <t>Bromatologia</t>
  </si>
  <si>
    <t xml:space="preserve">    - CONTRIBUCIONES </t>
  </si>
  <si>
    <t>Contribucion por Mejoras</t>
  </si>
  <si>
    <t>1,8 Bls de Cemento</t>
  </si>
  <si>
    <t>19 Bls de Cemento</t>
  </si>
  <si>
    <t xml:space="preserve">    - DERECHOS </t>
  </si>
  <si>
    <t>mensual/anual</t>
  </si>
  <si>
    <t>Ocupacion via Publica</t>
  </si>
  <si>
    <t>mtr 2, cant</t>
  </si>
  <si>
    <t>anual/por dia</t>
  </si>
  <si>
    <t>solicitud</t>
  </si>
  <si>
    <t>Construccion</t>
  </si>
  <si>
    <t>valuacion</t>
  </si>
  <si>
    <t>Uso de Equipos e Instalaciones Municipales</t>
  </si>
  <si>
    <t>hora</t>
  </si>
  <si>
    <t xml:space="preserve">    - ALQUILERES </t>
  </si>
  <si>
    <t>Inspeccion de Antenas y Equipos</t>
  </si>
  <si>
    <t>Alquileres de Inmuebles</t>
  </si>
  <si>
    <t xml:space="preserve">    - MULTAS </t>
  </si>
  <si>
    <t>Multas al Codigo de Faltas</t>
  </si>
  <si>
    <t>litros de gas oil</t>
  </si>
  <si>
    <t xml:space="preserve">    - CONCESIONES </t>
  </si>
  <si>
    <t>De Promocion de la Comunidad y Turismo</t>
  </si>
  <si>
    <t>No Tibutarios</t>
  </si>
  <si>
    <t>1114100 Insp. San., Hig., Prof. y Seguridad (y tasas relacionadas con la act. comercial)</t>
  </si>
  <si>
    <t>Ventas devengadas</t>
  </si>
  <si>
    <t>n/a</t>
  </si>
  <si>
    <t>Mínimos por tipo de actividad</t>
  </si>
  <si>
    <t>Código tributario 10.287</t>
  </si>
  <si>
    <t>1114400 General Inmobiliaria</t>
  </si>
  <si>
    <t>Avaluo por coeficiente de ZONA</t>
  </si>
  <si>
    <t>1114600 Servicios Sanitarios</t>
  </si>
  <si>
    <t>((Sup. Terreno* coeficiente)+( Sup. Mejoras* Coeficiente))*coef. Zonal art. 41+ Monto Fijo deTratamiento de efluentes</t>
  </si>
  <si>
    <t>1132400 Cementerio y Servicios Fúnebres</t>
  </si>
  <si>
    <t>Unidad Tributaria Municipal s/Ordenanza Impositiva</t>
  </si>
  <si>
    <t>6 cuotas mensuales</t>
  </si>
  <si>
    <t>1114500 Alumbrado Público</t>
  </si>
  <si>
    <t>Consumo del básico facturado</t>
  </si>
  <si>
    <t>16% Residencionales- 15% Comercial, Oficial e Instituciones</t>
  </si>
  <si>
    <t>Contribución Uncia del Prestador de Servicios Electricos</t>
  </si>
  <si>
    <t>1132600 Publicidad y Propaganda</t>
  </si>
  <si>
    <t>1114800 Abasto</t>
  </si>
  <si>
    <t>Kilos o piezas de ingreso de carnes frescas</t>
  </si>
  <si>
    <t>por ingreso a la ciudad</t>
  </si>
  <si>
    <t>Valor por Unidad o pieza</t>
  </si>
  <si>
    <t>1114900 Fondo de Desarrollo Habitacional ( sobre Tasa General Inmobiliaria)</t>
  </si>
  <si>
    <t xml:space="preserve">Cantidad Total de m2 propiedad de un mismo contribuyente                                                        </t>
  </si>
  <si>
    <t>1114900 Fondo Municipal de Promoción de la Comunidad y Turismo</t>
  </si>
  <si>
    <t>20 % sobre la tasa por insp. san., hig., prof. y                                                   10% s/ Tasa General Inmobiliaria</t>
  </si>
  <si>
    <t>1114900 Fondo para desagues pluviales</t>
  </si>
  <si>
    <t>5% sobre la tasa General Inmobiliaria</t>
  </si>
  <si>
    <t>1114900 Fondo de Promoción y Desarrollo</t>
  </si>
  <si>
    <t>10 % sobre la tasa por insp. san., hig., prof.</t>
  </si>
  <si>
    <t>1132200 Edificación</t>
  </si>
  <si>
    <t>A solicitud del contribuyente</t>
  </si>
  <si>
    <t>UTM por mts2</t>
  </si>
  <si>
    <t>1132400 Cementerio ( concesión de nichos/servicios funebres/</t>
  </si>
  <si>
    <t>UTM</t>
  </si>
  <si>
    <r>
      <t xml:space="preserve">RECURSOS PROPIOS DEL MUNICIPIO:  </t>
    </r>
    <r>
      <rPr>
        <b/>
        <u/>
        <sz val="11"/>
        <color rgb="FF0033CC"/>
        <rFont val="Calibri"/>
        <family val="2"/>
      </rPr>
      <t>GUALEGUAYCHÚ</t>
    </r>
  </si>
  <si>
    <t xml:space="preserve"> TASA GENERAL INMOBILIARIA </t>
  </si>
  <si>
    <t>6%0</t>
  </si>
  <si>
    <t>ORD. 124/17</t>
  </si>
  <si>
    <t>ING. BRUTOS</t>
  </si>
  <si>
    <t>12%0</t>
  </si>
  <si>
    <t>TASA POR SERVICIO DE BALNEARIO</t>
  </si>
  <si>
    <t>PERSONA</t>
  </si>
  <si>
    <t xml:space="preserve">DIARIA </t>
  </si>
  <si>
    <t>TASA POR SERVICIO DE CAMPING</t>
  </si>
  <si>
    <t>CARPA</t>
  </si>
  <si>
    <t>75-150-240-260</t>
  </si>
  <si>
    <t>TASA POR CONSERVACION CEMENTERIO</t>
  </si>
  <si>
    <t>PARCELA</t>
  </si>
  <si>
    <t>CONSUMO ENERGIA</t>
  </si>
  <si>
    <t>VENDEDORES AMBULANTES TEMPORARIOS CON VEHICULO</t>
  </si>
  <si>
    <t>VENDEDORES AMBULANTES TEMPORARIOS SIN VEHICULO</t>
  </si>
  <si>
    <t>VENDEDORES AMBULANTES TEMPORARIOS DE HELADOS</t>
  </si>
  <si>
    <t>FONDO MUNICIPAL DE LA PROMOCION DE LA COMUNIDAD</t>
  </si>
  <si>
    <t>TISHPS</t>
  </si>
  <si>
    <t>DEMAS TASAS</t>
  </si>
  <si>
    <r>
      <t>RECURSOS PROPIOS DEL MUNICIPIO:</t>
    </r>
    <r>
      <rPr>
        <b/>
        <u/>
        <sz val="11"/>
        <color rgb="FF0033CC"/>
        <rFont val="Calibri"/>
        <family val="2"/>
        <scheme val="minor"/>
      </rPr>
      <t xml:space="preserve"> VILLA URQUIZA</t>
    </r>
  </si>
  <si>
    <t>CONTRIBUCION ENERGIA ELECTRICA</t>
  </si>
  <si>
    <t>LEY</t>
  </si>
  <si>
    <t>ORD.:445</t>
  </si>
  <si>
    <t>CARNET CONDUCTOR</t>
  </si>
  <si>
    <t>COMISIONES POR COBRO SERVICIO E IMPUESTOS</t>
  </si>
  <si>
    <t>CONTRIBUCIONES POR MEJORAS</t>
  </si>
  <si>
    <t>VARIOS</t>
  </si>
  <si>
    <r>
      <t xml:space="preserve">RECURSOS PROPIOS DEL MUNICIPIO: </t>
    </r>
    <r>
      <rPr>
        <b/>
        <u/>
        <sz val="11"/>
        <color rgb="FF0033CC"/>
        <rFont val="Calibri"/>
        <family val="2"/>
      </rPr>
      <t>SAN JUSTO</t>
    </r>
  </si>
  <si>
    <t>Avalúo Fiscal</t>
  </si>
  <si>
    <t>Ordenanza Impositiva</t>
  </si>
  <si>
    <t>Tasa General Sanitaria domiciliaria</t>
  </si>
  <si>
    <t>si</t>
  </si>
  <si>
    <t>Código Tributario
 Municipal 1992</t>
  </si>
  <si>
    <t>Tasa Inspección Higiene y Seguridad y Profilaxis</t>
  </si>
  <si>
    <t>Utilidades 
(Declaración Jurada)</t>
  </si>
  <si>
    <t>"    "</t>
  </si>
  <si>
    <t xml:space="preserve">Título X - Derecho de Edificación </t>
  </si>
  <si>
    <t>3% anual</t>
  </si>
  <si>
    <t>10% (x mil)</t>
  </si>
  <si>
    <t xml:space="preserve">Título XI - Construcción de Mejoras. Se fijan 3 contribuciones x mejoras
Pavimento de calles, Obra Red Cloacal, Instalación Alumbrado Público) </t>
  </si>
  <si>
    <t>Se fija x metro lineal de frente</t>
  </si>
  <si>
    <t>Capítulo 1° - Construcciones, se fijan 6 distintos montos</t>
  </si>
  <si>
    <t>3% (x mil)</t>
  </si>
  <si>
    <t>Derechos de Oficina</t>
  </si>
  <si>
    <t>"     "</t>
  </si>
  <si>
    <t xml:space="preserve">Uso de Instalaciones </t>
  </si>
  <si>
    <t>Inmuebles</t>
  </si>
  <si>
    <t>Tasa Inspección, Higiene y Seguridad y Profilaxis</t>
  </si>
  <si>
    <t>Por Infracciones</t>
  </si>
  <si>
    <t>x litro de nafta</t>
  </si>
  <si>
    <t>Planta baja del inmueble del Estacionamiento Terminal de Omnibus sito en Avda. Pte. Peron e Hipolito irigoyen - Santa  Elena</t>
  </si>
  <si>
    <t>Inmueble sito en Cuesta de los Troperos S/N Zona Paseo de la Olla de esta ciudad de Santa Elena, constante de una superficie de cuatro mil trescientos treinta y ocho metros cuadrados (4338,00 m2)</t>
  </si>
  <si>
    <t>Inmueble sito en Cuesta de Solano S/N Zona de Pesca  de la cuidad de Santa Elena, identificado como Manzana N° 340. Consta de una superficie de 3.500 m2</t>
  </si>
  <si>
    <t>Lote N°02 de la Manzana 339, sito  en la calle Cuesta de Solano de esta cuidad, constante de una superficie de seis mil setecientos noventa y cuatro metros cuadrados (6.794 m2)</t>
  </si>
  <si>
    <t>Inmueble ubicado en la via publica en la interseccion de las calles Av Pte Peron y Mariano Moreno habilitandolo para su explotacion comercial como kiosco.</t>
  </si>
  <si>
    <t>Cuatro (4) Bungalow y pileta en la Zona de Pesca predio LA HOYA</t>
  </si>
  <si>
    <t>Salon de usos multiples y camping aledaño. Predio existente entre Arroyo Gomez y acceso de tierra amarradero de Prefectura Naval Argentina</t>
  </si>
  <si>
    <t>Inmueble sito en avda Costanera Raul Gabilan esquina cuenta de Solano S/N° para construccion y explotacion comercial de kiosco,patio cervecero y comedor.</t>
  </si>
  <si>
    <t>Predio  situado en calle 25 de mayo y jorge Newbery  para explotacion turistica y comercial.</t>
  </si>
  <si>
    <t>Servicios Varios Título IV Cobranza Balneario Mpal. Y Zona Camping</t>
  </si>
  <si>
    <t>dia/mes</t>
  </si>
  <si>
    <t>Ordenanza Impositiva/19</t>
  </si>
  <si>
    <t>Cobranza Polideportivo Municipal (Pileta, Parrillas, Deportes)</t>
  </si>
  <si>
    <t>Titulo III - Salud Pública Municipal (Carnet Sanitario)</t>
  </si>
  <si>
    <t>Inspección Higiénico Sanitario de Vehículos 
Se divide en 4 incisos de tipo de Transporte A, B, C, D</t>
  </si>
  <si>
    <t xml:space="preserve">Capítulo III - Desinfección y desratización
Se divide en 10 incisos; de la letra A a la J </t>
  </si>
  <si>
    <t>Capítulo IV - Inspección Bromatológica 
Se divide en Productos Lácteos, Carnes, Embutidos, Huevos, Leche, Aves
  *  Por local habilitado</t>
  </si>
  <si>
    <t xml:space="preserve">  *  Por Industria, Fábricas y Similar</t>
  </si>
  <si>
    <t>Capítulo V - Vacunación y desparatización</t>
  </si>
  <si>
    <t>Escala de alícuotas por zona y valuación fiscal</t>
  </si>
  <si>
    <t>No aplicable</t>
  </si>
  <si>
    <t>Ordenanza 9666</t>
  </si>
  <si>
    <t xml:space="preserve">Tasa por Servicios Sanitarios </t>
  </si>
  <si>
    <t>Valuación Fiscal y consumo de agua</t>
  </si>
  <si>
    <t>Escala de alícuotas por servicios y valuación fiscal</t>
  </si>
  <si>
    <t>Ingresos brutos del período</t>
  </si>
  <si>
    <t>12 por mil</t>
  </si>
  <si>
    <t>7 por mil</t>
  </si>
  <si>
    <t>55 por mil</t>
  </si>
  <si>
    <t>Facturación de energía eléctrica</t>
  </si>
  <si>
    <t>Escala según tipos de usuarios</t>
  </si>
  <si>
    <t>Importes fijos y variables según distintas categorizaciones</t>
  </si>
  <si>
    <t>Eventual</t>
  </si>
  <si>
    <t xml:space="preserve">Fondo Municipal de Promoción y Turismo </t>
  </si>
  <si>
    <t xml:space="preserve">Importe de Tasa General Inmobiliaria, Tasa por Inspección Sanitaria, Higiene, Profilaxis y Seguridad  y otros tributos </t>
  </si>
  <si>
    <t>Conforme el tributo sobre el cual se aplica</t>
  </si>
  <si>
    <t>Tasa Inspección Sanitaria: 20%
Tasa General Inmobiliaria y otros tributos: 10%</t>
  </si>
  <si>
    <t>Tasa Solidaria de Contribución para Obras Públicas</t>
  </si>
  <si>
    <t xml:space="preserve">Importe de Tasa General Inmobiliaria y Tasa por Servicios Sanitarios </t>
  </si>
  <si>
    <t>6 por ciento con importes mínimos en función de valuación fiscal</t>
  </si>
  <si>
    <t>Contribuciones por Mejoras</t>
  </si>
  <si>
    <t>Valuación estándar del metro lineal de frente según tipología de obra por cantidad de metros lineales de frente de cada parcela</t>
  </si>
  <si>
    <t>Contribución Municipal del 8% sobre la Energía Eléctrica (ENERSA)</t>
  </si>
  <si>
    <t>8 por ciento</t>
  </si>
  <si>
    <t>Artículo 24º del Decreto Provincial 734/2012 - Concesión a ENERSA</t>
  </si>
  <si>
    <t>Derechos por Mercados y Ferias</t>
  </si>
  <si>
    <t>Valores fijos por puestos</t>
  </si>
  <si>
    <t>Derecho por uso de Equipos e Instalaciones</t>
  </si>
  <si>
    <t>Valores fijos según el equipo o instalación</t>
  </si>
  <si>
    <t>Derechos del Cementerio Municipal</t>
  </si>
  <si>
    <t>Valores fijos según servicio prestado y ubicación</t>
  </si>
  <si>
    <t>Eventual y 
Anual</t>
  </si>
  <si>
    <t>Derecho de Ocupación de la Vía Pública</t>
  </si>
  <si>
    <t>Valores fijos por unidad de medida</t>
  </si>
  <si>
    <t>Anual
Mensual
Diario</t>
  </si>
  <si>
    <t>Derecho de Publicidad</t>
  </si>
  <si>
    <t>Valor de la edificación</t>
  </si>
  <si>
    <t>Escala de alícuotas en función de la superficie edificada</t>
  </si>
  <si>
    <t>Derechos por Trabajos por Cuenta de Particulares</t>
  </si>
  <si>
    <t>Multa por Incumplimiento de Deberes Formales</t>
  </si>
  <si>
    <t>Importes fijos en función del tipo de falta y tipo de persona (humana o jurídica)</t>
  </si>
  <si>
    <t>Código Tributario Municipal - Ordenanza Nº 6410</t>
  </si>
  <si>
    <t>Multa por Omisión de Pago</t>
  </si>
  <si>
    <t>Importe de la obligación tributaria omitida</t>
  </si>
  <si>
    <t>Graduable entre el 10% y el 100%</t>
  </si>
  <si>
    <t>Multa por Defraudación</t>
  </si>
  <si>
    <t>De una a diez veces el tributo que se defraudare</t>
  </si>
  <si>
    <t>Multa sobre Derecho de Edificación (infracciones)</t>
  </si>
  <si>
    <t>Escala en función de si la presentación es espontánea o no, y según se cumplan las normas del Código Urbano</t>
  </si>
  <si>
    <t>Concesiones Varias</t>
  </si>
  <si>
    <t>Parámetros variables</t>
  </si>
  <si>
    <t>Decreto de otorgamiento de la concesión</t>
  </si>
  <si>
    <t>Derecho por el Uso de las Instalaciones de la Estación Terminal de Omnibus</t>
  </si>
  <si>
    <t>Ordenanza 9666
Ordenanza 7979</t>
  </si>
  <si>
    <t>Convenio Munic. De Paraná - Policía de Entre Ríos (Multas de Tránsito)</t>
  </si>
  <si>
    <t>Importes fijos</t>
  </si>
  <si>
    <t>Multas por Infracciones</t>
  </si>
  <si>
    <t>Código de Faltas</t>
  </si>
  <si>
    <t>Recuperos del Fondo de Promoción del Empleo (FO.PROM.EM)</t>
  </si>
  <si>
    <t>Convenios</t>
  </si>
  <si>
    <t>F.E.I.C.A.C.</t>
  </si>
  <si>
    <t>OTROS RECURSOS NO TRIBUTARIOS</t>
  </si>
  <si>
    <t>Tasa y Derechos por Servicios Sanitarios</t>
  </si>
  <si>
    <t>ORD Nº144/2017</t>
  </si>
  <si>
    <t>POR INICIO ACTUACION ADM</t>
  </si>
  <si>
    <t>Contribución Ente proveedor energía eléctrica</t>
  </si>
  <si>
    <t>CONSUMO ENERGIA DOMICILIARIA /COMERCIAL/INDUSTRIAL</t>
  </si>
  <si>
    <t xml:space="preserve">Tasa Retributiva de Servicios Públicos </t>
  </si>
  <si>
    <t>SERVICIO RECOLECCION/BARRIDO/RIEGO/CONSERVACION USO Y MANTENIMIENTO RED CLOACAL,ALUMBRADO PUBLICO/MANTENIMIENTO ARBOLADO PUBLICO</t>
  </si>
  <si>
    <t xml:space="preserve">Tasa por Servicios Especiales </t>
  </si>
  <si>
    <t>Tasa por Servicios Especiales /SONIDO</t>
  </si>
  <si>
    <t>uso equipo sonido con operador por hs.</t>
  </si>
  <si>
    <t>uso equipo sonido con operador</t>
  </si>
  <si>
    <t>Tasa por Servicios Especiales /DESMALEZADO TERRENOS</t>
  </si>
  <si>
    <t>desmalezado terrenos baldíos</t>
  </si>
  <si>
    <t>0,025 lts por m2</t>
  </si>
  <si>
    <t>Tasa por Servicios Especiales /MOVIMIENTO TIERRA</t>
  </si>
  <si>
    <t>palada tierra con destino relleno</t>
  </si>
  <si>
    <t>5 lts gasoil</t>
  </si>
  <si>
    <t>Mensuras.</t>
  </si>
  <si>
    <t>certificación planos</t>
  </si>
  <si>
    <t>Arancel p/Numeración Inmueble</t>
  </si>
  <si>
    <t>señalización oficial inmuebles</t>
  </si>
  <si>
    <t>por señalización</t>
  </si>
  <si>
    <t>Habilitación Bromatológica</t>
  </si>
  <si>
    <t>por habilitación</t>
  </si>
  <si>
    <t>ORD Nº107/2016-</t>
  </si>
  <si>
    <t>Tasa de Habilitación Antenas de Telefonía y Estruc. portantes</t>
  </si>
  <si>
    <t>por estructura portante destinada a antenas de telefonía</t>
  </si>
  <si>
    <t>Tasa de Inspección Antenas de Telefonía y Estruc. portantes</t>
  </si>
  <si>
    <t>por servicios destinados a preservar y verificar la seguridad y las condiciones de registración y estructurales de cada estructura portante</t>
  </si>
  <si>
    <t>Carnet-Permiso de Conducir</t>
  </si>
  <si>
    <t>otorgamiento licencias conducir</t>
  </si>
  <si>
    <t>por canet /visacion</t>
  </si>
  <si>
    <t>$190/$95,00</t>
  </si>
  <si>
    <t>Sisa Vendedores Ambulantes</t>
  </si>
  <si>
    <t>comercio o servicio ambulante</t>
  </si>
  <si>
    <t>por día /por mes</t>
  </si>
  <si>
    <t>$550/$2200</t>
  </si>
  <si>
    <t>Servicios Varios- Uso Equipos e Inst.</t>
  </si>
  <si>
    <t>servicios con equipos municipales</t>
  </si>
  <si>
    <t>lts gasoil</t>
  </si>
  <si>
    <t>por lts/por km</t>
  </si>
  <si>
    <t>Inscripción de Escrituras</t>
  </si>
  <si>
    <t>modificación titularidad dominio</t>
  </si>
  <si>
    <t>Servicio Balneario Camping Municipal</t>
  </si>
  <si>
    <t>uso instalaciones</t>
  </si>
  <si>
    <t>tarifa</t>
  </si>
  <si>
    <t>$15/$30/$60</t>
  </si>
  <si>
    <t>Servicio Piletas /Quincho Municipal</t>
  </si>
  <si>
    <t>$15/$30</t>
  </si>
  <si>
    <t>Alquiler Salón y Eventos y/o act deportivas</t>
  </si>
  <si>
    <t>$8000/$1020,00/$108</t>
  </si>
  <si>
    <t>Multa e Infracciones</t>
  </si>
  <si>
    <t>S/ACTAS-DEMdem</t>
  </si>
  <si>
    <t xml:space="preserve">    - OTROS NO TRIBUTARIOS</t>
  </si>
  <si>
    <t>JURISDICCION MUNICIPAL</t>
  </si>
  <si>
    <t>Recargos e Intereses</t>
  </si>
  <si>
    <t>ART nº 6- ORDENANZA Nº 0013-2012</t>
  </si>
  <si>
    <t>Pliegos Licitaciones</t>
  </si>
  <si>
    <t>S/LICITACIONES</t>
  </si>
  <si>
    <t>OTRAS JURISDICCIONES</t>
  </si>
  <si>
    <t>Ingresos Por Servicios de Unidad Postal</t>
  </si>
  <si>
    <t>CONVENIO</t>
  </si>
  <si>
    <t>Intereses por Plazo Fijo</t>
  </si>
  <si>
    <t>CERTIFICADO</t>
  </si>
  <si>
    <t>Comisiones.Conv.Cob CAP y OSPSA</t>
  </si>
  <si>
    <t>Venta Lajas p/veredas y Tubos alcantarilla</t>
  </si>
  <si>
    <t>POR VTA TUBOS ALCANTARILLA 40CM/60CM</t>
  </si>
  <si>
    <t>POR LTS GASOIL</t>
  </si>
  <si>
    <t>27 LTS/47 LTS</t>
  </si>
  <si>
    <t>seguros- reintegros</t>
  </si>
  <si>
    <t>ATER-Conv. Distrib avisos venc</t>
  </si>
  <si>
    <t>Comisión Recaudaciones Entre Ríos Serv.</t>
  </si>
  <si>
    <t xml:space="preserve">Conv.ATER-Conv.Comision por cobranzas      </t>
  </si>
  <si>
    <t>RECURSOS DE CAPITAL/OTROS INGRESOS DE CAPITAL</t>
  </si>
  <si>
    <t>Reembolso Prestamos Emprendim.prod.y Mejoramiento techo Propio</t>
  </si>
  <si>
    <t>Recupero de Aportes Reintegrables.</t>
  </si>
  <si>
    <t>Reembolso Vta. activo Fijo-Prog. Bco. de Tierra</t>
  </si>
  <si>
    <t>Recupero Emprendimientos Prod.</t>
  </si>
  <si>
    <t>Venta  Rodados-Tanque regador-Gosspal-T8000-PRFV</t>
  </si>
  <si>
    <r>
      <t xml:space="preserve">RECURSOS PROPIOS DEL MUNICIPIO: </t>
    </r>
    <r>
      <rPr>
        <b/>
        <u/>
        <sz val="11"/>
        <color rgb="FF0033CC"/>
        <rFont val="Calibri"/>
        <family val="2"/>
      </rPr>
      <t>SANTA ANITA</t>
    </r>
  </si>
  <si>
    <r>
      <t xml:space="preserve">Determinación con unidad de cobro: se determina el cobro a traves de una </t>
    </r>
    <r>
      <rPr>
        <u/>
        <sz val="11"/>
        <color indexed="8"/>
        <rFont val="Calibri"/>
        <family val="2"/>
      </rPr>
      <t>unidad de cobro</t>
    </r>
    <r>
      <rPr>
        <sz val="11"/>
        <color indexed="8"/>
        <rFont val="Calibri"/>
        <family val="2"/>
      </rPr>
      <t>: medio kilo de novillo en pie del precio que fija el indice de novillo mercado de Liniers mensualmente I.N.M.L. Dicha unidad de cobro se aplica para la determinación en todos los casos de productos gravados por la tasa bromatología.</t>
    </r>
  </si>
  <si>
    <t>Tasa general inmobiliaria</t>
  </si>
  <si>
    <t>Avaluo fiscal</t>
  </si>
  <si>
    <t>Código tributaro</t>
  </si>
  <si>
    <t>Tasa higiene prof. y seg.</t>
  </si>
  <si>
    <t>no</t>
  </si>
  <si>
    <t>Tasa de obras sanitarias</t>
  </si>
  <si>
    <t xml:space="preserve"> Registro de conductor</t>
  </si>
  <si>
    <t>Según categoría</t>
  </si>
  <si>
    <t xml:space="preserve"> - Inscripcion de títulos de propiedad</t>
  </si>
  <si>
    <t xml:space="preserve"> - Visacion de planos de mensura</t>
  </si>
  <si>
    <t>Alquiler de máquinas y equipos</t>
  </si>
  <si>
    <t>Servicio Atmosférico</t>
  </si>
  <si>
    <t>Tasa por Inspección Sanitaria, Higiene, Profilaxis, Seguridad y Otros</t>
  </si>
  <si>
    <t>Base imp. por DDJJ</t>
  </si>
  <si>
    <t>Ordenanza 47/2012</t>
  </si>
  <si>
    <t>Tasa por Servicios  Sanitarias</t>
  </si>
  <si>
    <t>s/ord</t>
  </si>
  <si>
    <t>Cementerio Arrendamiento</t>
  </si>
  <si>
    <t>(Gral) 2 años</t>
  </si>
  <si>
    <t>Según Ord.</t>
  </si>
  <si>
    <t>Cementerio Mantenimiento</t>
  </si>
  <si>
    <t>Inspección de Antenas y sus Estructuras Portantes</t>
  </si>
  <si>
    <t>Recargos a Tasas</t>
  </si>
  <si>
    <t>Capital adeudado</t>
  </si>
  <si>
    <t>Mejoras</t>
  </si>
  <si>
    <t>Metro lineal</t>
  </si>
  <si>
    <t>Según Ordenanza</t>
  </si>
  <si>
    <t>Derecho de Habilitación Turistica Anual</t>
  </si>
  <si>
    <t>Ordenanza 32/2016</t>
  </si>
  <si>
    <t>Deerecho de edificación, aprobación de planos y otros relativos</t>
  </si>
  <si>
    <t>Ocupación de la vía Publica</t>
  </si>
  <si>
    <t>Derecho de uso de anden</t>
  </si>
  <si>
    <t>Uso de equipo e instalaciones</t>
  </si>
  <si>
    <t>Alquiler ventanilla terminal de omnibus</t>
  </si>
  <si>
    <t>Paradores Playeros, Salidas Nauticas, Campings, Espacios Publicos vs.</t>
  </si>
  <si>
    <t>(Gral) Anual</t>
  </si>
  <si>
    <t>Ventas de materiales recuperados en la Planta de Residuos Solidos Urbanos</t>
  </si>
  <si>
    <t>Intereses de Plazos Fijos</t>
  </si>
  <si>
    <t>Tasa - Cementerio</t>
  </si>
  <si>
    <t>Nicho, Fosa, Bóveda, Panteón</t>
  </si>
  <si>
    <t>Ord. 181/17</t>
  </si>
  <si>
    <t>Tasas Generales</t>
  </si>
  <si>
    <t>Mts Lineal de Frente</t>
  </si>
  <si>
    <t>Castraciones</t>
  </si>
  <si>
    <t>Derechos de Uso de Espacios Publicos</t>
  </si>
  <si>
    <t>Canon Kiosco de la Plaza</t>
  </si>
  <si>
    <t>Contrato de Concesion</t>
  </si>
  <si>
    <t>Licitación Pub 1/17</t>
  </si>
  <si>
    <t>Alquiler Banco edificio NBERSA</t>
  </si>
  <si>
    <t>Contrato de Locacion 01/12/2015</t>
  </si>
  <si>
    <t>Derechos de Usos de Equipos</t>
  </si>
  <si>
    <t>S/Si es dentro de planta o fuera</t>
  </si>
  <si>
    <t xml:space="preserve">Conexiones </t>
  </si>
  <si>
    <t>Uso de Colectivo Municipal</t>
  </si>
  <si>
    <t>Km recorridos de ida</t>
  </si>
  <si>
    <t>0,75 lts x Km de ida</t>
  </si>
  <si>
    <t>Menos de 100 Km 40 Lts de Gasoil</t>
  </si>
  <si>
    <t>Mas de 100 Km 80 Lts de Gasoil</t>
  </si>
  <si>
    <t>Otros ingresos Varios</t>
  </si>
  <si>
    <t>Carnet de Conducir</t>
  </si>
  <si>
    <t>Alquileres por uso SUM</t>
  </si>
  <si>
    <t>Servicio atmosférico</t>
  </si>
  <si>
    <t>$ 125</t>
  </si>
  <si>
    <t>$ 250</t>
  </si>
  <si>
    <t>Presupuesto</t>
  </si>
  <si>
    <t>Servicios varios de salubridad</t>
  </si>
  <si>
    <t>$ 120 - $ 140</t>
  </si>
  <si>
    <t>Conexiones de cloacas</t>
  </si>
  <si>
    <t>$ 1600</t>
  </si>
  <si>
    <t>Regulación de deuda de cloaca</t>
  </si>
  <si>
    <t>Global</t>
  </si>
  <si>
    <t>Licencias de conducir</t>
  </si>
  <si>
    <t>Tasa EDEERSA</t>
  </si>
  <si>
    <t>Alquiler de oficinas</t>
  </si>
  <si>
    <t>$ 2000</t>
  </si>
  <si>
    <t>Alquileres varios (SUM, polideportivo)</t>
  </si>
  <si>
    <t>Alquiler de maquinarias y equipos</t>
  </si>
  <si>
    <t>Aportes de internos del Hogar de Ancianos</t>
  </si>
  <si>
    <t>70% del sueldo</t>
  </si>
  <si>
    <t>Donaciones Voluntarias</t>
  </si>
  <si>
    <t>Ventas de Materiales de Construccion</t>
  </si>
  <si>
    <t>Sellados (visados, reemplazos de cheques, etc)</t>
  </si>
  <si>
    <t>$ 50</t>
  </si>
  <si>
    <t>Aporte IOSPER (para mantenimiento de la oficina en la Municipalidad)</t>
  </si>
  <si>
    <t>Ingresos varios</t>
  </si>
  <si>
    <t>Comisión del cobro de impuestos</t>
  </si>
  <si>
    <t>$ 0,40 por ticket</t>
  </si>
  <si>
    <r>
      <t xml:space="preserve">RECURSOS PROPIOS DEL MUNICIPIO: </t>
    </r>
    <r>
      <rPr>
        <b/>
        <u/>
        <sz val="11"/>
        <color rgb="FF0033CC"/>
        <rFont val="Calibri"/>
        <family val="2"/>
      </rPr>
      <t>CONSCRIPTO BERNARDI</t>
    </r>
  </si>
  <si>
    <t>Tasa por Inspección Sanitaria,  Higiene, Profilaxis y Seguridad</t>
  </si>
  <si>
    <t>monto facturado</t>
  </si>
  <si>
    <t>Tasa de Alumbrado</t>
  </si>
  <si>
    <t>Residenc./Comerc.</t>
  </si>
  <si>
    <t>15 o 16</t>
  </si>
  <si>
    <t>Avaluo</t>
  </si>
  <si>
    <t>0,003 a 0,854</t>
  </si>
  <si>
    <t>Tasa Obras Sanitarias</t>
  </si>
  <si>
    <t>0,0056 a 0,0124</t>
  </si>
  <si>
    <t>Participación Enersa</t>
  </si>
  <si>
    <t>Fondo Acción Social</t>
  </si>
  <si>
    <t>Trasa por Inspecc.</t>
  </si>
  <si>
    <t>Deudores por tasas Atrasadas</t>
  </si>
  <si>
    <t>Por cobranza</t>
  </si>
  <si>
    <t>S/monto deudor</t>
  </si>
  <si>
    <t>Fondo Obras Sanitarias</t>
  </si>
  <si>
    <t>Trasa por O. Sanit.</t>
  </si>
  <si>
    <t>Tasa Cementario</t>
  </si>
  <si>
    <t>Ubicación en Filas</t>
  </si>
  <si>
    <t>Tasa por Acutaciones Administrativas</t>
  </si>
  <si>
    <t>Por Evento</t>
  </si>
  <si>
    <t>Salud Pública Municipal</t>
  </si>
  <si>
    <t>Tasa P/Hab. Locales e Insustrias y Emp. De Servicios</t>
  </si>
  <si>
    <t>Tasa Social</t>
  </si>
  <si>
    <t>Inspección Bromatológica</t>
  </si>
  <si>
    <t>metro lieneal</t>
  </si>
  <si>
    <t xml:space="preserve">Por Registro </t>
  </si>
  <si>
    <t>5 años</t>
  </si>
  <si>
    <t>Estcionamiento Medido</t>
  </si>
  <si>
    <t>Por Km</t>
  </si>
  <si>
    <t>1 l. gasoil por km.</t>
  </si>
  <si>
    <t>Sisa por Comerciantes de otras localidades</t>
  </si>
  <si>
    <t>Sisa por Vendedores Ambulantes</t>
  </si>
  <si>
    <t xml:space="preserve">Diario </t>
  </si>
  <si>
    <t>Servicio de Utilización del Polideportivo</t>
  </si>
  <si>
    <t>Sobre Tasación</t>
  </si>
  <si>
    <t>Recurso Taxi</t>
  </si>
  <si>
    <t>Por Vehículo</t>
  </si>
  <si>
    <t>Registro Título de la Propiedad</t>
  </si>
  <si>
    <t>por metro cuadrado</t>
  </si>
  <si>
    <t>Por c/Registro</t>
  </si>
  <si>
    <t>Servicio de Residuos Patológicos</t>
  </si>
  <si>
    <t>Por Kg.</t>
  </si>
  <si>
    <t>Servicio de Terminal de Omnibus</t>
  </si>
  <si>
    <t>s/ Distancia</t>
  </si>
  <si>
    <t>por Uso Andenes</t>
  </si>
  <si>
    <t>Ocupación y Uso de la Vía Pública</t>
  </si>
  <si>
    <t>Servicio de Playa de Estacionamiento</t>
  </si>
  <si>
    <t>Po evento</t>
  </si>
  <si>
    <t>Arrrendamientos</t>
  </si>
  <si>
    <t>p/Kg. Bobino</t>
  </si>
  <si>
    <t xml:space="preserve">trimestral </t>
  </si>
  <si>
    <t>litros de nafta</t>
  </si>
  <si>
    <t>S/Contravención</t>
  </si>
  <si>
    <t>Multas Tributarias</t>
  </si>
  <si>
    <t>Recargos por Mora</t>
  </si>
  <si>
    <t>Entre Ríos Servicios</t>
  </si>
  <si>
    <t>Por operación</t>
  </si>
  <si>
    <t>RECAUDACIÓN AL 31/12/2018</t>
  </si>
  <si>
    <t>Rec. Baldío +20%</t>
  </si>
  <si>
    <t>Ord. 7/96 y Ord. 281</t>
  </si>
  <si>
    <t>Desc. B. Pagador -10%</t>
  </si>
  <si>
    <t>Planes de Pago</t>
  </si>
  <si>
    <t>Deuda TGI</t>
  </si>
  <si>
    <t>Ord. 269</t>
  </si>
  <si>
    <t>Valor m lineal de pavimento</t>
  </si>
  <si>
    <t>Ord. 272</t>
  </si>
  <si>
    <t>x metros de frente</t>
  </si>
  <si>
    <t>Licencias de Conductor</t>
  </si>
  <si>
    <t>S/clase y duración LNC</t>
  </si>
  <si>
    <t>Ord. 281</t>
  </si>
  <si>
    <t>Derecho de Oficina y Sellados</t>
  </si>
  <si>
    <t>Recargo por Mora</t>
  </si>
  <si>
    <t>3% Mensual</t>
  </si>
  <si>
    <t>Ord. 7/96</t>
  </si>
  <si>
    <t>L.Sanitaria $ 240</t>
  </si>
  <si>
    <t>Insp. H.S.Vehíc. $ 350</t>
  </si>
  <si>
    <t>Derecho Uso Sala Velatoria</t>
  </si>
  <si>
    <t>Residentes $ 600</t>
  </si>
  <si>
    <t>No Residentes $ 1200</t>
  </si>
  <si>
    <t>Alquiler de Inmuebles</t>
  </si>
  <si>
    <t>S/TGI pagas fuera de término</t>
  </si>
  <si>
    <t>10% s/TGI</t>
  </si>
  <si>
    <t xml:space="preserve">Ord. 18/92, 7/96 </t>
  </si>
  <si>
    <t>y otras s/Cód. de Faltas</t>
  </si>
  <si>
    <t>y Ord. 281</t>
  </si>
  <si>
    <t>Plan Municipal de Viviendas</t>
  </si>
  <si>
    <t>Ord. 063</t>
  </si>
  <si>
    <t>Círculo Ahorro Pavimento</t>
  </si>
  <si>
    <r>
      <t xml:space="preserve">RECURSOS PROPIOS DEL MUNICIPIO: </t>
    </r>
    <r>
      <rPr>
        <b/>
        <u/>
        <sz val="11"/>
        <color rgb="FF0033CC"/>
        <rFont val="Calibri"/>
        <family val="2"/>
      </rPr>
      <t>CASEROS</t>
    </r>
  </si>
  <si>
    <t>Estacionamiento medido</t>
  </si>
  <si>
    <t>Horas</t>
  </si>
  <si>
    <t>Higiene y Seguridad</t>
  </si>
  <si>
    <t>CTM y Ord 2925/18</t>
  </si>
  <si>
    <t>EDEERSA</t>
  </si>
  <si>
    <t>Tasas</t>
  </si>
  <si>
    <t>Avaluo Provincial</t>
  </si>
  <si>
    <t>Obras Sanitarias</t>
  </si>
  <si>
    <t>Sellados varios</t>
  </si>
  <si>
    <t>Asistencia pública</t>
  </si>
  <si>
    <t>Ocupación via pública</t>
  </si>
  <si>
    <t>Servicios sanitarios</t>
  </si>
  <si>
    <t>Residuos biopatologicos</t>
  </si>
  <si>
    <t>Contribuciones por mejoras</t>
  </si>
  <si>
    <t>Por metro lineal</t>
  </si>
  <si>
    <t>Por obra</t>
  </si>
  <si>
    <t>Prorrateo</t>
  </si>
  <si>
    <t>Sistema cordon cuneta Bº Pompeya</t>
  </si>
  <si>
    <t>Sist. Ahorro y amort. Cloacas</t>
  </si>
  <si>
    <t>Sist. Ahorro y amort. Pavimento</t>
  </si>
  <si>
    <t>Derechos de construccion</t>
  </si>
  <si>
    <t>Por construccion</t>
  </si>
  <si>
    <t>Materias primas y arrendamientos</t>
  </si>
  <si>
    <t>S/contrato</t>
  </si>
  <si>
    <t>Multas por infracción</t>
  </si>
  <si>
    <t>Grado incumplimiento</t>
  </si>
  <si>
    <t>Por incumplimiento</t>
  </si>
  <si>
    <t>Recargo, inter. y actualizaciones</t>
  </si>
  <si>
    <t>Por cada deuda</t>
  </si>
  <si>
    <t>Intereses devengados</t>
  </si>
  <si>
    <t>Participaciones Nacionales</t>
  </si>
  <si>
    <t>S/Ind. Coparticipacion</t>
  </si>
  <si>
    <t>Participaciones Provinciales</t>
  </si>
  <si>
    <t>Fondos Afectados</t>
  </si>
  <si>
    <t>Extrapresupuestarias</t>
  </si>
  <si>
    <t>Carnavales</t>
  </si>
  <si>
    <t>Fondo Federal Solidario</t>
  </si>
  <si>
    <t>Legado Dr Vasallo</t>
  </si>
  <si>
    <t>Aportes no reintegrables</t>
  </si>
  <si>
    <t>Por Aporte</t>
  </si>
  <si>
    <t>Programa de Asistencia Financiera</t>
  </si>
  <si>
    <t>S/Prestamos otorg</t>
  </si>
  <si>
    <t>Ord Imposit 43/18</t>
  </si>
  <si>
    <t>Higiene  y Seguridad</t>
  </si>
  <si>
    <t>Servicio Agua Potable</t>
  </si>
  <si>
    <t>Litros</t>
  </si>
  <si>
    <t>Metros Cuadrados</t>
  </si>
  <si>
    <t>Ingreso Mercadería</t>
  </si>
  <si>
    <t>Por Mejoras</t>
  </si>
  <si>
    <t>Metros Lineales</t>
  </si>
  <si>
    <t>Pileta e Ingreso Complejo</t>
  </si>
  <si>
    <t>Por Persona</t>
  </si>
  <si>
    <t>Por Trámite</t>
  </si>
  <si>
    <t>Cementerio y Sala Velatorios</t>
  </si>
  <si>
    <t>Por Nicho/Parcela</t>
  </si>
  <si>
    <t>Estructuras y Antenas</t>
  </si>
  <si>
    <t xml:space="preserve"> Antena Instalada</t>
  </si>
  <si>
    <t>Conexión Cloacas</t>
  </si>
  <si>
    <t>C/Conexión</t>
  </si>
  <si>
    <t>Conexión de Agua</t>
  </si>
  <si>
    <t>Equipos Municipales</t>
  </si>
  <si>
    <t>Multas y Recargos s/Tasas,contribuciones</t>
  </si>
  <si>
    <t>Valor Deuda</t>
  </si>
  <si>
    <t>De Tránsito</t>
  </si>
  <si>
    <t>Litros Nafta</t>
  </si>
  <si>
    <t>15 Litros</t>
  </si>
  <si>
    <t>30 Litros</t>
  </si>
  <si>
    <t>Sobre Inmuebles</t>
  </si>
  <si>
    <t>Valor Construcción</t>
  </si>
  <si>
    <t>Código Edificación</t>
  </si>
  <si>
    <t>Comedores y Cantinas</t>
  </si>
  <si>
    <t>Intereses por Colocaciones Financieras</t>
  </si>
  <si>
    <t>Monto Depositado</t>
  </si>
  <si>
    <t>Ventas de Activos y Reciclados</t>
  </si>
  <si>
    <t>Recupero Viviendas, Subsidios</t>
  </si>
  <si>
    <t>Comisiones por Cobranzas</t>
  </si>
  <si>
    <t>Contribución por mejoras se cobra por metro lineal de frente y el valor depende de cada obra y el costo de cada una de ellas. Del costo total el vecino contribuye con el 60%, el 40% queda a cargo de la Municipalidad</t>
  </si>
  <si>
    <t xml:space="preserve">Multas recargos en función de días de mora. </t>
  </si>
  <si>
    <t>Interés por Colocaciones Financieras según tasa para depósitos en BERSA. Venta activos y reciclados vería según producción.</t>
  </si>
  <si>
    <t>Recupero Viviendas y subsidios según cuotas pactadas por beneficiarios</t>
  </si>
  <si>
    <t>Varía según servicio y impuesto cobrado por el servicio de BERSA "Entre Ríos Servicios"</t>
  </si>
  <si>
    <t>0,2%</t>
  </si>
  <si>
    <t>0,6%</t>
  </si>
  <si>
    <t>HIGIENE Y SEGURIDAD</t>
  </si>
  <si>
    <t xml:space="preserve">INGRESOS </t>
  </si>
  <si>
    <t>1,2 %</t>
  </si>
  <si>
    <t>Cod.Tributario</t>
  </si>
  <si>
    <t>SALUD PULICA</t>
  </si>
  <si>
    <t>USO DE EQUIPOS</t>
  </si>
  <si>
    <t>Por Litro Combustible</t>
  </si>
  <si>
    <t>CONSTRUCCION Y EDIFICACION</t>
  </si>
  <si>
    <t>0,8%</t>
  </si>
  <si>
    <t>2000 m2</t>
  </si>
  <si>
    <t>ACTUACIONES ADMINISTRATIVA</t>
  </si>
  <si>
    <t>FONDO PROMOCION COMUNIDAD</t>
  </si>
  <si>
    <t>Ingresos</t>
  </si>
  <si>
    <t xml:space="preserve">DEUDORES ATRASADOS </t>
  </si>
  <si>
    <t>EXPLOTACION POLIDEPORTIVO</t>
  </si>
  <si>
    <t>Alquiler Quincho Polideportivo</t>
  </si>
  <si>
    <t>Nichos</t>
  </si>
  <si>
    <t>Correo Argentino</t>
  </si>
  <si>
    <t>MULTAS E INDEXACIONES</t>
  </si>
  <si>
    <t>INGRESOS DE OPERACIONES FINANCIERAS</t>
  </si>
  <si>
    <t>GENERAL INMMOBILIARIA</t>
  </si>
  <si>
    <t>Por costo de prestación de servicio según zona</t>
  </si>
  <si>
    <t>CTM ORDENAZA Nº 1409</t>
  </si>
  <si>
    <t>INSPECCION DE SEGURIDAD E HIGIENE O CONTRIBUCION POR SERVICIOS A LA ACTIVIDAD COMERCIAL, INDUSTRIAL Y DE SERVICIOS</t>
  </si>
  <si>
    <t>Sobre el total de ingresos brutos devengados</t>
  </si>
  <si>
    <t>De acuerdo a rubro</t>
  </si>
  <si>
    <t>599 (mínimo general)</t>
  </si>
  <si>
    <t>De acuerdo a DDJJ</t>
  </si>
  <si>
    <t>SERVICIOS SANITARIOS (Agua y Cloaca)</t>
  </si>
  <si>
    <t>Por m3</t>
  </si>
  <si>
    <t>Bimestral/Trimestral</t>
  </si>
  <si>
    <t>TASA SOBRE EL CONSUMO DE LA ENERGIA ELECTRICA</t>
  </si>
  <si>
    <t>Sobre Facturación Neta</t>
  </si>
  <si>
    <t xml:space="preserve">FONDOS MUNICIPALES </t>
  </si>
  <si>
    <t>Sobre Tasas mas Accesorios</t>
  </si>
  <si>
    <t xml:space="preserve">PUBLICIDAD Y PROPAGANDA </t>
  </si>
  <si>
    <t>Por zona y m2</t>
  </si>
  <si>
    <t>MARCAS Y SEÑALES</t>
  </si>
  <si>
    <t>CONSERVACION Y MEJORAMIENTO DE LA RED VIAL MUICIPAL</t>
  </si>
  <si>
    <t>INSPECCION VETERINARIA</t>
  </si>
  <si>
    <t>TASA DE ABASTO</t>
  </si>
  <si>
    <t>TASA DE BROMATOLOGIA</t>
  </si>
  <si>
    <t xml:space="preserve">ESPECTACULOS PUBLICOS </t>
  </si>
  <si>
    <t>OTRAS TASAS</t>
  </si>
  <si>
    <t xml:space="preserve">CONTRIBUCIONES POR MEJORAS </t>
  </si>
  <si>
    <t xml:space="preserve">DERECHO DE OFICINA </t>
  </si>
  <si>
    <t>Según Tasación</t>
  </si>
  <si>
    <t>De acuerdo a presentación de planos</t>
  </si>
  <si>
    <t>USO DE INSTALACIONES MUNICIPALES</t>
  </si>
  <si>
    <t>Válido por 2 años</t>
  </si>
  <si>
    <t>DERECHO POR VENTA AMBULANTE</t>
  </si>
  <si>
    <t>DERECHO DE OCUPACION Y/O USO DEL ESPACIO PUBLICO</t>
  </si>
  <si>
    <t>Por m2</t>
  </si>
  <si>
    <t>DERECHO POR EXPLOTACION DE MINAS Y CANTERAS</t>
  </si>
  <si>
    <t>DERECHO DE HABILITACION</t>
  </si>
  <si>
    <t xml:space="preserve">ALQUILERES DE INMUEBLES </t>
  </si>
  <si>
    <t>ALQUILERES DE BIENES MUEBLES</t>
  </si>
  <si>
    <t xml:space="preserve">INFRACCIONES A LAS OBLIGACIONES Y DEBERES FISCALES </t>
  </si>
  <si>
    <t>Deuda Histórica Origen</t>
  </si>
  <si>
    <t>Mensual a partir día 91</t>
  </si>
  <si>
    <t>MULTAS POR CONTRAVENCIONES</t>
  </si>
  <si>
    <t>De acuerdo a grado de infracción</t>
  </si>
  <si>
    <t>RECUPERACION DE PRESTAMOS A LARGO PLAZO</t>
  </si>
  <si>
    <t>Valor del Bien</t>
  </si>
  <si>
    <t>Ord. Nº 1060 y Modif.</t>
  </si>
  <si>
    <t>RENTAS DE LA PROPIEDAD</t>
  </si>
  <si>
    <t>Capital Depositado</t>
  </si>
  <si>
    <t>INTERESES POR DEUDAS ATRASADAS</t>
  </si>
  <si>
    <t>Tasa Activa BNA s/Capit.Orig.</t>
  </si>
  <si>
    <t>VENTAS DE ACTIVOS</t>
  </si>
  <si>
    <t>Valor de Mercado</t>
  </si>
  <si>
    <t>VENTAS BRUTAS</t>
  </si>
  <si>
    <t>RECURSOS PROPIOS DE CAPITAL</t>
  </si>
  <si>
    <t>TASA DE HIGIENE Y PROFILAXIS</t>
  </si>
  <si>
    <t>MIN $500</t>
  </si>
  <si>
    <t>DERECHOS EXTRACCION MINERALES</t>
  </si>
  <si>
    <t>$3,5 X METRO 2</t>
  </si>
  <si>
    <t xml:space="preserve">DIARIO </t>
  </si>
  <si>
    <t>$150 C/U</t>
  </si>
  <si>
    <t>APORTES EMPRESA ENERGIA</t>
  </si>
  <si>
    <t>X</t>
  </si>
  <si>
    <t>INGRESO ALUMBRADO PUBLICO</t>
  </si>
  <si>
    <r>
      <t>RECURSOS PROPIOS DEL MUNICIPIO:</t>
    </r>
    <r>
      <rPr>
        <b/>
        <u/>
        <sz val="11"/>
        <color rgb="FF0033CC"/>
        <rFont val="Calibri"/>
        <family val="2"/>
        <scheme val="minor"/>
      </rPr>
      <t xml:space="preserve"> VILLA PARANACITO</t>
    </r>
  </si>
  <si>
    <t>Derecho de Exhumación y inhumación</t>
  </si>
  <si>
    <t>CAJA MUNICIPAL DE JUBILACIONES Y PENSIONES DE ALDEA SAN ANTONIO</t>
  </si>
  <si>
    <t>INSTITUCIONES DE SEGURIDAD SOCIAL</t>
  </si>
  <si>
    <t>Total Recaudación Administración Central</t>
  </si>
  <si>
    <t>Total Recaudación Organismos Descentralizados</t>
  </si>
  <si>
    <r>
      <t xml:space="preserve">RECURSOS PROPIOS DEL MUNICIPIO: </t>
    </r>
    <r>
      <rPr>
        <b/>
        <u/>
        <sz val="11"/>
        <color rgb="FF0033CC"/>
        <rFont val="Calibri"/>
        <family val="2"/>
      </rPr>
      <t>GENERAL GALARZA</t>
    </r>
  </si>
  <si>
    <t xml:space="preserve">Fondo de Promoción Municipal (sobre algunas Tasas y Derechos) </t>
  </si>
  <si>
    <t>mínima por rubro</t>
  </si>
  <si>
    <t>mínima por zona</t>
  </si>
  <si>
    <t>Instalación Electromecánica</t>
  </si>
  <si>
    <t>Tasa Inspección Sanitaria</t>
  </si>
  <si>
    <t>Recuperos Obras Públicas</t>
  </si>
  <si>
    <t>S/tipo trámite</t>
  </si>
  <si>
    <t>Microcrédito emprendedores</t>
  </si>
  <si>
    <r>
      <t xml:space="preserve">RECURSOS PROPIOS DEL MUNICIPIO: </t>
    </r>
    <r>
      <rPr>
        <b/>
        <u/>
        <sz val="11"/>
        <color rgb="FF0033CC"/>
        <rFont val="Calibri"/>
        <family val="2"/>
      </rPr>
      <t>GUALEGUAY</t>
    </r>
  </si>
  <si>
    <r>
      <t xml:space="preserve">RECURSOS PROPIOS DEL MUNICIPIO: </t>
    </r>
    <r>
      <rPr>
        <b/>
        <u/>
        <sz val="11"/>
        <color rgb="FF0033CC"/>
        <rFont val="Calibri"/>
        <family val="2"/>
      </rPr>
      <t>HASENKAMP</t>
    </r>
  </si>
  <si>
    <r>
      <t xml:space="preserve">RECURSOS PROPIOS DEL MUNICIPIO: </t>
    </r>
    <r>
      <rPr>
        <b/>
        <u/>
        <sz val="11"/>
        <color rgb="FF0033CC"/>
        <rFont val="Calibri"/>
        <family val="2"/>
      </rPr>
      <t>HERRERA</t>
    </r>
  </si>
  <si>
    <r>
      <t>Tasa General Inmobiliaria (</t>
    </r>
    <r>
      <rPr>
        <sz val="8"/>
        <color indexed="8"/>
        <rFont val="Calibri"/>
        <family val="2"/>
      </rPr>
      <t>Ciudad dividida en 2 Zonas paraZona A $5,5 x Mts Lineal de Frente y Zona B $3,5 por Mts Lineal de Frente)</t>
    </r>
  </si>
  <si>
    <t>Tasa por Visacion de Inscripciones de Planos, de Conexiones de Cloacas dom., de conexion de Energia dom.; Solicitud de Libre deuda y Certif de fichas de Transferencia de Inmuebles</t>
  </si>
  <si>
    <t>ORDENANZA Nº 184/2017-02/01/18-</t>
  </si>
  <si>
    <r>
      <t xml:space="preserve">RECURSOS PROPIOS DEL MUNICIPIO: </t>
    </r>
    <r>
      <rPr>
        <b/>
        <u/>
        <sz val="11"/>
        <color rgb="FF0033CC"/>
        <rFont val="Calibri"/>
        <family val="2"/>
      </rPr>
      <t>LA PAZ</t>
    </r>
  </si>
  <si>
    <r>
      <t xml:space="preserve">RECURSOS PROPIOS DEL MUNICIPIO: </t>
    </r>
    <r>
      <rPr>
        <b/>
        <u/>
        <sz val="11"/>
        <color rgb="FF0033CC"/>
        <rFont val="Calibri"/>
        <family val="2"/>
      </rPr>
      <t>LIBERTADOR SAN MARTÍN</t>
    </r>
  </si>
  <si>
    <r>
      <t xml:space="preserve">RECURSOS PROPIOS DEL MUNICIPIO: </t>
    </r>
    <r>
      <rPr>
        <b/>
        <u/>
        <sz val="11"/>
        <color rgb="FF0033CC"/>
        <rFont val="Calibri"/>
        <family val="2"/>
      </rPr>
      <t>MARÍA GRANDE</t>
    </r>
  </si>
  <si>
    <r>
      <t xml:space="preserve">RECURSOS PROPIOS DEL MUNICIPIO: </t>
    </r>
    <r>
      <rPr>
        <b/>
        <u/>
        <sz val="11"/>
        <color rgb="FF0033CC"/>
        <rFont val="Calibri"/>
        <family val="2"/>
      </rPr>
      <t>NOGOYA</t>
    </r>
  </si>
  <si>
    <t>Registro de Conducir</t>
  </si>
  <si>
    <t>Servicio de Colectivo</t>
  </si>
  <si>
    <t>Eventos Culturales-Deportivos</t>
  </si>
  <si>
    <r>
      <t xml:space="preserve">RECURSOS PROPIOS DEL MUNICIPIO: </t>
    </r>
    <r>
      <rPr>
        <b/>
        <u/>
        <sz val="11"/>
        <color rgb="FF0033CC"/>
        <rFont val="Calibri"/>
        <family val="2"/>
      </rPr>
      <t>ORO VERDE</t>
    </r>
  </si>
  <si>
    <r>
      <t xml:space="preserve">RECURSOS PROPIOS DEL MUNICIPIO: </t>
    </r>
    <r>
      <rPr>
        <b/>
        <u/>
        <sz val="11"/>
        <color rgb="FF0033CC"/>
        <rFont val="Calibri"/>
        <family val="2"/>
      </rPr>
      <t xml:space="preserve"> PARANÁ</t>
    </r>
  </si>
  <si>
    <r>
      <t xml:space="preserve">RECURSOS PROPIOS DEL MUNICIPIO: </t>
    </r>
    <r>
      <rPr>
        <b/>
        <u/>
        <sz val="11"/>
        <color rgb="FF0033CC"/>
        <rFont val="Calibri"/>
        <family val="2"/>
      </rPr>
      <t>PRONUNCIAMIENTO</t>
    </r>
  </si>
  <si>
    <r>
      <t xml:space="preserve">RECURSOS PROPIOS DEL MUNICIPIO: </t>
    </r>
    <r>
      <rPr>
        <b/>
        <u/>
        <sz val="11"/>
        <color rgb="FF0033CC"/>
        <rFont val="Calibri"/>
        <family val="2"/>
      </rPr>
      <t>PUERTO YERUÁ</t>
    </r>
  </si>
  <si>
    <r>
      <t xml:space="preserve">RECURSOS PROPIOS DEL MUNICIPIO: </t>
    </r>
    <r>
      <rPr>
        <b/>
        <u/>
        <sz val="11"/>
        <color rgb="FF0033CC"/>
        <rFont val="Calibri"/>
        <family val="2"/>
      </rPr>
      <t>SAN BENITO</t>
    </r>
  </si>
  <si>
    <r>
      <t xml:space="preserve">RECURSOS PROPIOS DEL MUNICIPIO: </t>
    </r>
    <r>
      <rPr>
        <b/>
        <u/>
        <sz val="11"/>
        <color rgb="FF0033CC"/>
        <rFont val="Calibri"/>
        <family val="2"/>
      </rPr>
      <t>SAN GUSTAVO</t>
    </r>
  </si>
  <si>
    <t>facturación</t>
  </si>
  <si>
    <t>Canon por Concesión</t>
  </si>
  <si>
    <r>
      <t xml:space="preserve">    - TASAS:</t>
    </r>
    <r>
      <rPr>
        <sz val="8"/>
        <color theme="1"/>
        <rFont val="Calibri"/>
        <family val="2"/>
        <scheme val="minor"/>
      </rPr>
      <t>RIGE POR ORDENANZA IMPOSITIVA EN DONDE SE TIPIFICAN LOS SERVICIOS QUE GENERAN LA TASA</t>
    </r>
  </si>
  <si>
    <r>
      <t xml:space="preserve">RECURSOS PROPIOS DEL MUNICIPIO: </t>
    </r>
    <r>
      <rPr>
        <b/>
        <u/>
        <sz val="11"/>
        <color rgb="FF0033CC"/>
        <rFont val="Calibri"/>
        <family val="2"/>
      </rPr>
      <t>SANTA ELENA</t>
    </r>
  </si>
  <si>
    <r>
      <rPr>
        <u/>
        <sz val="11"/>
        <rFont val="Calibri"/>
        <family val="2"/>
      </rPr>
      <t>Cementerio Municipal</t>
    </r>
    <r>
      <rPr>
        <sz val="11"/>
        <rFont val="Calibri"/>
        <family val="2"/>
      </rPr>
      <t xml:space="preserve">
Los servicios se dividen en 25 incisos c/u por servicios prestados </t>
    </r>
  </si>
  <si>
    <r>
      <rPr>
        <u/>
        <sz val="11"/>
        <rFont val="Calibri"/>
        <family val="2"/>
      </rPr>
      <t>Vendedores Ambulantes</t>
    </r>
    <r>
      <rPr>
        <sz val="11"/>
        <rFont val="Calibri"/>
        <family val="2"/>
      </rPr>
      <t xml:space="preserve">
Los servicios se dividen en 4 artículos y 3 incisos</t>
    </r>
  </si>
  <si>
    <r>
      <rPr>
        <u/>
        <sz val="11"/>
        <rFont val="Calibri"/>
        <family val="2"/>
      </rPr>
      <t>Derechos por Espectáculos</t>
    </r>
    <r>
      <rPr>
        <sz val="11"/>
        <rFont val="Calibri"/>
        <family val="2"/>
      </rPr>
      <t xml:space="preserve">
Los servicios se dividen en 6 artículos y 2 incisos</t>
    </r>
  </si>
  <si>
    <r>
      <rPr>
        <u/>
        <sz val="11"/>
        <rFont val="Calibri"/>
        <family val="2"/>
      </rPr>
      <t>Tasa por Alumbrado Público</t>
    </r>
    <r>
      <rPr>
        <sz val="11"/>
        <rFont val="Calibri"/>
        <family val="2"/>
      </rPr>
      <t xml:space="preserve">
Los servicios se dividen en 4 artículos.</t>
    </r>
  </si>
  <si>
    <t>Contrato de Concesion - Procedimiento: Contrataciòn Directa Sin Licitación Pùblica/Privada.</t>
  </si>
  <si>
    <t>Contrato de Concesion - Procedimiento: Contrataciòn Directa Sin Licitación  Pùblica/Privada.</t>
  </si>
  <si>
    <t>Código Tributario Municipal- Tit II Ord. Impositiva</t>
  </si>
  <si>
    <t>Código Tributario Municipal</t>
  </si>
  <si>
    <t>Código Tributario Municipal-Tit. IV Cap. II Ord. Impositiva</t>
  </si>
  <si>
    <t>Código Tributario Municipal- Titulo I Ord. Impositiva</t>
  </si>
  <si>
    <t>Código Tributario Municipal- Tit. XVIII Ord. Impositiva</t>
  </si>
  <si>
    <t>Código Tributario Municipal-Titulo IV Cap. III Ord. Impositiva</t>
  </si>
  <si>
    <t>Código Tributario Municipal-Tit IV Cap I y II Ord. Impositiva</t>
  </si>
  <si>
    <t>Código Tributario Municipal- Tit III Ord. Impositiva</t>
  </si>
  <si>
    <t>Código Tributario Municipal- Tit. XIV Ord. Impositiva</t>
  </si>
  <si>
    <r>
      <t xml:space="preserve">RECURSOS PROPIOS DEL MUNICIPIO: </t>
    </r>
    <r>
      <rPr>
        <b/>
        <u/>
        <sz val="11"/>
        <color rgb="FF0033CC"/>
        <rFont val="Calibri"/>
        <family val="2"/>
      </rPr>
      <t>VILLA ELISA</t>
    </r>
  </si>
  <si>
    <t>Ocupacion de la Vía Pública</t>
  </si>
  <si>
    <t>Instalaciones Turisticas</t>
  </si>
  <si>
    <t>Uso Colectivo y Minibus</t>
  </si>
  <si>
    <t>Recargo por Mora y Financiación</t>
  </si>
  <si>
    <t>Multa del Código de Falta</t>
  </si>
  <si>
    <t>Canon de Instalación Turística</t>
  </si>
  <si>
    <t>INSPECCIÓN SANITARIA, HIGIENE PROFILAXIS Y SEGURIDAD</t>
  </si>
  <si>
    <t>ANUAL O MENSUAL</t>
  </si>
  <si>
    <r>
      <t>RECURSOS PROPIOS DEL MUNICIPIO:</t>
    </r>
    <r>
      <rPr>
        <b/>
        <u/>
        <sz val="11"/>
        <color rgb="FF0033CC"/>
        <rFont val="Calibri"/>
        <family val="2"/>
      </rPr>
      <t xml:space="preserve"> FEDERACIÓN</t>
    </r>
  </si>
  <si>
    <r>
      <t xml:space="preserve">RECURSOS PROPIOS DEL MUNICIPIO: </t>
    </r>
    <r>
      <rPr>
        <b/>
        <u/>
        <sz val="11"/>
        <color rgb="FF0033CC"/>
        <rFont val="Calibri"/>
        <family val="2"/>
      </rPr>
      <t>COLÓN</t>
    </r>
  </si>
  <si>
    <t>BASE UNICA  EJERCICIO  2.018</t>
  </si>
  <si>
    <t xml:space="preserve">DERECHOS DE CEMENTERIOS </t>
  </si>
  <si>
    <t xml:space="preserve">Sueldo básico de la categoria 10 del escalafón municipal * los coeficientes  a la fecha que se perciben </t>
  </si>
  <si>
    <t xml:space="preserve">Anual </t>
  </si>
  <si>
    <t>ORDENANZAS Nº 2979 , 2980 Y 9014</t>
  </si>
  <si>
    <t>Tasa por limpieza, barrido de veredas y uso de agua (cementerio)</t>
  </si>
  <si>
    <t>Carnét sanitario</t>
  </si>
  <si>
    <t>Red Cloacal</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</si>
</sst>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6" formatCode="&quot;$&quot;\ #,##0;[Red]&quot;$&quot;\ \-#,##0"/>
    <numFmt numFmtId="8" formatCode="&quot;$&quot;\ #,##0.00;[Red]&quot;$&quot;\ \-#,##0.00"/>
    <numFmt numFmtId="41" formatCode="_ * #,##0_ ;_ * \-#,##0_ ;_ * &quot;-&quot;_ ;_ @_ "/>
    <numFmt numFmtId="44" formatCode="_ &quot;$&quot;\ * #,##0.00_ ;_ &quot;$&quot;\ * \-#,##0.00_ ;_ &quot;$&quot;\ * &quot;-&quot;??_ ;_ @_ "/>
    <numFmt numFmtId="43" formatCode="_ * #,##0.00_ ;_ * \-#,##0.00_ ;_ * &quot;-&quot;??_ ;_ @_ "/>
    <numFmt numFmtId="164" formatCode="&quot;$&quot;\ #,##0;[Red]\-&quot;$&quot;\ #,##0"/>
    <numFmt numFmtId="165" formatCode="_-&quot;$&quot;\ * #,##0.00_-;\-&quot;$&quot;\ * #,##0.00_-;_-&quot;$&quot;\ * &quot;-&quot;??_-;_-@_-"/>
    <numFmt numFmtId="166" formatCode="_-* #,##0.00_-;\-* #,##0.00_-;_-* &quot;-&quot;??_-;_-@_-"/>
    <numFmt numFmtId="167" formatCode="0.0000%"/>
    <numFmt numFmtId="168" formatCode="0.000%"/>
    <numFmt numFmtId="169" formatCode="[$-2C0A]General"/>
    <numFmt numFmtId="170" formatCode="_-* #,##0.00\ _$_-;\-* #,##0.00\ _$_-;_-* &quot;-&quot;??\ _$_-;_-@_-"/>
    <numFmt numFmtId="171" formatCode="_-&quot;$&quot;* #,##0.00_-;\-&quot;$&quot;* #,##0.00_-;_-&quot;$&quot;* &quot;-&quot;??_-;_-@_-"/>
    <numFmt numFmtId="172" formatCode="[$$-2C0A]#,##0.00;[Red]&quot;(&quot;[$$-2C0A]#,##0.00&quot;)&quot;"/>
    <numFmt numFmtId="173" formatCode="#,##0.00_ ;[Red]\-#,##0.00\ "/>
    <numFmt numFmtId="174" formatCode="[$$-2C0A]\ #,##0.00"/>
    <numFmt numFmtId="175" formatCode="_ [$$-2C0A]\ * #,##0.00_ ;_ [$$-2C0A]\ * \-#,##0.00_ ;_ [$$-2C0A]\ * &quot;-&quot;??_ ;_ @_ "/>
    <numFmt numFmtId="176" formatCode="0.0%"/>
    <numFmt numFmtId="177" formatCode="&quot;$&quot;\ #,##0"/>
    <numFmt numFmtId="178" formatCode="0.000000"/>
    <numFmt numFmtId="179" formatCode="[$$-2C0A]#,##0.00;[Red]\([$$-2C0A]#,##0.00\)"/>
    <numFmt numFmtId="180" formatCode="0.00_)"/>
    <numFmt numFmtId="181" formatCode="&quot;$&quot;\ #,##0.00"/>
    <numFmt numFmtId="182" formatCode="#,##0.00\ _€"/>
    <numFmt numFmtId="183" formatCode="_-* #,##0.00\ _€_-;\-* #,##0.00\ _€_-;_-* &quot;-&quot;??\ _€_-;_-@_-"/>
    <numFmt numFmtId="184" formatCode="&quot;$&quot;#,##0;[Red]\-&quot;$&quot;#,##0"/>
    <numFmt numFmtId="185" formatCode="0.0000000%"/>
    <numFmt numFmtId="186" formatCode="&quot;$&quot;#,##0.00;[Red]\-&quot;$&quot;#,##0.00"/>
    <numFmt numFmtId="187" formatCode="_ &quot;$&quot;\ * #,##0_ ;_ &quot;$&quot;\ * \-#,##0_ ;_ &quot;$&quot;\ * &quot;-&quot;??_ ;_ @_ "/>
    <numFmt numFmtId="188" formatCode="&quot;$&quot;#,##0"/>
    <numFmt numFmtId="189" formatCode="&quot;$&quot;#,##0.00"/>
    <numFmt numFmtId="190" formatCode="_ &quot;$ &quot;* #,##0.00_ ;_ &quot;$ &quot;* \-#,##0.00_ ;_ &quot;$ &quot;* \-??_ ;_ @_ "/>
    <numFmt numFmtId="191" formatCode="0\ %"/>
    <numFmt numFmtId="192" formatCode="0.0000"/>
    <numFmt numFmtId="193" formatCode="0.00000%"/>
  </numFmts>
  <fonts count="12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b/>
      <u/>
      <sz val="11"/>
      <name val="Calibri"/>
      <family val="2"/>
      <scheme val="minor"/>
    </font>
    <font>
      <b/>
      <sz val="10"/>
      <color theme="0"/>
      <name val="Calibri"/>
      <family val="2"/>
      <scheme val="minor"/>
    </font>
    <font>
      <sz val="10"/>
      <color theme="0"/>
      <name val="Calibri"/>
      <family val="2"/>
      <scheme val="minor"/>
    </font>
    <font>
      <sz val="11"/>
      <color rgb="FFC00000"/>
      <name val="Calibri"/>
      <family val="2"/>
      <scheme val="minor"/>
    </font>
    <font>
      <sz val="11"/>
      <color indexed="8"/>
      <name val="Calibri"/>
      <family val="2"/>
    </font>
    <font>
      <sz val="11"/>
      <name val="Calibri"/>
      <family val="2"/>
    </font>
    <font>
      <b/>
      <u/>
      <sz val="11"/>
      <name val="Calibri"/>
      <family val="2"/>
    </font>
    <font>
      <b/>
      <sz val="11"/>
      <name val="Calibri"/>
      <family val="2"/>
    </font>
    <font>
      <sz val="11"/>
      <color indexed="9"/>
      <name val="Calibri"/>
      <family val="2"/>
    </font>
    <font>
      <b/>
      <sz val="11"/>
      <color indexed="8"/>
      <name val="Calibri"/>
      <family val="2"/>
    </font>
    <font>
      <sz val="10"/>
      <name val="Arial"/>
      <family val="2"/>
    </font>
    <font>
      <b/>
      <u/>
      <sz val="11"/>
      <color rgb="FF0033CC"/>
      <name val="Calibri"/>
      <family val="2"/>
      <scheme val="minor"/>
    </font>
    <font>
      <b/>
      <sz val="11"/>
      <color rgb="FF0033CC"/>
      <name val="Calibri"/>
      <family val="2"/>
    </font>
    <font>
      <b/>
      <u/>
      <sz val="11"/>
      <color rgb="FF0033CC"/>
      <name val="Calibri"/>
      <family val="2"/>
    </font>
    <font>
      <b/>
      <sz val="11"/>
      <color rgb="FFFF0000"/>
      <name val="Calibri"/>
      <family val="2"/>
      <scheme val="minor"/>
    </font>
    <font>
      <sz val="11"/>
      <color theme="1"/>
      <name val="Century Gothic"/>
      <family val="2"/>
    </font>
    <font>
      <sz val="18"/>
      <color theme="1"/>
      <name val="Century Gothic"/>
      <family val="2"/>
    </font>
    <font>
      <sz val="12"/>
      <color theme="1"/>
      <name val="Century Gothic"/>
      <family val="2"/>
    </font>
    <font>
      <b/>
      <sz val="13"/>
      <color rgb="FFC00000"/>
      <name val="Century Gothic"/>
      <family val="2"/>
    </font>
    <font>
      <b/>
      <sz val="12"/>
      <color rgb="FFC00000"/>
      <name val="Century Gothic"/>
      <family val="2"/>
    </font>
    <font>
      <u/>
      <sz val="13"/>
      <color theme="1"/>
      <name val="Century Gothic"/>
      <family val="2"/>
    </font>
    <font>
      <sz val="12"/>
      <color theme="1"/>
      <name val="Calibri"/>
      <family val="2"/>
      <scheme val="minor"/>
    </font>
    <font>
      <b/>
      <sz val="12"/>
      <color theme="1"/>
      <name val="Century Gothic"/>
      <family val="2"/>
    </font>
    <font>
      <sz val="11"/>
      <color rgb="FF000000"/>
      <name val="Calibri"/>
      <family val="2"/>
    </font>
    <font>
      <b/>
      <i/>
      <sz val="16"/>
      <color theme="1"/>
      <name val="Arial"/>
      <family val="2"/>
    </font>
    <font>
      <sz val="10"/>
      <name val="Courier"/>
      <family val="3"/>
    </font>
    <font>
      <sz val="11"/>
      <color theme="1"/>
      <name val="Arial"/>
      <family val="2"/>
    </font>
    <font>
      <b/>
      <i/>
      <u/>
      <sz val="11"/>
      <color theme="1"/>
      <name val="Arial"/>
      <family val="2"/>
    </font>
    <font>
      <b/>
      <u/>
      <sz val="12"/>
      <name val="Calibri"/>
      <family val="2"/>
      <scheme val="minor"/>
    </font>
    <font>
      <b/>
      <sz val="11"/>
      <color rgb="FFC00000"/>
      <name val="Calibri"/>
      <family val="2"/>
      <scheme val="minor"/>
    </font>
    <font>
      <sz val="8"/>
      <color theme="1"/>
      <name val="Calibri"/>
      <family val="2"/>
      <scheme val="minor"/>
    </font>
    <font>
      <sz val="8"/>
      <name val="Bookman Old Style"/>
      <family val="1"/>
    </font>
    <font>
      <sz val="10"/>
      <color theme="1"/>
      <name val="Calibri"/>
      <family val="2"/>
      <scheme val="minor"/>
    </font>
    <font>
      <b/>
      <sz val="10"/>
      <color theme="1"/>
      <name val="Calibri"/>
      <family val="2"/>
      <scheme val="minor"/>
    </font>
    <font>
      <b/>
      <sz val="10"/>
      <name val="Calibri"/>
      <family val="2"/>
      <scheme val="minor"/>
    </font>
    <font>
      <sz val="11"/>
      <color indexed="60"/>
      <name val="Calibri"/>
      <family val="2"/>
    </font>
    <font>
      <b/>
      <sz val="10"/>
      <color indexed="9"/>
      <name val="Calibri"/>
      <family val="2"/>
    </font>
    <font>
      <sz val="9"/>
      <color theme="1"/>
      <name val="Calibri"/>
      <family val="2"/>
      <scheme val="minor"/>
    </font>
    <font>
      <sz val="9"/>
      <name val="Calibri"/>
      <family val="2"/>
      <scheme val="minor"/>
    </font>
    <font>
      <sz val="9"/>
      <color theme="0"/>
      <name val="Calibri"/>
      <family val="2"/>
      <scheme val="minor"/>
    </font>
    <font>
      <b/>
      <sz val="8"/>
      <color theme="0"/>
      <name val="Calibri"/>
      <family val="2"/>
      <scheme val="minor"/>
    </font>
    <font>
      <b/>
      <sz val="11"/>
      <color theme="1"/>
      <name val="Calibri"/>
      <family val="2"/>
    </font>
    <font>
      <sz val="11"/>
      <color theme="1"/>
      <name val="Calibri"/>
      <family val="2"/>
    </font>
    <font>
      <b/>
      <u/>
      <sz val="9"/>
      <name val="Calibri"/>
      <family val="2"/>
      <scheme val="minor"/>
    </font>
    <font>
      <b/>
      <sz val="9"/>
      <name val="Calibri"/>
      <family val="2"/>
      <scheme val="minor"/>
    </font>
    <font>
      <b/>
      <sz val="9"/>
      <color theme="0"/>
      <name val="Calibri"/>
      <family val="2"/>
      <scheme val="minor"/>
    </font>
    <font>
      <b/>
      <sz val="9"/>
      <color theme="1"/>
      <name val="Calibri"/>
      <family val="2"/>
      <scheme val="minor"/>
    </font>
    <font>
      <b/>
      <sz val="9"/>
      <color indexed="81"/>
      <name val="Tahoma"/>
      <family val="2"/>
    </font>
    <font>
      <sz val="9"/>
      <color indexed="81"/>
      <name val="Tahoma"/>
      <family val="2"/>
    </font>
    <font>
      <sz val="10"/>
      <name val="Calibri"/>
      <family val="2"/>
      <scheme val="minor"/>
    </font>
    <font>
      <b/>
      <sz val="10.5"/>
      <color theme="1"/>
      <name val="Calibri"/>
      <family val="2"/>
      <scheme val="minor"/>
    </font>
    <font>
      <sz val="10.5"/>
      <color theme="1"/>
      <name val="Calibri"/>
      <family val="2"/>
      <scheme val="minor"/>
    </font>
    <font>
      <b/>
      <sz val="10.5"/>
      <name val="Calibri"/>
      <family val="2"/>
      <scheme val="minor"/>
    </font>
    <font>
      <sz val="12"/>
      <name val="Calibri"/>
      <family val="2"/>
      <scheme val="minor"/>
    </font>
    <font>
      <i/>
      <sz val="11"/>
      <name val="Calibri"/>
      <family val="2"/>
      <scheme val="minor"/>
    </font>
    <font>
      <b/>
      <i/>
      <sz val="11"/>
      <name val="Calibri"/>
      <family val="2"/>
      <scheme val="minor"/>
    </font>
    <font>
      <b/>
      <sz val="12"/>
      <name val="Calibri"/>
      <family val="2"/>
      <scheme val="minor"/>
    </font>
    <font>
      <b/>
      <sz val="14"/>
      <name val="Calibri"/>
      <family val="2"/>
      <scheme val="minor"/>
    </font>
    <font>
      <sz val="13"/>
      <color theme="1"/>
      <name val="Century Gothic"/>
      <family val="2"/>
    </font>
    <font>
      <sz val="8"/>
      <color indexed="8"/>
      <name val="Calibri"/>
      <family val="2"/>
    </font>
    <font>
      <b/>
      <sz val="11"/>
      <color indexed="9"/>
      <name val="Calibri"/>
      <family val="2"/>
    </font>
    <font>
      <sz val="11"/>
      <color indexed="8"/>
      <name val="Arial"/>
      <family val="2"/>
    </font>
    <font>
      <b/>
      <sz val="10"/>
      <name val="Calibri"/>
      <family val="2"/>
    </font>
    <font>
      <sz val="10"/>
      <name val="Calibri"/>
      <family val="2"/>
    </font>
    <font>
      <sz val="10"/>
      <color indexed="9"/>
      <name val="Calibri"/>
      <family val="2"/>
    </font>
    <font>
      <sz val="10"/>
      <color indexed="8"/>
      <name val="Calibri"/>
      <family val="2"/>
    </font>
    <font>
      <sz val="11"/>
      <color rgb="FFC00000"/>
      <name val="Calibri"/>
      <family val="2"/>
    </font>
    <font>
      <sz val="11"/>
      <color rgb="FF000000"/>
      <name val="Calibri"/>
      <family val="2"/>
      <scheme val="minor"/>
    </font>
    <font>
      <i/>
      <sz val="9"/>
      <name val="Calibri"/>
      <family val="2"/>
      <scheme val="minor"/>
    </font>
    <font>
      <sz val="8"/>
      <name val="Calibri"/>
      <family val="2"/>
      <scheme val="minor"/>
    </font>
    <font>
      <b/>
      <sz val="8"/>
      <name val="Calibri"/>
      <family val="2"/>
      <scheme val="minor"/>
    </font>
    <font>
      <sz val="10"/>
      <color rgb="FFC00000"/>
      <name val="Calibri"/>
      <family val="2"/>
      <scheme val="minor"/>
    </font>
    <font>
      <b/>
      <sz val="11"/>
      <color theme="0"/>
      <name val="Calibri"/>
      <family val="2"/>
    </font>
    <font>
      <sz val="11"/>
      <color theme="0"/>
      <name val="Calibri"/>
      <family val="2"/>
    </font>
    <font>
      <sz val="11"/>
      <color indexed="8"/>
      <name val="Century Gothic"/>
      <family val="2"/>
    </font>
    <font>
      <sz val="9"/>
      <color theme="0" tint="-0.499984740745262"/>
      <name val="Calibri"/>
      <family val="2"/>
    </font>
    <font>
      <b/>
      <sz val="9"/>
      <color theme="0" tint="-0.499984740745262"/>
      <name val="Arial Narrow"/>
      <family val="2"/>
    </font>
    <font>
      <sz val="9"/>
      <color theme="0" tint="-0.499984740745262"/>
      <name val="Arial Narrow"/>
      <family val="2"/>
    </font>
    <font>
      <sz val="9"/>
      <color theme="0" tint="-0.499984740745262"/>
      <name val="Calibri"/>
      <family val="2"/>
      <scheme val="minor"/>
    </font>
    <font>
      <sz val="10"/>
      <color theme="1"/>
      <name val="Century Gothic"/>
      <family val="2"/>
    </font>
    <font>
      <u/>
      <sz val="12"/>
      <color theme="1"/>
      <name val="Century Gothic"/>
      <family val="2"/>
    </font>
    <font>
      <sz val="9"/>
      <color indexed="8"/>
      <name val="Calibri"/>
      <family val="2"/>
    </font>
    <font>
      <b/>
      <u/>
      <sz val="11"/>
      <color theme="1"/>
      <name val="Calibri"/>
      <family val="2"/>
      <scheme val="minor"/>
    </font>
    <font>
      <u/>
      <sz val="11"/>
      <color theme="1"/>
      <name val="Calibri"/>
      <family val="2"/>
      <scheme val="minor"/>
    </font>
    <font>
      <b/>
      <sz val="8"/>
      <color theme="1"/>
      <name val="Calibri"/>
      <family val="2"/>
      <scheme val="minor"/>
    </font>
    <font>
      <sz val="11"/>
      <name val="Century Gothic"/>
      <family val="2"/>
    </font>
    <font>
      <b/>
      <sz val="20"/>
      <color theme="3" tint="0.39997558519241921"/>
      <name val="Century Gothic"/>
      <family val="2"/>
    </font>
    <font>
      <sz val="15"/>
      <color theme="1"/>
      <name val="Century Gothic"/>
      <family val="2"/>
    </font>
    <font>
      <sz val="16"/>
      <color theme="1"/>
      <name val="Century Gothic"/>
      <family val="2"/>
    </font>
    <font>
      <b/>
      <sz val="21"/>
      <color theme="1"/>
      <name val="Century Gothic"/>
      <family val="2"/>
    </font>
    <font>
      <sz val="13"/>
      <color theme="1"/>
      <name val="Calibri"/>
      <family val="2"/>
      <scheme val="minor"/>
    </font>
    <font>
      <b/>
      <sz val="13"/>
      <color theme="1"/>
      <name val="Century Gothic"/>
      <family val="2"/>
    </font>
    <font>
      <b/>
      <sz val="20"/>
      <color rgb="FF0033CC"/>
      <name val="Century Gothic"/>
      <family val="2"/>
    </font>
    <font>
      <sz val="11"/>
      <color indexed="8"/>
      <name val="Garamond"/>
      <family val="1"/>
    </font>
    <font>
      <sz val="11"/>
      <color indexed="8"/>
      <name val="Symbol"/>
      <family val="1"/>
      <charset val="2"/>
    </font>
    <font>
      <sz val="12"/>
      <name val="Century Gothic"/>
      <family val="2"/>
    </font>
    <font>
      <sz val="8"/>
      <color theme="1"/>
      <name val="Bookman Old Style"/>
      <family val="1"/>
    </font>
    <font>
      <b/>
      <sz val="8"/>
      <color theme="1"/>
      <name val="Bookman Old Style"/>
      <family val="1"/>
    </font>
    <font>
      <u/>
      <sz val="11"/>
      <color indexed="8"/>
      <name val="Calibri"/>
      <family val="2"/>
    </font>
    <font>
      <sz val="11"/>
      <color indexed="8"/>
      <name val="Calibri"/>
      <family val="2"/>
      <charset val="1"/>
    </font>
    <font>
      <sz val="11"/>
      <name val="Calibri"/>
      <family val="2"/>
      <charset val="1"/>
    </font>
    <font>
      <b/>
      <sz val="11"/>
      <name val="Calibri"/>
      <family val="2"/>
      <charset val="1"/>
    </font>
    <font>
      <sz val="11"/>
      <color indexed="60"/>
      <name val="Calibri"/>
      <family val="2"/>
      <charset val="1"/>
    </font>
    <font>
      <b/>
      <sz val="11"/>
      <color indexed="9"/>
      <name val="Calibri"/>
      <family val="2"/>
      <charset val="1"/>
    </font>
    <font>
      <b/>
      <sz val="10"/>
      <color indexed="9"/>
      <name val="Calibri"/>
      <family val="2"/>
      <charset val="1"/>
    </font>
    <font>
      <sz val="11"/>
      <color indexed="9"/>
      <name val="Calibri"/>
      <family val="2"/>
      <charset val="1"/>
    </font>
    <font>
      <b/>
      <sz val="11"/>
      <color indexed="8"/>
      <name val="Calibri"/>
      <family val="2"/>
      <charset val="1"/>
    </font>
    <font>
      <sz val="11"/>
      <color indexed="10"/>
      <name val="Calibri"/>
      <family val="2"/>
      <charset val="1"/>
    </font>
    <font>
      <sz val="11"/>
      <color indexed="10"/>
      <name val="Calibri"/>
      <family val="2"/>
    </font>
    <font>
      <i/>
      <sz val="11"/>
      <color theme="1"/>
      <name val="Calibri"/>
      <family val="2"/>
      <scheme val="minor"/>
    </font>
    <font>
      <sz val="16"/>
      <name val="Arial"/>
      <family val="2"/>
    </font>
    <font>
      <b/>
      <u/>
      <sz val="16"/>
      <name val="Arial"/>
      <family val="2"/>
    </font>
    <font>
      <b/>
      <sz val="16"/>
      <name val="Arial"/>
      <family val="2"/>
    </font>
    <font>
      <sz val="16"/>
      <color indexed="60"/>
      <name val="Arial"/>
      <family val="2"/>
    </font>
    <font>
      <sz val="16"/>
      <color indexed="8"/>
      <name val="Arial"/>
      <family val="2"/>
    </font>
    <font>
      <sz val="16"/>
      <color indexed="8"/>
      <name val="Calibri"/>
      <family val="2"/>
    </font>
    <font>
      <b/>
      <sz val="11"/>
      <color indexed="8"/>
      <name val="Calibri"/>
      <family val="2"/>
      <scheme val="minor"/>
    </font>
    <font>
      <sz val="11"/>
      <color indexed="8"/>
      <name val="Calibri"/>
      <family val="2"/>
      <scheme val="minor"/>
    </font>
    <font>
      <u/>
      <sz val="11"/>
      <name val="Calibri"/>
      <family val="2"/>
    </font>
    <font>
      <u/>
      <sz val="11"/>
      <color indexed="8"/>
      <name val="Calibri"/>
      <family val="2"/>
      <scheme val="minor"/>
    </font>
  </fonts>
  <fills count="19">
    <fill>
      <patternFill patternType="none"/>
    </fill>
    <fill>
      <patternFill patternType="gray125"/>
    </fill>
    <fill>
      <patternFill patternType="solid">
        <fgColor theme="0"/>
        <bgColor indexed="64"/>
      </patternFill>
    </fill>
    <fill>
      <patternFill patternType="solid">
        <fgColor rgb="FF548DD4"/>
        <bgColor indexed="64"/>
      </patternFill>
    </fill>
    <fill>
      <patternFill patternType="solid">
        <fgColor theme="0" tint="-0.34998626667073579"/>
        <bgColor indexed="64"/>
      </patternFill>
    </fill>
    <fill>
      <patternFill patternType="solid">
        <fgColor indexed="9"/>
        <bgColor indexed="26"/>
      </patternFill>
    </fill>
    <fill>
      <patternFill patternType="solid">
        <fgColor theme="0" tint="-0.34998626667073579"/>
        <bgColor indexed="22"/>
      </patternFill>
    </fill>
    <fill>
      <patternFill patternType="solid">
        <fgColor theme="0" tint="-0.249977111117893"/>
        <bgColor indexed="64"/>
      </patternFill>
    </fill>
    <fill>
      <patternFill patternType="solid">
        <fgColor theme="0"/>
        <bgColor indexed="26"/>
      </patternFill>
    </fill>
    <fill>
      <patternFill patternType="solid">
        <fgColor indexed="9"/>
        <bgColor indexed="64"/>
      </patternFill>
    </fill>
    <fill>
      <patternFill patternType="solid">
        <fgColor indexed="55"/>
        <bgColor indexed="64"/>
      </patternFill>
    </fill>
    <fill>
      <patternFill patternType="solid">
        <fgColor theme="3" tint="0.39997558519241921"/>
        <bgColor indexed="64"/>
      </patternFill>
    </fill>
    <fill>
      <patternFill patternType="solid">
        <fgColor indexed="49"/>
        <bgColor indexed="64"/>
      </patternFill>
    </fill>
    <fill>
      <patternFill patternType="solid">
        <fgColor theme="0"/>
        <bgColor indexed="40"/>
      </patternFill>
    </fill>
    <fill>
      <patternFill patternType="solid">
        <fgColor rgb="FF92D050"/>
        <bgColor indexed="64"/>
      </patternFill>
    </fill>
    <fill>
      <patternFill patternType="solid">
        <fgColor rgb="FFFF0000"/>
        <bgColor indexed="64"/>
      </patternFill>
    </fill>
    <fill>
      <patternFill patternType="solid">
        <fgColor indexed="55"/>
        <bgColor indexed="23"/>
      </patternFill>
    </fill>
    <fill>
      <patternFill patternType="solid">
        <fgColor indexed="23"/>
        <bgColor indexed="55"/>
      </patternFill>
    </fill>
    <fill>
      <patternFill patternType="solid">
        <fgColor theme="3" tint="0.39997558519241921"/>
        <bgColor indexed="40"/>
      </patternFill>
    </fill>
  </fills>
  <borders count="50">
    <border>
      <left/>
      <right/>
      <top/>
      <bottom/>
      <diagonal/>
    </border>
    <border>
      <left style="thin">
        <color rgb="FF9BC2E6"/>
      </left>
      <right style="thin">
        <color rgb="FF9BC2E6"/>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style="thin">
        <color theme="1"/>
      </right>
      <top style="thin">
        <color indexed="64"/>
      </top>
      <bottom/>
      <diagonal/>
    </border>
    <border>
      <left style="thin">
        <color theme="1"/>
      </left>
      <right style="thin">
        <color theme="1"/>
      </right>
      <top style="thin">
        <color indexed="64"/>
      </top>
      <bottom style="thin">
        <color rgb="FF9BC2E6"/>
      </bottom>
      <diagonal/>
    </border>
    <border>
      <left style="thin">
        <color theme="1"/>
      </left>
      <right style="thin">
        <color indexed="64"/>
      </right>
      <top style="thin">
        <color indexed="64"/>
      </top>
      <bottom/>
      <diagonal/>
    </border>
    <border>
      <left style="thin">
        <color theme="1"/>
      </left>
      <right style="thin">
        <color theme="1"/>
      </right>
      <top/>
      <bottom/>
      <diagonal/>
    </border>
    <border>
      <left style="thin">
        <color theme="1"/>
      </left>
      <right style="thin">
        <color indexed="64"/>
      </right>
      <top/>
      <bottom/>
      <diagonal/>
    </border>
    <border>
      <left style="thin">
        <color rgb="FF9BC2E6"/>
      </left>
      <right style="thin">
        <color rgb="FF9BC2E6"/>
      </right>
      <top/>
      <bottom style="thin">
        <color indexed="64"/>
      </bottom>
      <diagonal/>
    </border>
    <border>
      <left style="thin">
        <color rgb="FF9BC2E6"/>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rgb="FF9BC2E6"/>
      </left>
      <right style="thin">
        <color rgb="FF9BC2E6"/>
      </right>
      <top style="thin">
        <color indexed="64"/>
      </top>
      <bottom/>
      <diagonal/>
    </border>
    <border>
      <left style="thin">
        <color rgb="FF9BC2E6"/>
      </left>
      <right/>
      <top style="thin">
        <color indexed="64"/>
      </top>
      <bottom style="thin">
        <color rgb="FF9BC2E6"/>
      </bottom>
      <diagonal/>
    </border>
    <border>
      <left/>
      <right style="thin">
        <color rgb="FF9BC2E6"/>
      </right>
      <top style="thin">
        <color indexed="64"/>
      </top>
      <bottom style="thin">
        <color rgb="FF9BC2E6"/>
      </bottom>
      <diagonal/>
    </border>
    <border>
      <left style="thin">
        <color rgb="FF9BC2E6"/>
      </left>
      <right style="thin">
        <color indexed="64"/>
      </right>
      <top style="thin">
        <color indexed="64"/>
      </top>
      <bottom/>
      <diagonal/>
    </border>
    <border>
      <left style="thin">
        <color rgb="FF9BC2E6"/>
      </left>
      <right style="thin">
        <color indexed="64"/>
      </right>
      <top/>
      <bottom style="thin">
        <color indexed="64"/>
      </bottom>
      <diagonal/>
    </border>
    <border>
      <left style="thin">
        <color theme="1"/>
      </left>
      <right/>
      <top style="thin">
        <color indexed="64"/>
      </top>
      <bottom/>
      <diagonal/>
    </border>
    <border>
      <left/>
      <right style="thin">
        <color theme="1"/>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indexed="64"/>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top style="thin">
        <color indexed="8"/>
      </top>
      <bottom style="thin">
        <color indexed="8"/>
      </bottom>
      <diagonal/>
    </border>
    <border>
      <left style="hair">
        <color indexed="8"/>
      </left>
      <right style="hair">
        <color indexed="8"/>
      </right>
      <top style="hair">
        <color indexed="8"/>
      </top>
      <bottom/>
      <diagonal/>
    </border>
    <border>
      <left/>
      <right/>
      <top style="thin">
        <color indexed="8"/>
      </top>
      <bottom style="thin">
        <color indexed="8"/>
      </bottom>
      <diagonal/>
    </border>
    <border>
      <left/>
      <right/>
      <top/>
      <bottom style="thin">
        <color indexed="64"/>
      </bottom>
      <diagonal/>
    </border>
  </borders>
  <cellStyleXfs count="3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2" fillId="0" borderId="0"/>
    <xf numFmtId="0" fontId="12" fillId="0" borderId="0"/>
    <xf numFmtId="44" fontId="18" fillId="0" borderId="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9" fontId="31" fillId="0" borderId="0"/>
    <xf numFmtId="0" fontId="32" fillId="0" borderId="0">
      <alignment horizontal="center"/>
    </xf>
    <xf numFmtId="0" fontId="32" fillId="0" borderId="0">
      <alignment horizontal="center" textRotation="90"/>
    </xf>
    <xf numFmtId="166" fontId="1" fillId="0" borderId="0" applyFont="0" applyFill="0" applyBorder="0" applyAlignment="0" applyProtection="0"/>
    <xf numFmtId="170" fontId="1"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171" fontId="1" fillId="0" borderId="0" applyFont="0" applyFill="0" applyBorder="0" applyAlignment="0" applyProtection="0"/>
    <xf numFmtId="0" fontId="33" fillId="0" borderId="0"/>
    <xf numFmtId="0" fontId="34" fillId="0" borderId="0"/>
    <xf numFmtId="0" fontId="18" fillId="0" borderId="0"/>
    <xf numFmtId="0" fontId="1" fillId="0" borderId="0"/>
    <xf numFmtId="0" fontId="35" fillId="0" borderId="0"/>
    <xf numFmtId="172" fontId="35" fillId="0" borderId="0"/>
    <xf numFmtId="9" fontId="12" fillId="0" borderId="0" applyFont="0" applyFill="0" applyBorder="0" applyAlignment="0" applyProtection="0"/>
    <xf numFmtId="44" fontId="1" fillId="0" borderId="0" applyFont="0" applyFill="0" applyBorder="0" applyAlignment="0" applyProtection="0"/>
    <xf numFmtId="0" fontId="12" fillId="0" borderId="0"/>
    <xf numFmtId="41" fontId="1" fillId="0" borderId="0" applyFont="0" applyFill="0" applyBorder="0" applyAlignment="0" applyProtection="0"/>
    <xf numFmtId="0" fontId="18" fillId="0" borderId="0"/>
    <xf numFmtId="0" fontId="107" fillId="0" borderId="0"/>
    <xf numFmtId="0" fontId="107" fillId="0" borderId="0"/>
    <xf numFmtId="190" fontId="107" fillId="0" borderId="0" applyFill="0" applyBorder="0" applyProtection="0"/>
    <xf numFmtId="191" fontId="107" fillId="0" borderId="0" applyFill="0" applyBorder="0" applyProtection="0"/>
    <xf numFmtId="190" fontId="12" fillId="0" borderId="0" applyFill="0" applyBorder="0" applyAlignment="0" applyProtection="0"/>
    <xf numFmtId="9" fontId="12" fillId="0" borderId="0" applyFill="0" applyBorder="0" applyAlignment="0" applyProtection="0"/>
  </cellStyleXfs>
  <cellXfs count="1724">
    <xf numFmtId="0" fontId="0" fillId="0" borderId="0" xfId="0"/>
    <xf numFmtId="0" fontId="6" fillId="0" borderId="0" xfId="0" applyFont="1"/>
    <xf numFmtId="4" fontId="6" fillId="0" borderId="0" xfId="0" applyNumberFormat="1" applyFont="1"/>
    <xf numFmtId="0" fontId="7" fillId="2" borderId="0" xfId="3" applyFont="1" applyFill="1" applyBorder="1" applyAlignment="1">
      <alignment vertical="center"/>
    </xf>
    <xf numFmtId="4" fontId="6" fillId="2" borderId="0" xfId="3" applyNumberFormat="1" applyFont="1" applyFill="1" applyBorder="1" applyAlignment="1">
      <alignment vertical="center"/>
    </xf>
    <xf numFmtId="0" fontId="8" fillId="2" borderId="0" xfId="3" applyFont="1" applyFill="1" applyBorder="1" applyAlignment="1">
      <alignment vertical="center"/>
    </xf>
    <xf numFmtId="49" fontId="7" fillId="2" borderId="0" xfId="3" applyNumberFormat="1" applyFont="1" applyFill="1" applyBorder="1" applyAlignment="1">
      <alignment horizontal="center" vertical="center"/>
    </xf>
    <xf numFmtId="49" fontId="7" fillId="2" borderId="0" xfId="3" applyNumberFormat="1" applyFont="1" applyFill="1" applyBorder="1" applyAlignment="1">
      <alignment vertical="center"/>
    </xf>
    <xf numFmtId="49" fontId="7" fillId="2" borderId="0" xfId="3" applyNumberFormat="1" applyFont="1" applyFill="1" applyBorder="1" applyAlignment="1">
      <alignment horizontal="center" vertical="center"/>
    </xf>
    <xf numFmtId="4" fontId="6" fillId="2" borderId="0" xfId="3" applyNumberFormat="1" applyFont="1" applyFill="1" applyBorder="1" applyAlignment="1">
      <alignment horizontal="center" vertical="center"/>
    </xf>
    <xf numFmtId="0" fontId="5" fillId="0" borderId="0" xfId="0" applyFont="1"/>
    <xf numFmtId="0" fontId="0" fillId="0" borderId="2" xfId="0" applyFont="1" applyFill="1" applyBorder="1" applyAlignment="1">
      <alignment horizontal="left"/>
    </xf>
    <xf numFmtId="44" fontId="1" fillId="2" borderId="2" xfId="1" applyFont="1" applyFill="1" applyBorder="1" applyAlignment="1">
      <alignment horizontal="center"/>
    </xf>
    <xf numFmtId="0" fontId="0" fillId="2" borderId="0" xfId="0" applyFill="1"/>
    <xf numFmtId="44" fontId="6" fillId="2" borderId="2" xfId="1" applyFont="1" applyFill="1" applyBorder="1" applyAlignment="1">
      <alignment horizontal="center"/>
    </xf>
    <xf numFmtId="0" fontId="6" fillId="2" borderId="0" xfId="0" applyFont="1" applyFill="1"/>
    <xf numFmtId="0" fontId="2" fillId="3" borderId="2" xfId="3" applyFont="1" applyFill="1" applyBorder="1" applyAlignment="1">
      <alignment horizontal="left"/>
    </xf>
    <xf numFmtId="44" fontId="2" fillId="3" borderId="2" xfId="1" applyFont="1" applyFill="1" applyBorder="1" applyAlignment="1">
      <alignment horizontal="center"/>
    </xf>
    <xf numFmtId="0" fontId="1" fillId="2" borderId="0" xfId="3" applyFont="1" applyFill="1" applyBorder="1" applyAlignment="1">
      <alignment horizontal="left" vertical="center"/>
    </xf>
    <xf numFmtId="0" fontId="1" fillId="2" borderId="0" xfId="3" applyFont="1" applyFill="1" applyBorder="1" applyAlignment="1">
      <alignment vertical="center"/>
    </xf>
    <xf numFmtId="4" fontId="1" fillId="2" borderId="0" xfId="3" applyNumberFormat="1" applyFont="1" applyFill="1" applyBorder="1" applyAlignment="1">
      <alignment vertical="center"/>
    </xf>
    <xf numFmtId="4" fontId="0" fillId="0" borderId="0" xfId="0" applyNumberFormat="1" applyFont="1"/>
    <xf numFmtId="0" fontId="13" fillId="0" borderId="0" xfId="4" applyFont="1"/>
    <xf numFmtId="0" fontId="14" fillId="5" borderId="0" xfId="5" applyFont="1" applyFill="1" applyBorder="1" applyAlignment="1">
      <alignment vertical="center"/>
    </xf>
    <xf numFmtId="0" fontId="15" fillId="5" borderId="0" xfId="5" applyFont="1" applyFill="1" applyBorder="1" applyAlignment="1">
      <alignment vertical="center"/>
    </xf>
    <xf numFmtId="49" fontId="15" fillId="5" borderId="0" xfId="5" applyNumberFormat="1" applyFont="1" applyFill="1" applyBorder="1" applyAlignment="1">
      <alignment horizontal="center" vertical="center"/>
    </xf>
    <xf numFmtId="49" fontId="15" fillId="5" borderId="0" xfId="5" applyNumberFormat="1" applyFont="1" applyFill="1" applyBorder="1" applyAlignment="1">
      <alignment vertical="center"/>
    </xf>
    <xf numFmtId="0" fontId="16" fillId="0" borderId="0" xfId="4" applyFont="1"/>
    <xf numFmtId="0" fontId="12" fillId="0" borderId="0" xfId="4"/>
    <xf numFmtId="0" fontId="17" fillId="5" borderId="2" xfId="5" applyFont="1" applyFill="1" applyBorder="1" applyAlignment="1">
      <alignment horizontal="center"/>
    </xf>
    <xf numFmtId="0" fontId="13" fillId="5" borderId="0" xfId="4" applyFont="1" applyFill="1"/>
    <xf numFmtId="0" fontId="12" fillId="5" borderId="0" xfId="4" applyFill="1"/>
    <xf numFmtId="0" fontId="0" fillId="5" borderId="0" xfId="5" applyFont="1" applyFill="1" applyBorder="1" applyAlignment="1">
      <alignment horizontal="left" vertical="center"/>
    </xf>
    <xf numFmtId="0" fontId="0" fillId="5" borderId="0" xfId="5" applyFont="1" applyFill="1" applyBorder="1" applyAlignment="1">
      <alignment vertical="center"/>
    </xf>
    <xf numFmtId="0" fontId="20" fillId="0" borderId="0" xfId="0" applyFont="1"/>
    <xf numFmtId="0" fontId="15" fillId="6" borderId="2" xfId="5" applyFont="1" applyFill="1" applyBorder="1" applyAlignment="1">
      <alignment horizontal="center"/>
    </xf>
    <xf numFmtId="0" fontId="17" fillId="6" borderId="2" xfId="5" applyFont="1" applyFill="1" applyBorder="1" applyAlignment="1">
      <alignment horizontal="center"/>
    </xf>
    <xf numFmtId="0" fontId="9" fillId="3" borderId="11" xfId="3" applyFont="1" applyFill="1" applyBorder="1" applyAlignment="1">
      <alignment horizontal="center" vertical="center" wrapText="1"/>
    </xf>
    <xf numFmtId="49" fontId="7" fillId="2" borderId="0" xfId="3" applyNumberFormat="1" applyFont="1" applyFill="1" applyBorder="1" applyAlignment="1">
      <alignment horizontal="center" vertical="center"/>
    </xf>
    <xf numFmtId="4" fontId="7" fillId="2" borderId="0" xfId="3" applyNumberFormat="1" applyFont="1" applyFill="1" applyBorder="1" applyAlignment="1">
      <alignment horizontal="right" vertical="center"/>
    </xf>
    <xf numFmtId="4" fontId="7" fillId="2" borderId="0" xfId="3" applyNumberFormat="1" applyFont="1" applyFill="1" applyBorder="1" applyAlignment="1">
      <alignment vertical="center"/>
    </xf>
    <xf numFmtId="4" fontId="7" fillId="2" borderId="0" xfId="3" applyNumberFormat="1" applyFont="1" applyFill="1" applyBorder="1" applyAlignment="1">
      <alignment horizontal="center" vertical="center"/>
    </xf>
    <xf numFmtId="4" fontId="0" fillId="0" borderId="0" xfId="0" applyNumberFormat="1"/>
    <xf numFmtId="0" fontId="4" fillId="2" borderId="2" xfId="3" applyFont="1" applyFill="1" applyBorder="1" applyAlignment="1">
      <alignment vertical="center"/>
    </xf>
    <xf numFmtId="0" fontId="4" fillId="2" borderId="2" xfId="3" applyFont="1" applyFill="1" applyBorder="1" applyAlignment="1">
      <alignment horizontal="center" vertical="center"/>
    </xf>
    <xf numFmtId="4" fontId="4" fillId="2" borderId="2" xfId="3" applyNumberFormat="1" applyFont="1" applyFill="1" applyBorder="1" applyAlignment="1">
      <alignment horizontal="center" vertical="center"/>
    </xf>
    <xf numFmtId="0" fontId="7" fillId="2" borderId="2" xfId="3" applyFont="1" applyFill="1" applyBorder="1" applyAlignment="1">
      <alignment vertical="center"/>
    </xf>
    <xf numFmtId="0" fontId="7" fillId="2" borderId="2" xfId="3" applyFont="1" applyFill="1" applyBorder="1" applyAlignment="1">
      <alignment horizontal="center" vertical="center"/>
    </xf>
    <xf numFmtId="0" fontId="2" fillId="3" borderId="2" xfId="3" applyFont="1" applyFill="1" applyBorder="1" applyAlignment="1">
      <alignment horizontal="left" vertical="center"/>
    </xf>
    <xf numFmtId="0" fontId="1" fillId="2" borderId="2" xfId="3" applyFont="1" applyFill="1" applyBorder="1" applyAlignment="1">
      <alignment vertical="center"/>
    </xf>
    <xf numFmtId="0" fontId="6" fillId="2" borderId="2" xfId="3" applyFont="1" applyFill="1" applyBorder="1" applyAlignment="1">
      <alignment vertical="center"/>
    </xf>
    <xf numFmtId="0" fontId="4" fillId="4" borderId="2" xfId="3" applyFont="1" applyFill="1" applyBorder="1" applyAlignment="1">
      <alignment vertical="center"/>
    </xf>
    <xf numFmtId="0" fontId="4" fillId="4" borderId="2" xfId="3" applyFont="1" applyFill="1" applyBorder="1" applyAlignment="1">
      <alignment horizontal="center" vertical="center"/>
    </xf>
    <xf numFmtId="0" fontId="7" fillId="4" borderId="2" xfId="3" applyFont="1" applyFill="1" applyBorder="1" applyAlignment="1">
      <alignment vertical="center"/>
    </xf>
    <xf numFmtId="0" fontId="7" fillId="4" borderId="2" xfId="3" applyFont="1" applyFill="1" applyBorder="1" applyAlignment="1">
      <alignment horizontal="center" vertical="center"/>
    </xf>
    <xf numFmtId="0" fontId="15" fillId="6" borderId="2" xfId="5" applyFont="1" applyFill="1" applyBorder="1" applyAlignment="1">
      <alignment horizontal="left"/>
    </xf>
    <xf numFmtId="0" fontId="17" fillId="6" borderId="2" xfId="5" applyFont="1" applyFill="1" applyBorder="1" applyAlignment="1">
      <alignment horizontal="left"/>
    </xf>
    <xf numFmtId="0" fontId="17" fillId="5" borderId="2" xfId="5" applyFont="1" applyFill="1" applyBorder="1" applyAlignment="1">
      <alignment horizontal="right"/>
    </xf>
    <xf numFmtId="0" fontId="15" fillId="6" borderId="2" xfId="5" applyFont="1" applyFill="1" applyBorder="1" applyAlignment="1">
      <alignment horizontal="right"/>
    </xf>
    <xf numFmtId="0" fontId="15" fillId="5" borderId="2" xfId="5" applyFont="1" applyFill="1" applyBorder="1" applyAlignment="1">
      <alignment horizontal="right"/>
    </xf>
    <xf numFmtId="0" fontId="17" fillId="6" borderId="2" xfId="5" applyFont="1" applyFill="1" applyBorder="1" applyAlignment="1">
      <alignment horizontal="right"/>
    </xf>
    <xf numFmtId="0" fontId="12" fillId="0" borderId="2" xfId="4" applyFont="1" applyBorder="1" applyAlignment="1">
      <alignment horizontal="left"/>
    </xf>
    <xf numFmtId="10" fontId="12" fillId="0" borderId="2" xfId="4" applyNumberFormat="1" applyFont="1" applyBorder="1" applyAlignment="1">
      <alignment horizontal="right"/>
    </xf>
    <xf numFmtId="0" fontId="12" fillId="0" borderId="2" xfId="4" applyFont="1" applyBorder="1" applyAlignment="1">
      <alignment horizontal="right"/>
    </xf>
    <xf numFmtId="0" fontId="13" fillId="5" borderId="2" xfId="5" applyFont="1" applyFill="1" applyBorder="1" applyAlignment="1">
      <alignment horizontal="center"/>
    </xf>
    <xf numFmtId="0" fontId="12" fillId="5" borderId="2" xfId="5" applyFont="1" applyFill="1" applyBorder="1" applyAlignment="1">
      <alignment horizontal="center"/>
    </xf>
    <xf numFmtId="0" fontId="1" fillId="2" borderId="2" xfId="3" applyFont="1" applyFill="1" applyBorder="1" applyAlignment="1">
      <alignment horizontal="center" vertical="center"/>
    </xf>
    <xf numFmtId="0" fontId="6" fillId="4" borderId="2" xfId="3" applyFont="1" applyFill="1" applyBorder="1" applyAlignment="1">
      <alignment horizontal="center" vertical="center"/>
    </xf>
    <xf numFmtId="0" fontId="6" fillId="2" borderId="2" xfId="3" applyFont="1" applyFill="1" applyBorder="1" applyAlignment="1">
      <alignment horizontal="center" vertical="center"/>
    </xf>
    <xf numFmtId="0" fontId="1" fillId="4" borderId="2" xfId="3" applyFont="1" applyFill="1" applyBorder="1" applyAlignment="1">
      <alignment horizontal="center" vertical="center"/>
    </xf>
    <xf numFmtId="0" fontId="1" fillId="2" borderId="2" xfId="3" applyFont="1" applyFill="1" applyBorder="1" applyAlignment="1">
      <alignment horizontal="left" vertical="center"/>
    </xf>
    <xf numFmtId="0" fontId="6" fillId="4" borderId="2" xfId="3" applyFont="1" applyFill="1" applyBorder="1" applyAlignment="1">
      <alignment horizontal="left" vertical="center"/>
    </xf>
    <xf numFmtId="0" fontId="6" fillId="2" borderId="2" xfId="3" applyFont="1" applyFill="1" applyBorder="1" applyAlignment="1">
      <alignment horizontal="left" vertical="center"/>
    </xf>
    <xf numFmtId="0" fontId="1" fillId="4" borderId="2" xfId="3" applyFont="1" applyFill="1" applyBorder="1" applyAlignment="1">
      <alignment horizontal="left" vertical="center"/>
    </xf>
    <xf numFmtId="44" fontId="4" fillId="2" borderId="2" xfId="1" applyFont="1" applyFill="1" applyBorder="1" applyAlignment="1">
      <alignment horizontal="center" vertical="center"/>
    </xf>
    <xf numFmtId="44" fontId="7" fillId="4" borderId="2" xfId="1" applyFont="1" applyFill="1" applyBorder="1" applyAlignment="1">
      <alignment horizontal="center" vertical="center"/>
    </xf>
    <xf numFmtId="44" fontId="7" fillId="2" borderId="2" xfId="1" applyFont="1" applyFill="1" applyBorder="1" applyAlignment="1">
      <alignment horizontal="center" vertical="center"/>
    </xf>
    <xf numFmtId="44" fontId="4" fillId="4" borderId="2" xfId="1" applyFont="1" applyFill="1" applyBorder="1" applyAlignment="1">
      <alignment horizontal="center" vertical="center"/>
    </xf>
    <xf numFmtId="44" fontId="1" fillId="2" borderId="2" xfId="1" applyFont="1" applyFill="1" applyBorder="1" applyAlignment="1">
      <alignment horizontal="center" vertical="center"/>
    </xf>
    <xf numFmtId="44" fontId="6" fillId="2" borderId="2" xfId="1" applyFont="1" applyFill="1" applyBorder="1" applyAlignment="1">
      <alignment horizontal="center" vertical="center"/>
    </xf>
    <xf numFmtId="44" fontId="2" fillId="3" borderId="2" xfId="1" applyFont="1" applyFill="1" applyBorder="1" applyAlignment="1">
      <alignment horizontal="center" vertical="center"/>
    </xf>
    <xf numFmtId="0" fontId="4" fillId="4" borderId="2" xfId="3" applyFont="1" applyFill="1" applyBorder="1" applyAlignment="1">
      <alignment horizontal="left" vertical="center"/>
    </xf>
    <xf numFmtId="0" fontId="4" fillId="2" borderId="2" xfId="3" applyFont="1" applyFill="1" applyBorder="1" applyAlignment="1">
      <alignment horizontal="left" vertical="center"/>
    </xf>
    <xf numFmtId="0" fontId="7" fillId="4" borderId="2" xfId="3" applyFont="1" applyFill="1" applyBorder="1" applyAlignment="1">
      <alignment horizontal="left" vertical="center"/>
    </xf>
    <xf numFmtId="0" fontId="7" fillId="2" borderId="2" xfId="3" applyFont="1" applyFill="1" applyBorder="1" applyAlignment="1">
      <alignment horizontal="left" vertical="center"/>
    </xf>
    <xf numFmtId="0" fontId="7" fillId="2" borderId="0" xfId="3" applyFont="1" applyFill="1" applyBorder="1" applyAlignment="1">
      <alignment horizontal="right" vertical="center"/>
    </xf>
    <xf numFmtId="0" fontId="2" fillId="3" borderId="2" xfId="3" applyFont="1" applyFill="1" applyBorder="1" applyAlignment="1">
      <alignment horizontal="center" vertical="center"/>
    </xf>
    <xf numFmtId="0" fontId="9" fillId="3" borderId="2" xfId="3" applyFont="1" applyFill="1" applyBorder="1" applyAlignment="1">
      <alignment horizontal="center" vertical="center" wrapText="1"/>
    </xf>
    <xf numFmtId="0" fontId="1" fillId="2" borderId="2" xfId="3" applyFont="1" applyFill="1" applyBorder="1" applyAlignment="1">
      <alignment horizontal="right" vertical="center"/>
    </xf>
    <xf numFmtId="0" fontId="6" fillId="2" borderId="2" xfId="3" applyFont="1" applyFill="1" applyBorder="1" applyAlignment="1">
      <alignment horizontal="right" vertical="center"/>
    </xf>
    <xf numFmtId="0" fontId="1" fillId="4" borderId="2" xfId="3" applyFont="1" applyFill="1" applyBorder="1" applyAlignment="1">
      <alignment horizontal="right" vertical="center"/>
    </xf>
    <xf numFmtId="0" fontId="6" fillId="4" borderId="2" xfId="3" applyFont="1" applyFill="1" applyBorder="1" applyAlignment="1">
      <alignment horizontal="right" vertical="center"/>
    </xf>
    <xf numFmtId="0" fontId="3" fillId="2" borderId="2" xfId="3" applyFont="1" applyFill="1" applyBorder="1" applyAlignment="1">
      <alignment horizontal="right" vertical="center"/>
    </xf>
    <xf numFmtId="44" fontId="4" fillId="4" borderId="2" xfId="3" applyNumberFormat="1" applyFont="1" applyFill="1" applyBorder="1" applyAlignment="1">
      <alignment horizontal="center" vertical="center"/>
    </xf>
    <xf numFmtId="0" fontId="1" fillId="2" borderId="2" xfId="3" applyFont="1" applyFill="1" applyBorder="1" applyAlignment="1">
      <alignment horizontal="left" vertical="center" wrapText="1"/>
    </xf>
    <xf numFmtId="44" fontId="1" fillId="2" borderId="2" xfId="3" applyNumberFormat="1" applyFont="1" applyFill="1" applyBorder="1" applyAlignment="1">
      <alignment horizontal="center" vertical="center"/>
    </xf>
    <xf numFmtId="44" fontId="2" fillId="3" borderId="2" xfId="3" applyNumberFormat="1" applyFont="1" applyFill="1" applyBorder="1" applyAlignment="1">
      <alignment horizontal="center" vertical="center"/>
    </xf>
    <xf numFmtId="0" fontId="1" fillId="2" borderId="3" xfId="3" applyFont="1" applyFill="1" applyBorder="1" applyAlignment="1">
      <alignment horizontal="left" vertical="center"/>
    </xf>
    <xf numFmtId="0" fontId="1" fillId="2" borderId="7" xfId="3" applyFont="1" applyFill="1" applyBorder="1" applyAlignment="1">
      <alignment horizontal="left" vertical="center"/>
    </xf>
    <xf numFmtId="0" fontId="17" fillId="6" borderId="2" xfId="5" applyFont="1" applyFill="1" applyBorder="1" applyAlignment="1"/>
    <xf numFmtId="0" fontId="17" fillId="5" borderId="2" xfId="5" applyFont="1" applyFill="1" applyBorder="1" applyAlignment="1"/>
    <xf numFmtId="0" fontId="12" fillId="0" borderId="2" xfId="4" applyFont="1" applyBorder="1" applyAlignment="1">
      <alignment wrapText="1"/>
    </xf>
    <xf numFmtId="0" fontId="12" fillId="0" borderId="2" xfId="4" applyFont="1" applyBorder="1" applyAlignment="1"/>
    <xf numFmtId="0" fontId="15" fillId="6" borderId="2" xfId="5" applyFont="1" applyFill="1" applyBorder="1" applyAlignment="1"/>
    <xf numFmtId="0" fontId="12" fillId="0" borderId="2" xfId="4" applyFont="1" applyFill="1" applyBorder="1" applyAlignment="1"/>
    <xf numFmtId="0" fontId="17" fillId="5" borderId="2" xfId="5" applyFont="1" applyFill="1" applyBorder="1" applyAlignment="1">
      <alignment horizontal="left"/>
    </xf>
    <xf numFmtId="0" fontId="15" fillId="5" borderId="2" xfId="5" applyFont="1" applyFill="1" applyBorder="1" applyAlignment="1"/>
    <xf numFmtId="0" fontId="15" fillId="5" borderId="2" xfId="5" applyFont="1" applyFill="1" applyBorder="1" applyAlignment="1">
      <alignment horizontal="left"/>
    </xf>
    <xf numFmtId="0" fontId="12" fillId="2" borderId="2" xfId="4" applyFont="1" applyFill="1" applyBorder="1" applyAlignment="1"/>
    <xf numFmtId="43" fontId="0" fillId="0" borderId="0" xfId="7" applyFont="1"/>
    <xf numFmtId="43" fontId="6" fillId="0" borderId="0" xfId="7" applyFont="1"/>
    <xf numFmtId="43" fontId="7" fillId="2" borderId="0" xfId="7" applyFont="1" applyFill="1" applyBorder="1" applyAlignment="1">
      <alignment vertical="center"/>
    </xf>
    <xf numFmtId="43" fontId="7" fillId="2" borderId="0" xfId="7" applyFont="1" applyFill="1" applyBorder="1" applyAlignment="1">
      <alignment horizontal="center" vertical="center"/>
    </xf>
    <xf numFmtId="43" fontId="1" fillId="2" borderId="0" xfId="7" applyFont="1" applyFill="1" applyBorder="1" applyAlignment="1">
      <alignment vertical="center"/>
    </xf>
    <xf numFmtId="43" fontId="4" fillId="2" borderId="2" xfId="7" applyFont="1" applyFill="1" applyBorder="1" applyAlignment="1">
      <alignment horizontal="center" vertical="center"/>
    </xf>
    <xf numFmtId="43" fontId="7" fillId="2" borderId="2" xfId="7" applyFont="1" applyFill="1" applyBorder="1" applyAlignment="1">
      <alignment horizontal="center" vertical="center"/>
    </xf>
    <xf numFmtId="0" fontId="0" fillId="2" borderId="2" xfId="3" applyFont="1" applyFill="1" applyBorder="1" applyAlignment="1">
      <alignment vertical="center"/>
    </xf>
    <xf numFmtId="43" fontId="4" fillId="4" borderId="2" xfId="7" applyFont="1" applyFill="1" applyBorder="1" applyAlignment="1">
      <alignment horizontal="center" vertical="center"/>
    </xf>
    <xf numFmtId="10" fontId="1" fillId="2" borderId="2" xfId="2" applyNumberFormat="1" applyFont="1" applyFill="1" applyBorder="1" applyAlignment="1">
      <alignment horizontal="right" vertical="center"/>
    </xf>
    <xf numFmtId="43" fontId="1" fillId="2" borderId="2" xfId="7" applyFont="1" applyFill="1" applyBorder="1" applyAlignment="1">
      <alignment horizontal="right" vertical="center"/>
    </xf>
    <xf numFmtId="10" fontId="1" fillId="2" borderId="2" xfId="3" applyNumberFormat="1" applyFont="1" applyFill="1" applyBorder="1" applyAlignment="1">
      <alignment horizontal="right" vertical="center"/>
    </xf>
    <xf numFmtId="9" fontId="1" fillId="2" borderId="2" xfId="3" applyNumberFormat="1" applyFont="1" applyFill="1" applyBorder="1" applyAlignment="1">
      <alignment horizontal="right" vertical="center"/>
    </xf>
    <xf numFmtId="167" fontId="1" fillId="2" borderId="2" xfId="3" applyNumberFormat="1" applyFont="1" applyFill="1" applyBorder="1" applyAlignment="1">
      <alignment horizontal="right" vertical="center"/>
    </xf>
    <xf numFmtId="43" fontId="6" fillId="4" borderId="2" xfId="7" applyFont="1" applyFill="1" applyBorder="1" applyAlignment="1">
      <alignment horizontal="right" vertical="center"/>
    </xf>
    <xf numFmtId="43" fontId="6" fillId="2" borderId="2" xfId="7" applyFont="1" applyFill="1" applyBorder="1" applyAlignment="1">
      <alignment horizontal="right" vertical="center"/>
    </xf>
    <xf numFmtId="43" fontId="1" fillId="4" borderId="2" xfId="7" applyFont="1" applyFill="1" applyBorder="1" applyAlignment="1">
      <alignment horizontal="right" vertical="center"/>
    </xf>
    <xf numFmtId="44" fontId="1" fillId="2" borderId="2" xfId="1" applyFont="1" applyFill="1" applyBorder="1" applyAlignment="1">
      <alignment horizontal="right" vertical="center"/>
    </xf>
    <xf numFmtId="49" fontId="7" fillId="2" borderId="0" xfId="3" applyNumberFormat="1" applyFont="1" applyFill="1" applyBorder="1" applyAlignment="1">
      <alignment horizontal="center" vertical="center"/>
    </xf>
    <xf numFmtId="0" fontId="4" fillId="2" borderId="2" xfId="3" applyFont="1" applyFill="1" applyBorder="1" applyAlignment="1">
      <alignment horizontal="right" vertical="center"/>
    </xf>
    <xf numFmtId="0" fontId="7" fillId="2" borderId="2" xfId="3" applyFont="1" applyFill="1" applyBorder="1" applyAlignment="1">
      <alignment horizontal="right" vertical="center"/>
    </xf>
    <xf numFmtId="0" fontId="4" fillId="2" borderId="2" xfId="3" applyFont="1" applyFill="1" applyBorder="1" applyAlignment="1">
      <alignment horizontal="right"/>
    </xf>
    <xf numFmtId="0" fontId="4" fillId="2" borderId="2" xfId="3" applyFont="1" applyFill="1" applyBorder="1" applyAlignment="1">
      <alignment horizontal="center"/>
    </xf>
    <xf numFmtId="0" fontId="4" fillId="2" borderId="2" xfId="3" applyFont="1" applyFill="1" applyBorder="1" applyAlignment="1"/>
    <xf numFmtId="0" fontId="7" fillId="2" borderId="2" xfId="3" applyFont="1" applyFill="1" applyBorder="1" applyAlignment="1"/>
    <xf numFmtId="0" fontId="7" fillId="2" borderId="2" xfId="3" applyFont="1" applyFill="1" applyBorder="1" applyAlignment="1">
      <alignment horizontal="right"/>
    </xf>
    <xf numFmtId="0" fontId="7" fillId="2" borderId="2" xfId="3" applyFont="1" applyFill="1" applyBorder="1" applyAlignment="1">
      <alignment horizontal="center"/>
    </xf>
    <xf numFmtId="0" fontId="0" fillId="2" borderId="2" xfId="3" applyFont="1" applyFill="1" applyBorder="1" applyAlignment="1">
      <alignment horizontal="right" wrapText="1"/>
    </xf>
    <xf numFmtId="0" fontId="2" fillId="3" borderId="2" xfId="3" applyFont="1" applyFill="1" applyBorder="1" applyAlignment="1">
      <alignment horizontal="center"/>
    </xf>
    <xf numFmtId="0" fontId="6" fillId="2" borderId="2" xfId="3" applyFont="1" applyFill="1" applyBorder="1" applyAlignment="1"/>
    <xf numFmtId="44" fontId="1" fillId="4" borderId="2" xfId="1" applyFont="1" applyFill="1" applyBorder="1" applyAlignment="1">
      <alignment horizontal="center" vertical="center"/>
    </xf>
    <xf numFmtId="0" fontId="4" fillId="7" borderId="2" xfId="3" applyFont="1" applyFill="1" applyBorder="1" applyAlignment="1">
      <alignment vertical="center"/>
    </xf>
    <xf numFmtId="0" fontId="4" fillId="7" borderId="2" xfId="3" applyFont="1" applyFill="1" applyBorder="1" applyAlignment="1">
      <alignment horizontal="center" vertical="center"/>
    </xf>
    <xf numFmtId="44" fontId="4" fillId="7" borderId="2" xfId="1" applyFont="1" applyFill="1" applyBorder="1" applyAlignment="1">
      <alignment horizontal="center" vertical="center"/>
    </xf>
    <xf numFmtId="0" fontId="7" fillId="7" borderId="2" xfId="3" applyFont="1" applyFill="1" applyBorder="1" applyAlignment="1"/>
    <xf numFmtId="0" fontId="7" fillId="7" borderId="2" xfId="3" applyFont="1" applyFill="1" applyBorder="1" applyAlignment="1">
      <alignment horizontal="right"/>
    </xf>
    <xf numFmtId="0" fontId="7" fillId="7" borderId="2" xfId="3" applyFont="1" applyFill="1" applyBorder="1" applyAlignment="1">
      <alignment horizontal="center"/>
    </xf>
    <xf numFmtId="44" fontId="7" fillId="7" borderId="2" xfId="1" applyFont="1" applyFill="1" applyBorder="1" applyAlignment="1">
      <alignment horizontal="center"/>
    </xf>
    <xf numFmtId="0" fontId="4" fillId="7" borderId="2" xfId="3" applyFont="1" applyFill="1" applyBorder="1" applyAlignment="1"/>
    <xf numFmtId="0" fontId="4" fillId="7" borderId="2" xfId="3" applyFont="1" applyFill="1" applyBorder="1" applyAlignment="1">
      <alignment horizontal="right"/>
    </xf>
    <xf numFmtId="0" fontId="4" fillId="7" borderId="2" xfId="3" applyFont="1" applyFill="1" applyBorder="1" applyAlignment="1">
      <alignment horizontal="center"/>
    </xf>
    <xf numFmtId="44" fontId="4" fillId="7" borderId="2" xfId="1" applyFont="1" applyFill="1" applyBorder="1" applyAlignment="1">
      <alignment horizontal="center"/>
    </xf>
    <xf numFmtId="0" fontId="6" fillId="2" borderId="2" xfId="0" applyFont="1" applyFill="1" applyBorder="1" applyAlignment="1"/>
    <xf numFmtId="0" fontId="0" fillId="0" borderId="2" xfId="0" applyFont="1" applyBorder="1" applyAlignment="1"/>
    <xf numFmtId="0" fontId="0" fillId="0" borderId="2" xfId="0" applyFont="1" applyFill="1" applyBorder="1" applyAlignment="1"/>
    <xf numFmtId="0" fontId="0" fillId="0" borderId="2" xfId="0" applyFont="1" applyFill="1" applyBorder="1" applyAlignment="1">
      <alignment wrapText="1"/>
    </xf>
    <xf numFmtId="0" fontId="0" fillId="2" borderId="2" xfId="3" applyFont="1" applyFill="1" applyBorder="1" applyAlignment="1">
      <alignment horizontal="right"/>
    </xf>
    <xf numFmtId="0" fontId="0" fillId="2" borderId="2" xfId="3" applyFont="1" applyFill="1" applyBorder="1" applyAlignment="1">
      <alignment horizontal="center"/>
    </xf>
    <xf numFmtId="44" fontId="0" fillId="2" borderId="2" xfId="1" applyFont="1" applyFill="1" applyBorder="1" applyAlignment="1">
      <alignment horizontal="center"/>
    </xf>
    <xf numFmtId="10" fontId="0" fillId="2" borderId="2" xfId="3" applyNumberFormat="1" applyFont="1" applyFill="1" applyBorder="1" applyAlignment="1">
      <alignment horizontal="right"/>
    </xf>
    <xf numFmtId="9" fontId="0" fillId="2" borderId="2" xfId="3" applyNumberFormat="1" applyFont="1" applyFill="1" applyBorder="1" applyAlignment="1">
      <alignment horizontal="right"/>
    </xf>
    <xf numFmtId="167" fontId="0" fillId="2" borderId="2" xfId="2" applyNumberFormat="1" applyFont="1" applyFill="1" applyBorder="1" applyAlignment="1">
      <alignment horizontal="right" wrapText="1"/>
    </xf>
    <xf numFmtId="44" fontId="0" fillId="0" borderId="2" xfId="1" applyFont="1" applyBorder="1" applyAlignment="1"/>
    <xf numFmtId="0" fontId="0" fillId="2" borderId="2" xfId="3" applyFont="1" applyFill="1" applyBorder="1" applyAlignment="1"/>
    <xf numFmtId="0" fontId="4" fillId="4" borderId="2" xfId="3" applyFont="1" applyFill="1" applyBorder="1" applyAlignment="1">
      <alignment horizontal="right" vertical="center"/>
    </xf>
    <xf numFmtId="44" fontId="1" fillId="2" borderId="2" xfId="3" applyNumberFormat="1" applyFont="1" applyFill="1" applyBorder="1" applyAlignment="1">
      <alignment horizontal="right" vertical="center"/>
    </xf>
    <xf numFmtId="0" fontId="1" fillId="2" borderId="3" xfId="3" applyFont="1" applyFill="1" applyBorder="1" applyAlignment="1">
      <alignment horizontal="right" vertical="center"/>
    </xf>
    <xf numFmtId="44" fontId="1" fillId="2" borderId="3" xfId="3" applyNumberFormat="1" applyFont="1" applyFill="1" applyBorder="1" applyAlignment="1">
      <alignment horizontal="right" vertical="center"/>
    </xf>
    <xf numFmtId="0" fontId="1" fillId="2" borderId="7" xfId="3" applyFont="1" applyFill="1" applyBorder="1" applyAlignment="1">
      <alignment horizontal="right" vertical="center"/>
    </xf>
    <xf numFmtId="44" fontId="1" fillId="2" borderId="7" xfId="3" applyNumberFormat="1" applyFont="1" applyFill="1" applyBorder="1" applyAlignment="1">
      <alignment horizontal="right" vertical="center"/>
    </xf>
    <xf numFmtId="0" fontId="7" fillId="4" borderId="2" xfId="3" applyFont="1" applyFill="1" applyBorder="1" applyAlignment="1">
      <alignment horizontal="right" vertical="center"/>
    </xf>
    <xf numFmtId="0" fontId="2" fillId="3" borderId="2" xfId="3" applyFont="1" applyFill="1" applyBorder="1" applyAlignment="1">
      <alignment horizontal="right" vertical="center"/>
    </xf>
    <xf numFmtId="0" fontId="7" fillId="0" borderId="0" xfId="0" applyFont="1"/>
    <xf numFmtId="44" fontId="4" fillId="2" borderId="2" xfId="3" applyNumberFormat="1" applyFont="1" applyFill="1" applyBorder="1" applyAlignment="1">
      <alignment horizontal="center" vertical="center"/>
    </xf>
    <xf numFmtId="0" fontId="7" fillId="7" borderId="2" xfId="3" applyFont="1" applyFill="1" applyBorder="1" applyAlignment="1">
      <alignment vertical="center"/>
    </xf>
    <xf numFmtId="0" fontId="7" fillId="7" borderId="2" xfId="3" applyFont="1" applyFill="1" applyBorder="1" applyAlignment="1">
      <alignment horizontal="center" vertical="center"/>
    </xf>
    <xf numFmtId="0" fontId="0" fillId="7" borderId="0" xfId="0" applyFill="1"/>
    <xf numFmtId="0" fontId="22" fillId="2" borderId="2" xfId="3" applyFont="1" applyFill="1" applyBorder="1" applyAlignment="1">
      <alignment vertical="center"/>
    </xf>
    <xf numFmtId="0" fontId="22" fillId="2" borderId="2" xfId="3" applyFont="1" applyFill="1" applyBorder="1" applyAlignment="1">
      <alignment horizontal="center" vertical="center"/>
    </xf>
    <xf numFmtId="0" fontId="4" fillId="7" borderId="2" xfId="3" applyFont="1" applyFill="1" applyBorder="1" applyAlignment="1">
      <alignment horizontal="right" vertical="center"/>
    </xf>
    <xf numFmtId="0" fontId="7" fillId="7" borderId="2" xfId="3" applyFont="1" applyFill="1" applyBorder="1" applyAlignment="1">
      <alignment horizontal="right" vertical="center"/>
    </xf>
    <xf numFmtId="44" fontId="4" fillId="7" borderId="2" xfId="3" applyNumberFormat="1" applyFont="1" applyFill="1" applyBorder="1" applyAlignment="1">
      <alignment horizontal="center" vertical="center"/>
    </xf>
    <xf numFmtId="0" fontId="5" fillId="2" borderId="0" xfId="0" applyFont="1" applyFill="1"/>
    <xf numFmtId="0" fontId="0" fillId="0" borderId="2" xfId="0" applyFont="1" applyBorder="1" applyAlignment="1">
      <alignment vertical="center"/>
    </xf>
    <xf numFmtId="0" fontId="1" fillId="2" borderId="2" xfId="3" applyNumberFormat="1" applyFont="1" applyFill="1" applyBorder="1" applyAlignment="1">
      <alignment horizontal="left" vertical="center"/>
    </xf>
    <xf numFmtId="0" fontId="1" fillId="0" borderId="2" xfId="3" applyFont="1" applyFill="1" applyBorder="1" applyAlignment="1">
      <alignment horizontal="right" vertical="center"/>
    </xf>
    <xf numFmtId="168" fontId="1" fillId="2" borderId="2" xfId="3" applyNumberFormat="1" applyFont="1" applyFill="1" applyBorder="1" applyAlignment="1">
      <alignment horizontal="right" vertical="center"/>
    </xf>
    <xf numFmtId="9" fontId="6" fillId="2" borderId="2" xfId="3" applyNumberFormat="1" applyFont="1" applyFill="1" applyBorder="1" applyAlignment="1">
      <alignment horizontal="right" vertical="center"/>
    </xf>
    <xf numFmtId="0" fontId="1" fillId="0" borderId="2" xfId="3" applyFont="1" applyFill="1" applyBorder="1" applyAlignment="1">
      <alignment horizontal="left" vertical="center"/>
    </xf>
    <xf numFmtId="44" fontId="1" fillId="0" borderId="2" xfId="1" applyFont="1" applyFill="1" applyBorder="1" applyAlignment="1">
      <alignment horizontal="center" vertical="center"/>
    </xf>
    <xf numFmtId="0" fontId="2" fillId="2" borderId="2" xfId="3" applyFont="1" applyFill="1" applyBorder="1" applyAlignment="1">
      <alignment horizontal="center" vertical="center"/>
    </xf>
    <xf numFmtId="0" fontId="9" fillId="2" borderId="2" xfId="3" applyFont="1" applyFill="1" applyBorder="1" applyAlignment="1">
      <alignment horizontal="center" vertical="center" wrapText="1"/>
    </xf>
    <xf numFmtId="0" fontId="9" fillId="2" borderId="2" xfId="3" applyFont="1" applyFill="1" applyBorder="1" applyAlignment="1">
      <alignment horizontal="center" vertical="center"/>
    </xf>
    <xf numFmtId="0" fontId="0" fillId="0" borderId="0" xfId="0" applyFont="1"/>
    <xf numFmtId="0" fontId="23" fillId="0" borderId="0" xfId="0" applyFont="1"/>
    <xf numFmtId="0" fontId="24" fillId="0" borderId="0" xfId="0" applyFont="1" applyAlignment="1">
      <alignment horizontal="center"/>
    </xf>
    <xf numFmtId="0" fontId="25" fillId="0" borderId="0" xfId="0" applyFont="1"/>
    <xf numFmtId="0" fontId="26" fillId="0" borderId="0" xfId="0" applyFont="1"/>
    <xf numFmtId="0" fontId="25" fillId="0" borderId="0" xfId="0" applyFont="1" applyAlignment="1"/>
    <xf numFmtId="0" fontId="27" fillId="0" borderId="0" xfId="0" applyFont="1"/>
    <xf numFmtId="0" fontId="29" fillId="0" borderId="0" xfId="0" applyFont="1"/>
    <xf numFmtId="49" fontId="7" fillId="2" borderId="0" xfId="3" applyNumberFormat="1" applyFont="1" applyFill="1" applyBorder="1" applyAlignment="1">
      <alignment horizontal="center" vertical="center"/>
    </xf>
    <xf numFmtId="0" fontId="9" fillId="3" borderId="2" xfId="3" applyFont="1" applyFill="1" applyBorder="1" applyAlignment="1">
      <alignment horizontal="center" vertical="center" wrapText="1"/>
    </xf>
    <xf numFmtId="0" fontId="2" fillId="3" borderId="2" xfId="3" applyFont="1" applyFill="1" applyBorder="1" applyAlignment="1">
      <alignment horizontal="center" vertical="center"/>
    </xf>
    <xf numFmtId="0" fontId="36" fillId="0" borderId="0" xfId="0" applyFont="1"/>
    <xf numFmtId="0" fontId="3" fillId="4" borderId="2" xfId="3" applyFont="1" applyFill="1" applyBorder="1" applyAlignment="1">
      <alignment horizontal="right" vertical="center"/>
    </xf>
    <xf numFmtId="4" fontId="1" fillId="2" borderId="2" xfId="3" applyNumberFormat="1" applyFont="1" applyFill="1" applyBorder="1" applyAlignment="1">
      <alignment horizontal="right" vertical="center"/>
    </xf>
    <xf numFmtId="4" fontId="6" fillId="2" borderId="2" xfId="3" applyNumberFormat="1" applyFont="1" applyFill="1" applyBorder="1" applyAlignment="1">
      <alignment horizontal="right" vertical="center"/>
    </xf>
    <xf numFmtId="44" fontId="6" fillId="2" borderId="2" xfId="1" applyFont="1" applyFill="1" applyBorder="1" applyAlignment="1">
      <alignment horizontal="right" vertical="center"/>
    </xf>
    <xf numFmtId="4" fontId="4" fillId="2" borderId="2" xfId="3" applyNumberFormat="1" applyFont="1" applyFill="1" applyBorder="1" applyAlignment="1">
      <alignment horizontal="right" vertical="center"/>
    </xf>
    <xf numFmtId="44" fontId="4" fillId="2" borderId="2" xfId="1" applyFont="1" applyFill="1" applyBorder="1" applyAlignment="1">
      <alignment horizontal="right" vertical="center"/>
    </xf>
    <xf numFmtId="0" fontId="7" fillId="2" borderId="0" xfId="3" applyFont="1" applyFill="1" applyBorder="1" applyAlignment="1">
      <alignment vertical="center"/>
    </xf>
    <xf numFmtId="49" fontId="7" fillId="2" borderId="0" xfId="3" applyNumberFormat="1" applyFont="1" applyFill="1" applyBorder="1" applyAlignment="1">
      <alignment horizontal="center" vertical="center"/>
    </xf>
    <xf numFmtId="0" fontId="9" fillId="3" borderId="2" xfId="3" applyFont="1" applyFill="1" applyBorder="1" applyAlignment="1">
      <alignment horizontal="center" vertical="center" wrapText="1"/>
    </xf>
    <xf numFmtId="0" fontId="2" fillId="3" borderId="2" xfId="3" applyFont="1" applyFill="1" applyBorder="1" applyAlignment="1">
      <alignment horizontal="center" vertical="center"/>
    </xf>
    <xf numFmtId="43" fontId="1" fillId="2" borderId="2" xfId="7" applyFont="1" applyFill="1" applyBorder="1" applyAlignment="1">
      <alignment horizontal="left" vertical="center"/>
    </xf>
    <xf numFmtId="43" fontId="7" fillId="2" borderId="2" xfId="7" applyFont="1" applyFill="1" applyBorder="1" applyAlignment="1">
      <alignment horizontal="right" vertical="center"/>
    </xf>
    <xf numFmtId="43" fontId="4" fillId="2" borderId="2" xfId="7" applyFont="1" applyFill="1" applyBorder="1" applyAlignment="1">
      <alignment horizontal="right" vertical="center"/>
    </xf>
    <xf numFmtId="43" fontId="2" fillId="3" borderId="2" xfId="7" applyFont="1" applyFill="1" applyBorder="1" applyAlignment="1">
      <alignment horizontal="right" vertical="center"/>
    </xf>
    <xf numFmtId="44" fontId="1" fillId="2" borderId="2" xfId="1" applyFont="1" applyFill="1" applyBorder="1" applyAlignment="1">
      <alignment horizontal="left" vertical="center"/>
    </xf>
    <xf numFmtId="44" fontId="6" fillId="4" borderId="2" xfId="1" applyFont="1" applyFill="1" applyBorder="1" applyAlignment="1">
      <alignment horizontal="right" vertical="center"/>
    </xf>
    <xf numFmtId="44" fontId="6" fillId="2" borderId="2" xfId="1" applyFont="1" applyFill="1" applyBorder="1" applyAlignment="1">
      <alignment horizontal="left" vertical="center"/>
    </xf>
    <xf numFmtId="44" fontId="1" fillId="4" borderId="2" xfId="1" applyFont="1" applyFill="1" applyBorder="1" applyAlignment="1">
      <alignment horizontal="right" vertical="center"/>
    </xf>
    <xf numFmtId="44" fontId="7" fillId="2" borderId="2" xfId="1" applyFont="1" applyFill="1" applyBorder="1" applyAlignment="1">
      <alignment horizontal="right" vertical="center"/>
    </xf>
    <xf numFmtId="44" fontId="2" fillId="3" borderId="2" xfId="1" applyFont="1" applyFill="1" applyBorder="1" applyAlignment="1">
      <alignment horizontal="right" vertical="center"/>
    </xf>
    <xf numFmtId="0" fontId="11" fillId="0" borderId="0" xfId="0" applyFont="1" applyAlignment="1">
      <alignment horizontal="center"/>
    </xf>
    <xf numFmtId="0" fontId="11" fillId="0" borderId="0" xfId="0" applyFont="1"/>
    <xf numFmtId="9" fontId="4" fillId="2" borderId="2" xfId="2" applyFont="1" applyFill="1" applyBorder="1" applyAlignment="1">
      <alignment horizontal="center" vertical="center"/>
    </xf>
    <xf numFmtId="9" fontId="4" fillId="4" borderId="2" xfId="2" applyFont="1" applyFill="1" applyBorder="1" applyAlignment="1">
      <alignment horizontal="center" vertical="center"/>
    </xf>
    <xf numFmtId="9" fontId="7" fillId="4" borderId="2" xfId="2" applyFont="1" applyFill="1" applyBorder="1" applyAlignment="1">
      <alignment horizontal="center" vertical="center"/>
    </xf>
    <xf numFmtId="9" fontId="7" fillId="2" borderId="2" xfId="2" applyFont="1" applyFill="1" applyBorder="1" applyAlignment="1">
      <alignment horizontal="center" vertical="center"/>
    </xf>
    <xf numFmtId="9" fontId="2" fillId="3" borderId="2" xfId="2" applyFont="1" applyFill="1" applyBorder="1" applyAlignment="1">
      <alignment horizontal="center" vertical="center"/>
    </xf>
    <xf numFmtId="9" fontId="1" fillId="2" borderId="2" xfId="2" applyFont="1" applyFill="1" applyBorder="1" applyAlignment="1">
      <alignment horizontal="center" vertical="center"/>
    </xf>
    <xf numFmtId="0" fontId="11" fillId="2" borderId="2" xfId="3" applyFont="1" applyFill="1" applyBorder="1" applyAlignment="1">
      <alignment horizontal="left" vertical="center"/>
    </xf>
    <xf numFmtId="0" fontId="11" fillId="4" borderId="2" xfId="3" applyFont="1" applyFill="1" applyBorder="1" applyAlignment="1">
      <alignment horizontal="left" vertical="center"/>
    </xf>
    <xf numFmtId="9" fontId="1" fillId="2" borderId="2" xfId="2" applyFont="1" applyFill="1" applyBorder="1" applyAlignment="1">
      <alignment horizontal="right" vertical="center"/>
    </xf>
    <xf numFmtId="9" fontId="7" fillId="4" borderId="2" xfId="2" applyFont="1" applyFill="1" applyBorder="1" applyAlignment="1">
      <alignment horizontal="right" vertical="center"/>
    </xf>
    <xf numFmtId="9" fontId="7" fillId="2" borderId="2" xfId="2" applyFont="1" applyFill="1" applyBorder="1" applyAlignment="1">
      <alignment horizontal="right" vertical="center"/>
    </xf>
    <xf numFmtId="9" fontId="4" fillId="4" borderId="2" xfId="2" applyFont="1" applyFill="1" applyBorder="1" applyAlignment="1">
      <alignment horizontal="right" vertical="center"/>
    </xf>
    <xf numFmtId="9" fontId="4" fillId="2" borderId="2" xfId="2" applyFont="1" applyFill="1" applyBorder="1" applyAlignment="1">
      <alignment horizontal="right" vertical="center"/>
    </xf>
    <xf numFmtId="0" fontId="6" fillId="0" borderId="0" xfId="0" applyFont="1" applyFill="1"/>
    <xf numFmtId="0" fontId="6" fillId="0" borderId="2" xfId="3" applyFont="1" applyFill="1" applyBorder="1" applyAlignment="1">
      <alignment vertical="center"/>
    </xf>
    <xf numFmtId="0" fontId="1" fillId="0" borderId="2" xfId="3" applyFont="1" applyFill="1" applyBorder="1" applyAlignment="1">
      <alignment horizontal="center" vertical="center"/>
    </xf>
    <xf numFmtId="9" fontId="1" fillId="0" borderId="2" xfId="2" applyFont="1" applyFill="1" applyBorder="1" applyAlignment="1">
      <alignment horizontal="center" vertical="center"/>
    </xf>
    <xf numFmtId="0" fontId="0" fillId="0" borderId="0" xfId="0" applyFill="1"/>
    <xf numFmtId="173" fontId="39" fillId="0" borderId="0" xfId="0" applyNumberFormat="1" applyFont="1" applyFill="1" applyBorder="1" applyAlignment="1" applyProtection="1">
      <alignment horizontal="left"/>
    </xf>
    <xf numFmtId="0" fontId="6" fillId="0" borderId="2" xfId="3" applyFont="1" applyFill="1" applyBorder="1" applyAlignment="1">
      <alignment horizontal="left" vertical="center"/>
    </xf>
    <xf numFmtId="0" fontId="12" fillId="2" borderId="2" xfId="4" applyFont="1" applyFill="1" applyBorder="1" applyAlignment="1">
      <alignment horizontal="right"/>
    </xf>
    <xf numFmtId="0" fontId="17" fillId="8" borderId="2" xfId="5" applyFont="1" applyFill="1" applyBorder="1" applyAlignment="1">
      <alignment horizontal="right"/>
    </xf>
    <xf numFmtId="0" fontId="15" fillId="8" borderId="2" xfId="5" applyFont="1" applyFill="1" applyBorder="1" applyAlignment="1">
      <alignment horizontal="right"/>
    </xf>
    <xf numFmtId="0" fontId="12" fillId="2" borderId="0" xfId="4" applyFill="1"/>
    <xf numFmtId="165" fontId="1" fillId="2" borderId="2" xfId="3" applyNumberFormat="1" applyFont="1" applyFill="1" applyBorder="1" applyAlignment="1">
      <alignment horizontal="right" vertical="center"/>
    </xf>
    <xf numFmtId="9" fontId="11" fillId="2" borderId="2" xfId="3" applyNumberFormat="1" applyFont="1" applyFill="1" applyBorder="1" applyAlignment="1">
      <alignment horizontal="right" vertical="center"/>
    </xf>
    <xf numFmtId="165" fontId="1" fillId="2" borderId="2" xfId="3" applyNumberFormat="1" applyFont="1" applyFill="1" applyBorder="1" applyAlignment="1">
      <alignment horizontal="left" vertical="center"/>
    </xf>
    <xf numFmtId="44" fontId="1" fillId="2" borderId="2" xfId="3" applyNumberFormat="1" applyFont="1" applyFill="1" applyBorder="1" applyAlignment="1">
      <alignment horizontal="left" vertical="center"/>
    </xf>
    <xf numFmtId="0" fontId="0" fillId="0" borderId="0" xfId="0"/>
    <xf numFmtId="0" fontId="6" fillId="0" borderId="0" xfId="0" applyFont="1"/>
    <xf numFmtId="0" fontId="8" fillId="2" borderId="0" xfId="3" applyFont="1" applyFill="1" applyBorder="1" applyAlignment="1">
      <alignment vertical="center"/>
    </xf>
    <xf numFmtId="0" fontId="7" fillId="2" borderId="0" xfId="3" applyFont="1" applyFill="1" applyBorder="1" applyAlignment="1">
      <alignment vertical="center"/>
    </xf>
    <xf numFmtId="0" fontId="7" fillId="2" borderId="0" xfId="3" applyFont="1" applyFill="1" applyBorder="1" applyAlignment="1">
      <alignment horizontal="right" vertical="center"/>
    </xf>
    <xf numFmtId="49" fontId="7" fillId="2" borderId="0" xfId="3" applyNumberFormat="1" applyFont="1" applyFill="1" applyBorder="1" applyAlignment="1">
      <alignment vertical="center"/>
    </xf>
    <xf numFmtId="0" fontId="5" fillId="0" borderId="0" xfId="0" applyFont="1"/>
    <xf numFmtId="0" fontId="6" fillId="2" borderId="0" xfId="0" applyFont="1" applyFill="1"/>
    <xf numFmtId="0" fontId="0" fillId="2" borderId="0" xfId="0" applyFill="1"/>
    <xf numFmtId="0" fontId="2" fillId="3" borderId="2" xfId="3" applyFont="1" applyFill="1" applyBorder="1" applyAlignment="1">
      <alignment horizontal="center" vertical="center"/>
    </xf>
    <xf numFmtId="166" fontId="4" fillId="2" borderId="2" xfId="8" applyFont="1" applyFill="1" applyBorder="1" applyAlignment="1">
      <alignment horizontal="center" vertical="center"/>
    </xf>
    <xf numFmtId="0" fontId="5" fillId="3" borderId="2" xfId="3" applyFont="1" applyFill="1" applyBorder="1" applyAlignment="1">
      <alignment horizontal="left" vertical="center"/>
    </xf>
    <xf numFmtId="0" fontId="0" fillId="0" borderId="0" xfId="0" applyFont="1" applyAlignment="1">
      <alignment horizontal="left"/>
    </xf>
    <xf numFmtId="0" fontId="22" fillId="2" borderId="2" xfId="3" applyFont="1" applyFill="1" applyBorder="1" applyAlignment="1">
      <alignment horizontal="right" vertical="center"/>
    </xf>
    <xf numFmtId="0" fontId="6" fillId="7" borderId="2" xfId="3" applyFont="1" applyFill="1" applyBorder="1" applyAlignment="1">
      <alignment horizontal="left" vertical="center"/>
    </xf>
    <xf numFmtId="44" fontId="6" fillId="7" borderId="2" xfId="1" applyFont="1" applyFill="1" applyBorder="1" applyAlignment="1">
      <alignment horizontal="right" vertical="center"/>
    </xf>
    <xf numFmtId="0" fontId="1" fillId="7" borderId="2" xfId="3" applyFont="1" applyFill="1" applyBorder="1" applyAlignment="1">
      <alignment horizontal="left" vertical="center"/>
    </xf>
    <xf numFmtId="44" fontId="1" fillId="7" borderId="2" xfId="1" applyFont="1" applyFill="1" applyBorder="1" applyAlignment="1">
      <alignment horizontal="right" vertical="center"/>
    </xf>
    <xf numFmtId="0" fontId="1" fillId="7" borderId="2" xfId="3" applyFont="1" applyFill="1" applyBorder="1" applyAlignment="1">
      <alignment horizontal="center" vertical="center"/>
    </xf>
    <xf numFmtId="0" fontId="22" fillId="7" borderId="2" xfId="3" applyFont="1" applyFill="1" applyBorder="1" applyAlignment="1">
      <alignment horizontal="right" vertical="center"/>
    </xf>
    <xf numFmtId="0" fontId="4" fillId="7" borderId="2" xfId="3" applyFont="1" applyFill="1" applyBorder="1" applyAlignment="1">
      <alignment horizontal="left" vertical="center"/>
    </xf>
    <xf numFmtId="44" fontId="4" fillId="7" borderId="2" xfId="1" applyFont="1" applyFill="1" applyBorder="1" applyAlignment="1">
      <alignment horizontal="right" vertical="center"/>
    </xf>
    <xf numFmtId="44" fontId="7" fillId="7" borderId="2" xfId="1" applyFont="1" applyFill="1" applyBorder="1" applyAlignment="1">
      <alignment horizontal="center" vertical="center"/>
    </xf>
    <xf numFmtId="49" fontId="7" fillId="2" borderId="0" xfId="3" applyNumberFormat="1" applyFont="1" applyFill="1" applyBorder="1" applyAlignment="1">
      <alignment horizontal="center" vertical="center"/>
    </xf>
    <xf numFmtId="43" fontId="7" fillId="2" borderId="0" xfId="7" applyFont="1" applyFill="1" applyBorder="1" applyAlignment="1">
      <alignment horizontal="center" vertical="center"/>
    </xf>
    <xf numFmtId="0" fontId="9" fillId="3" borderId="2" xfId="3" applyFont="1" applyFill="1" applyBorder="1" applyAlignment="1">
      <alignment horizontal="center" vertical="center" wrapText="1"/>
    </xf>
    <xf numFmtId="49" fontId="7" fillId="2" borderId="0" xfId="3" applyNumberFormat="1" applyFont="1" applyFill="1" applyBorder="1" applyAlignment="1">
      <alignment horizontal="center" vertical="center"/>
    </xf>
    <xf numFmtId="0" fontId="2" fillId="3" borderId="2" xfId="3" applyFont="1" applyFill="1" applyBorder="1" applyAlignment="1">
      <alignment horizontal="center" vertical="center"/>
    </xf>
    <xf numFmtId="0" fontId="1" fillId="2" borderId="2" xfId="3" applyFont="1" applyFill="1" applyBorder="1" applyAlignment="1">
      <alignment horizontal="right"/>
    </xf>
    <xf numFmtId="0" fontId="1" fillId="2" borderId="2" xfId="3" applyFont="1" applyFill="1" applyBorder="1" applyAlignment="1">
      <alignment horizontal="right" wrapText="1"/>
    </xf>
    <xf numFmtId="6" fontId="1" fillId="2" borderId="2" xfId="3" applyNumberFormat="1" applyFont="1" applyFill="1" applyBorder="1" applyAlignment="1">
      <alignment horizontal="right" wrapText="1"/>
    </xf>
    <xf numFmtId="0" fontId="1" fillId="2" borderId="2" xfId="3" applyFont="1" applyFill="1" applyBorder="1" applyAlignment="1">
      <alignment horizontal="center"/>
    </xf>
    <xf numFmtId="10" fontId="1" fillId="2" borderId="2" xfId="2" applyNumberFormat="1" applyFont="1" applyFill="1" applyBorder="1" applyAlignment="1">
      <alignment horizontal="center"/>
    </xf>
    <xf numFmtId="44" fontId="7" fillId="7" borderId="2" xfId="1" applyFont="1" applyFill="1" applyBorder="1" applyAlignment="1">
      <alignment horizontal="right"/>
    </xf>
    <xf numFmtId="44" fontId="1" fillId="2" borderId="2" xfId="1" applyFont="1" applyFill="1" applyBorder="1" applyAlignment="1">
      <alignment horizontal="right"/>
    </xf>
    <xf numFmtId="0" fontId="0" fillId="0" borderId="2" xfId="0" applyBorder="1" applyAlignment="1"/>
    <xf numFmtId="0" fontId="41" fillId="7" borderId="2" xfId="3" applyFont="1" applyFill="1" applyBorder="1" applyAlignment="1">
      <alignment vertical="center"/>
    </xf>
    <xf numFmtId="0" fontId="41" fillId="2" borderId="2" xfId="3" applyFont="1" applyFill="1" applyBorder="1" applyAlignment="1">
      <alignment vertical="center"/>
    </xf>
    <xf numFmtId="0" fontId="1" fillId="0" borderId="0" xfId="0" applyFont="1"/>
    <xf numFmtId="0" fontId="1" fillId="0" borderId="0" xfId="0" applyFont="1" applyAlignment="1">
      <alignment vertical="center"/>
    </xf>
    <xf numFmtId="0" fontId="1" fillId="0" borderId="0" xfId="0" applyFont="1" applyBorder="1"/>
    <xf numFmtId="0" fontId="7" fillId="7" borderId="2" xfId="3" applyFont="1" applyFill="1" applyBorder="1" applyAlignment="1">
      <alignment horizontal="left" vertical="center"/>
    </xf>
    <xf numFmtId="43" fontId="7" fillId="2" borderId="0" xfId="7" applyFont="1" applyFill="1" applyBorder="1" applyAlignment="1">
      <alignment horizontal="right" vertical="center"/>
    </xf>
    <xf numFmtId="43" fontId="0" fillId="0" borderId="0" xfId="0" applyNumberFormat="1"/>
    <xf numFmtId="43" fontId="1" fillId="0" borderId="0" xfId="7" applyFont="1"/>
    <xf numFmtId="0" fontId="9" fillId="3" borderId="2" xfId="3" applyFont="1" applyFill="1" applyBorder="1" applyAlignment="1">
      <alignment horizontal="center" vertical="center" wrapText="1"/>
    </xf>
    <xf numFmtId="0" fontId="2" fillId="3" borderId="2" xfId="3" applyFont="1" applyFill="1" applyBorder="1" applyAlignment="1">
      <alignment horizontal="center" vertical="center"/>
    </xf>
    <xf numFmtId="165" fontId="1" fillId="2" borderId="2" xfId="3" applyNumberFormat="1" applyFont="1" applyFill="1" applyBorder="1" applyAlignment="1">
      <alignment horizontal="center" vertical="center"/>
    </xf>
    <xf numFmtId="0" fontId="6" fillId="4" borderId="2" xfId="3" applyFont="1" applyFill="1" applyBorder="1" applyAlignment="1">
      <alignment vertical="center"/>
    </xf>
    <xf numFmtId="9" fontId="6" fillId="4" borderId="2" xfId="2" applyFont="1" applyFill="1" applyBorder="1" applyAlignment="1">
      <alignment horizontal="center" vertical="center"/>
    </xf>
    <xf numFmtId="44" fontId="6" fillId="4" borderId="2" xfId="1" applyFont="1" applyFill="1" applyBorder="1" applyAlignment="1">
      <alignment horizontal="center" vertical="center"/>
    </xf>
    <xf numFmtId="165" fontId="11" fillId="2" borderId="2" xfId="3" applyNumberFormat="1" applyFont="1" applyFill="1" applyBorder="1" applyAlignment="1">
      <alignment horizontal="right" vertical="center"/>
    </xf>
    <xf numFmtId="0" fontId="11" fillId="2" borderId="2" xfId="3" applyFont="1" applyFill="1" applyBorder="1" applyAlignment="1">
      <alignment vertical="center"/>
    </xf>
    <xf numFmtId="0" fontId="11" fillId="0" borderId="2" xfId="3" applyFont="1" applyFill="1" applyBorder="1" applyAlignment="1">
      <alignment vertical="center"/>
    </xf>
    <xf numFmtId="0" fontId="1" fillId="2" borderId="2" xfId="3" applyFont="1" applyFill="1" applyBorder="1" applyAlignment="1">
      <alignment horizontal="left" vertical="center"/>
    </xf>
    <xf numFmtId="0" fontId="0" fillId="0" borderId="0" xfId="0" applyAlignment="1">
      <alignment horizontal="left"/>
    </xf>
    <xf numFmtId="44" fontId="1" fillId="2" borderId="2" xfId="1" applyFont="1" applyFill="1" applyBorder="1" applyAlignment="1">
      <alignment horizontal="right" vertical="center"/>
    </xf>
    <xf numFmtId="44" fontId="7" fillId="7" borderId="2" xfId="1" applyFont="1" applyFill="1" applyBorder="1" applyAlignment="1">
      <alignment horizontal="right" vertical="center"/>
    </xf>
    <xf numFmtId="44" fontId="1" fillId="2" borderId="0" xfId="1" applyFont="1" applyFill="1" applyBorder="1" applyAlignment="1">
      <alignment vertical="center"/>
    </xf>
    <xf numFmtId="44" fontId="0" fillId="0" borderId="0" xfId="1" applyFont="1"/>
    <xf numFmtId="0" fontId="13" fillId="0" borderId="0" xfId="0" applyFont="1"/>
    <xf numFmtId="0" fontId="15" fillId="9" borderId="0" xfId="3" applyFont="1" applyFill="1" applyBorder="1" applyAlignment="1">
      <alignment vertical="center"/>
    </xf>
    <xf numFmtId="0" fontId="15" fillId="9" borderId="0" xfId="3" applyFont="1" applyFill="1" applyBorder="1" applyAlignment="1">
      <alignment horizontal="right" vertical="center"/>
    </xf>
    <xf numFmtId="0" fontId="43" fillId="0" borderId="0" xfId="0" applyFont="1" applyAlignment="1">
      <alignment horizontal="center"/>
    </xf>
    <xf numFmtId="0" fontId="43" fillId="0" borderId="0" xfId="0" applyFont="1"/>
    <xf numFmtId="49" fontId="15" fillId="9" borderId="0" xfId="3" applyNumberFormat="1" applyFont="1" applyFill="1" applyBorder="1" applyAlignment="1">
      <alignment horizontal="center" vertical="center"/>
    </xf>
    <xf numFmtId="49" fontId="15" fillId="9" borderId="0" xfId="3" applyNumberFormat="1" applyFont="1" applyFill="1" applyBorder="1" applyAlignment="1">
      <alignment vertical="center"/>
    </xf>
    <xf numFmtId="0" fontId="16" fillId="0" borderId="0" xfId="0" applyFont="1"/>
    <xf numFmtId="0" fontId="17" fillId="10" borderId="2" xfId="3" applyFont="1" applyFill="1" applyBorder="1" applyAlignment="1">
      <alignment vertical="center"/>
    </xf>
    <xf numFmtId="0" fontId="17" fillId="10" borderId="2" xfId="3" applyFont="1" applyFill="1" applyBorder="1" applyAlignment="1">
      <alignment horizontal="center" vertical="center"/>
    </xf>
    <xf numFmtId="44" fontId="17" fillId="10" borderId="2" xfId="15" applyFont="1" applyFill="1" applyBorder="1" applyAlignment="1">
      <alignment horizontal="center" vertical="center"/>
    </xf>
    <xf numFmtId="0" fontId="12" fillId="9" borderId="2" xfId="3" applyFont="1" applyFill="1" applyBorder="1" applyAlignment="1">
      <alignment vertical="center"/>
    </xf>
    <xf numFmtId="0" fontId="17" fillId="9" borderId="2" xfId="3" applyFont="1" applyFill="1" applyBorder="1" applyAlignment="1">
      <alignment horizontal="center" vertical="center"/>
    </xf>
    <xf numFmtId="9" fontId="17" fillId="9" borderId="2" xfId="23" applyFont="1" applyFill="1" applyBorder="1" applyAlignment="1">
      <alignment horizontal="center" vertical="center"/>
    </xf>
    <xf numFmtId="44" fontId="17" fillId="9" borderId="2" xfId="15" applyFont="1" applyFill="1" applyBorder="1" applyAlignment="1">
      <alignment horizontal="center" vertical="center"/>
    </xf>
    <xf numFmtId="9" fontId="17" fillId="10" borderId="2" xfId="23" applyFont="1" applyFill="1" applyBorder="1" applyAlignment="1">
      <alignment horizontal="center" vertical="center"/>
    </xf>
    <xf numFmtId="0" fontId="15" fillId="10" borderId="2" xfId="3" applyFont="1" applyFill="1" applyBorder="1" applyAlignment="1">
      <alignment vertical="center"/>
    </xf>
    <xf numFmtId="44" fontId="15" fillId="10" borderId="2" xfId="15" applyFont="1" applyFill="1" applyBorder="1" applyAlignment="1">
      <alignment horizontal="center" vertical="center"/>
    </xf>
    <xf numFmtId="44" fontId="15" fillId="9" borderId="2" xfId="15" applyFont="1" applyFill="1" applyBorder="1" applyAlignment="1">
      <alignment horizontal="center" vertical="center"/>
    </xf>
    <xf numFmtId="0" fontId="12" fillId="9" borderId="0" xfId="3" applyFont="1" applyFill="1" applyBorder="1" applyAlignment="1">
      <alignment vertical="center"/>
    </xf>
    <xf numFmtId="0" fontId="17" fillId="9" borderId="2" xfId="3" applyFont="1" applyFill="1" applyBorder="1" applyAlignment="1">
      <alignment vertical="center"/>
    </xf>
    <xf numFmtId="0" fontId="15" fillId="9" borderId="2" xfId="3" applyFont="1" applyFill="1" applyBorder="1" applyAlignment="1">
      <alignment vertical="center"/>
    </xf>
    <xf numFmtId="0" fontId="44" fillId="11" borderId="2" xfId="3" applyFont="1" applyFill="1" applyBorder="1" applyAlignment="1">
      <alignment horizontal="center" vertical="center" wrapText="1"/>
    </xf>
    <xf numFmtId="44" fontId="12" fillId="9" borderId="2" xfId="15" applyFont="1" applyFill="1" applyBorder="1" applyAlignment="1">
      <alignment horizontal="center" vertical="center"/>
    </xf>
    <xf numFmtId="0" fontId="0" fillId="0" borderId="2" xfId="0" applyFont="1" applyBorder="1"/>
    <xf numFmtId="44" fontId="13" fillId="9" borderId="2" xfId="15" applyFont="1" applyFill="1" applyBorder="1" applyAlignment="1">
      <alignment horizontal="center" vertical="center"/>
    </xf>
    <xf numFmtId="9" fontId="12" fillId="9" borderId="2" xfId="23" applyFont="1" applyFill="1" applyBorder="1" applyAlignment="1">
      <alignment horizontal="right" vertical="center"/>
    </xf>
    <xf numFmtId="0" fontId="12" fillId="9" borderId="2" xfId="3" applyFont="1" applyFill="1" applyBorder="1" applyAlignment="1">
      <alignment horizontal="right" vertical="center"/>
    </xf>
    <xf numFmtId="10" fontId="12" fillId="9" borderId="2" xfId="23" applyNumberFormat="1" applyFont="1" applyFill="1" applyBorder="1" applyAlignment="1">
      <alignment horizontal="right" vertical="center"/>
    </xf>
    <xf numFmtId="0" fontId="37" fillId="4" borderId="2" xfId="3" applyFont="1" applyFill="1" applyBorder="1" applyAlignment="1">
      <alignment vertical="center"/>
    </xf>
    <xf numFmtId="0" fontId="46" fillId="2" borderId="2" xfId="3" applyFont="1" applyFill="1" applyBorder="1" applyAlignment="1">
      <alignment horizontal="left" vertical="center"/>
    </xf>
    <xf numFmtId="0" fontId="45" fillId="2" borderId="0" xfId="3" applyFont="1" applyFill="1" applyBorder="1" applyAlignment="1">
      <alignment vertical="center"/>
    </xf>
    <xf numFmtId="0" fontId="45" fillId="0" borderId="0" xfId="0" applyFont="1"/>
    <xf numFmtId="0" fontId="0" fillId="0" borderId="0" xfId="0"/>
    <xf numFmtId="0" fontId="6" fillId="0" borderId="0" xfId="0" applyFont="1"/>
    <xf numFmtId="0" fontId="8" fillId="2" borderId="0" xfId="3" applyFont="1" applyFill="1" applyBorder="1" applyAlignment="1">
      <alignment vertical="center"/>
    </xf>
    <xf numFmtId="0" fontId="7" fillId="2" borderId="0" xfId="3" applyFont="1" applyFill="1" applyBorder="1" applyAlignment="1">
      <alignment vertical="center"/>
    </xf>
    <xf numFmtId="0" fontId="7" fillId="2" borderId="0" xfId="3" applyFont="1" applyFill="1" applyBorder="1" applyAlignment="1">
      <alignment horizontal="right" vertical="center"/>
    </xf>
    <xf numFmtId="49" fontId="7" fillId="2" borderId="0" xfId="3" applyNumberFormat="1" applyFont="1" applyFill="1" applyBorder="1" applyAlignment="1">
      <alignment horizontal="center" vertical="center"/>
    </xf>
    <xf numFmtId="49" fontId="7" fillId="2" borderId="0" xfId="3" applyNumberFormat="1" applyFont="1" applyFill="1" applyBorder="1" applyAlignment="1">
      <alignment vertical="center"/>
    </xf>
    <xf numFmtId="0" fontId="5" fillId="0" borderId="0" xfId="0" applyFont="1"/>
    <xf numFmtId="0" fontId="6" fillId="2" borderId="0" xfId="0" applyFont="1" applyFill="1"/>
    <xf numFmtId="0" fontId="0" fillId="2" borderId="0" xfId="0" applyFill="1"/>
    <xf numFmtId="0" fontId="0" fillId="0" borderId="2" xfId="0" applyFont="1" applyBorder="1" applyAlignment="1">
      <alignment vertical="center"/>
    </xf>
    <xf numFmtId="0" fontId="0" fillId="0" borderId="2" xfId="0" applyBorder="1" applyAlignment="1">
      <alignment vertical="center"/>
    </xf>
    <xf numFmtId="0" fontId="12" fillId="0" borderId="2" xfId="0" applyFont="1" applyBorder="1" applyAlignment="1">
      <alignment vertical="center"/>
    </xf>
    <xf numFmtId="0" fontId="12" fillId="0" borderId="2" xfId="0" applyFont="1" applyBorder="1" applyAlignment="1">
      <alignment horizontal="left" vertical="center"/>
    </xf>
    <xf numFmtId="0" fontId="0" fillId="2" borderId="0" xfId="0" applyFont="1" applyFill="1" applyBorder="1" applyAlignment="1">
      <alignment vertical="center"/>
    </xf>
    <xf numFmtId="0" fontId="0" fillId="0" borderId="2" xfId="0" applyBorder="1"/>
    <xf numFmtId="0" fontId="0" fillId="0" borderId="0" xfId="0" applyBorder="1"/>
    <xf numFmtId="0" fontId="49" fillId="2" borderId="2" xfId="3" applyFont="1" applyFill="1" applyBorder="1" applyAlignment="1">
      <alignment vertical="center"/>
    </xf>
    <xf numFmtId="0" fontId="49" fillId="2" borderId="2" xfId="3" applyFont="1" applyFill="1" applyBorder="1" applyAlignment="1">
      <alignment horizontal="center" vertical="center"/>
    </xf>
    <xf numFmtId="0" fontId="50" fillId="0" borderId="2" xfId="0" applyFont="1" applyBorder="1" applyAlignment="1">
      <alignment vertical="center"/>
    </xf>
    <xf numFmtId="0" fontId="50" fillId="2" borderId="2" xfId="0" applyFont="1" applyFill="1" applyBorder="1" applyAlignment="1">
      <alignment vertical="center"/>
    </xf>
    <xf numFmtId="0" fontId="50" fillId="0" borderId="2" xfId="0" applyFont="1" applyBorder="1" applyAlignment="1">
      <alignment horizontal="left" vertical="center"/>
    </xf>
    <xf numFmtId="0" fontId="50" fillId="0" borderId="7" xfId="0" applyFont="1" applyBorder="1" applyAlignment="1">
      <alignment vertical="center"/>
    </xf>
    <xf numFmtId="0" fontId="15" fillId="2" borderId="2" xfId="3" applyFont="1" applyFill="1" applyBorder="1" applyAlignment="1">
      <alignment horizontal="center" vertical="center"/>
    </xf>
    <xf numFmtId="0" fontId="15" fillId="2" borderId="2" xfId="3" applyFont="1" applyFill="1" applyBorder="1" applyAlignment="1">
      <alignment horizontal="left" vertical="center"/>
    </xf>
    <xf numFmtId="0" fontId="49" fillId="4" borderId="2" xfId="3" applyFont="1" applyFill="1" applyBorder="1" applyAlignment="1">
      <alignment vertical="center"/>
    </xf>
    <xf numFmtId="0" fontId="49" fillId="4" borderId="2" xfId="3" applyFont="1" applyFill="1" applyBorder="1" applyAlignment="1">
      <alignment horizontal="center" vertical="center"/>
    </xf>
    <xf numFmtId="0" fontId="15" fillId="4" borderId="2" xfId="3" applyFont="1" applyFill="1" applyBorder="1" applyAlignment="1">
      <alignment vertical="center"/>
    </xf>
    <xf numFmtId="0" fontId="49" fillId="4" borderId="2" xfId="3" applyFont="1" applyFill="1" applyBorder="1" applyAlignment="1">
      <alignment horizontal="left" vertical="center"/>
    </xf>
    <xf numFmtId="0" fontId="50" fillId="4" borderId="2" xfId="3" applyFont="1" applyFill="1" applyBorder="1" applyAlignment="1">
      <alignment horizontal="center" vertical="center"/>
    </xf>
    <xf numFmtId="0" fontId="15" fillId="4" borderId="2" xfId="3" applyFont="1" applyFill="1" applyBorder="1" applyAlignment="1">
      <alignment horizontal="left" vertical="center"/>
    </xf>
    <xf numFmtId="0" fontId="15" fillId="4" borderId="2" xfId="3" applyFont="1" applyFill="1" applyBorder="1" applyAlignment="1">
      <alignment horizontal="center" vertical="center"/>
    </xf>
    <xf numFmtId="0" fontId="50" fillId="2" borderId="2" xfId="0" applyFont="1" applyFill="1" applyBorder="1" applyAlignment="1">
      <alignment horizontal="left" vertical="center"/>
    </xf>
    <xf numFmtId="0" fontId="50" fillId="2" borderId="2" xfId="3" applyFont="1" applyFill="1" applyBorder="1" applyAlignment="1">
      <alignment horizontal="left" vertical="center"/>
    </xf>
    <xf numFmtId="0" fontId="49" fillId="4" borderId="2" xfId="3" applyFont="1" applyFill="1" applyBorder="1" applyAlignment="1">
      <alignment horizontal="right" vertical="center"/>
    </xf>
    <xf numFmtId="0" fontId="49" fillId="2" borderId="2" xfId="3" applyFont="1" applyFill="1" applyBorder="1" applyAlignment="1">
      <alignment horizontal="right" vertical="center"/>
    </xf>
    <xf numFmtId="0" fontId="50" fillId="0" borderId="2" xfId="0" applyFont="1" applyBorder="1" applyAlignment="1">
      <alignment horizontal="right" vertical="center"/>
    </xf>
    <xf numFmtId="0" fontId="15" fillId="4" borderId="2" xfId="3" applyFont="1" applyFill="1" applyBorder="1" applyAlignment="1">
      <alignment horizontal="right" vertical="center"/>
    </xf>
    <xf numFmtId="0" fontId="50" fillId="4" borderId="2" xfId="3" applyFont="1" applyFill="1" applyBorder="1" applyAlignment="1">
      <alignment horizontal="right" vertical="center"/>
    </xf>
    <xf numFmtId="0" fontId="50" fillId="0" borderId="2" xfId="0" applyFont="1" applyBorder="1" applyAlignment="1">
      <alignment horizontal="right"/>
    </xf>
    <xf numFmtId="0" fontId="15" fillId="2" borderId="2" xfId="3" applyFont="1" applyFill="1" applyBorder="1" applyAlignment="1">
      <alignment horizontal="right" vertical="center"/>
    </xf>
    <xf numFmtId="44" fontId="49" fillId="4" borderId="2" xfId="1" applyFont="1" applyFill="1" applyBorder="1" applyAlignment="1">
      <alignment horizontal="center" vertical="center"/>
    </xf>
    <xf numFmtId="44" fontId="49" fillId="2" borderId="2" xfId="1" applyFont="1" applyFill="1" applyBorder="1" applyAlignment="1">
      <alignment horizontal="center" vertical="center"/>
    </xf>
    <xf numFmtId="44" fontId="50" fillId="2" borderId="2" xfId="1" applyFont="1" applyFill="1" applyBorder="1" applyAlignment="1">
      <alignment vertical="center"/>
    </xf>
    <xf numFmtId="44" fontId="50" fillId="4" borderId="2" xfId="1" applyFont="1" applyFill="1" applyBorder="1" applyAlignment="1">
      <alignment horizontal="center" vertical="center"/>
    </xf>
    <xf numFmtId="44" fontId="0" fillId="0" borderId="0" xfId="0" applyNumberFormat="1"/>
    <xf numFmtId="44" fontId="0" fillId="0" borderId="2" xfId="1" applyFont="1" applyBorder="1" applyAlignment="1">
      <alignment vertical="center"/>
    </xf>
    <xf numFmtId="174" fontId="49" fillId="0" borderId="0" xfId="0" applyNumberFormat="1" applyFont="1" applyBorder="1" applyAlignment="1">
      <alignment vertical="center"/>
    </xf>
    <xf numFmtId="44" fontId="1" fillId="2" borderId="2" xfId="1" applyFont="1" applyFill="1" applyBorder="1" applyAlignment="1">
      <alignment horizontal="right" vertical="center"/>
    </xf>
    <xf numFmtId="0" fontId="1" fillId="2" borderId="2" xfId="3" applyFont="1" applyFill="1" applyBorder="1" applyAlignment="1">
      <alignment horizontal="left" vertical="center"/>
    </xf>
    <xf numFmtId="175" fontId="1" fillId="0" borderId="2" xfId="7" applyNumberFormat="1" applyFont="1" applyFill="1" applyBorder="1" applyAlignment="1">
      <alignment horizontal="center" vertical="center"/>
    </xf>
    <xf numFmtId="175" fontId="4" fillId="7" borderId="2" xfId="3" applyNumberFormat="1" applyFont="1" applyFill="1" applyBorder="1" applyAlignment="1">
      <alignment horizontal="center" vertical="center"/>
    </xf>
    <xf numFmtId="0" fontId="45" fillId="0" borderId="2" xfId="0" applyFont="1" applyBorder="1" applyAlignment="1">
      <alignment vertical="center"/>
    </xf>
    <xf numFmtId="0" fontId="0" fillId="0" borderId="2" xfId="0" applyFont="1" applyFill="1" applyBorder="1" applyAlignment="1">
      <alignment vertical="center"/>
    </xf>
    <xf numFmtId="0" fontId="1" fillId="2" borderId="0" xfId="3" applyFont="1" applyFill="1" applyBorder="1" applyAlignment="1">
      <alignment horizontal="center" vertical="center"/>
    </xf>
    <xf numFmtId="175" fontId="7" fillId="7" borderId="2" xfId="7" applyNumberFormat="1" applyFont="1" applyFill="1" applyBorder="1" applyAlignment="1">
      <alignment horizontal="center" vertical="center"/>
    </xf>
    <xf numFmtId="175" fontId="6" fillId="0" borderId="2" xfId="7" applyNumberFormat="1" applyFont="1" applyFill="1" applyBorder="1" applyAlignment="1">
      <alignment horizontal="center" vertical="center"/>
    </xf>
    <xf numFmtId="0" fontId="6" fillId="2" borderId="0" xfId="0" applyFont="1" applyFill="1" applyBorder="1"/>
    <xf numFmtId="175" fontId="6" fillId="0" borderId="2" xfId="7" applyNumberFormat="1" applyFont="1" applyFill="1" applyBorder="1" applyAlignment="1">
      <alignment vertical="center"/>
    </xf>
    <xf numFmtId="175" fontId="4" fillId="7" borderId="2" xfId="7" applyNumberFormat="1" applyFont="1" applyFill="1" applyBorder="1" applyAlignment="1">
      <alignment horizontal="center" vertical="center"/>
    </xf>
    <xf numFmtId="8" fontId="1" fillId="2" borderId="2" xfId="1" applyNumberFormat="1" applyFont="1" applyFill="1" applyBorder="1" applyAlignment="1">
      <alignment horizontal="right" vertical="center"/>
    </xf>
    <xf numFmtId="175" fontId="7" fillId="2" borderId="2" xfId="7" applyNumberFormat="1" applyFont="1" applyFill="1" applyBorder="1" applyAlignment="1">
      <alignment horizontal="center" vertical="center"/>
    </xf>
    <xf numFmtId="0" fontId="0" fillId="0" borderId="2" xfId="0" applyFont="1" applyBorder="1" applyAlignment="1">
      <alignment horizontal="left" vertical="center"/>
    </xf>
    <xf numFmtId="175" fontId="1" fillId="2" borderId="0" xfId="3" applyNumberFormat="1" applyFont="1" applyFill="1" applyBorder="1" applyAlignment="1">
      <alignment vertical="center"/>
    </xf>
    <xf numFmtId="175" fontId="0" fillId="0" borderId="0" xfId="0" applyNumberFormat="1"/>
    <xf numFmtId="9" fontId="4" fillId="2" borderId="2" xfId="3" applyNumberFormat="1" applyFont="1" applyFill="1" applyBorder="1" applyAlignment="1">
      <alignment horizontal="right" vertical="center"/>
    </xf>
    <xf numFmtId="0" fontId="0" fillId="0" borderId="2" xfId="0" applyFont="1" applyBorder="1" applyAlignment="1">
      <alignment horizontal="right" vertical="center"/>
    </xf>
    <xf numFmtId="0" fontId="46" fillId="0" borderId="0" xfId="0" applyFont="1"/>
    <xf numFmtId="0" fontId="51" fillId="2" borderId="0" xfId="3" applyFont="1" applyFill="1" applyBorder="1" applyAlignment="1">
      <alignment vertical="center"/>
    </xf>
    <xf numFmtId="0" fontId="52" fillId="2" borderId="0" xfId="3" applyFont="1" applyFill="1" applyBorder="1" applyAlignment="1">
      <alignment vertical="center"/>
    </xf>
    <xf numFmtId="0" fontId="46" fillId="2" borderId="0" xfId="3" applyFont="1" applyFill="1" applyBorder="1" applyAlignment="1">
      <alignment vertical="center"/>
    </xf>
    <xf numFmtId="0" fontId="52" fillId="0" borderId="0" xfId="0" applyFont="1"/>
    <xf numFmtId="49" fontId="52" fillId="2" borderId="0" xfId="3" applyNumberFormat="1" applyFont="1" applyFill="1" applyBorder="1" applyAlignment="1">
      <alignment vertical="center"/>
    </xf>
    <xf numFmtId="49" fontId="46" fillId="2" borderId="0" xfId="3" applyNumberFormat="1" applyFont="1" applyFill="1" applyBorder="1" applyAlignment="1">
      <alignment horizontal="center" vertical="center"/>
    </xf>
    <xf numFmtId="0" fontId="47" fillId="0" borderId="0" xfId="0" applyFont="1"/>
    <xf numFmtId="0" fontId="54" fillId="0" borderId="0" xfId="0" applyFont="1"/>
    <xf numFmtId="0" fontId="54" fillId="0" borderId="0" xfId="0" applyFont="1" applyAlignment="1">
      <alignment horizontal="center"/>
    </xf>
    <xf numFmtId="0" fontId="46" fillId="2" borderId="0" xfId="0" applyFont="1" applyFill="1"/>
    <xf numFmtId="4" fontId="54" fillId="0" borderId="0" xfId="0" applyNumberFormat="1" applyFont="1"/>
    <xf numFmtId="0" fontId="52" fillId="2" borderId="0" xfId="0" applyFont="1" applyFill="1"/>
    <xf numFmtId="0" fontId="45" fillId="2" borderId="0" xfId="0" applyFont="1" applyFill="1"/>
    <xf numFmtId="0" fontId="38" fillId="0" borderId="0" xfId="0" applyFont="1"/>
    <xf numFmtId="4" fontId="45" fillId="0" borderId="0" xfId="0" applyNumberFormat="1" applyFont="1"/>
    <xf numFmtId="165" fontId="6" fillId="2" borderId="2" xfId="3" applyNumberFormat="1" applyFont="1" applyFill="1" applyBorder="1" applyAlignment="1">
      <alignment horizontal="right" vertical="center"/>
    </xf>
    <xf numFmtId="0" fontId="0" fillId="2" borderId="2" xfId="3" applyFont="1" applyFill="1" applyBorder="1" applyAlignment="1">
      <alignment horizontal="left" vertical="center"/>
    </xf>
    <xf numFmtId="0" fontId="1" fillId="2" borderId="2" xfId="3" applyFont="1" applyFill="1" applyBorder="1" applyAlignment="1">
      <alignment vertical="center"/>
    </xf>
    <xf numFmtId="0" fontId="7" fillId="4" borderId="2" xfId="3" applyFont="1" applyFill="1" applyBorder="1" applyAlignment="1">
      <alignment vertical="center"/>
    </xf>
    <xf numFmtId="0" fontId="1" fillId="2" borderId="0" xfId="3" applyFont="1" applyFill="1" applyBorder="1" applyAlignment="1">
      <alignment horizontal="left" vertical="center"/>
    </xf>
    <xf numFmtId="0" fontId="8" fillId="2" borderId="0" xfId="3" applyFont="1" applyFill="1" applyBorder="1" applyAlignment="1">
      <alignment vertical="center"/>
    </xf>
    <xf numFmtId="0" fontId="1" fillId="2" borderId="2" xfId="3" applyFont="1" applyFill="1" applyBorder="1" applyAlignment="1">
      <alignment vertical="center"/>
    </xf>
    <xf numFmtId="0" fontId="4" fillId="2" borderId="2" xfId="3" applyFont="1" applyFill="1" applyBorder="1" applyAlignment="1">
      <alignment horizontal="center" vertical="center"/>
    </xf>
    <xf numFmtId="0" fontId="7" fillId="2" borderId="2" xfId="3" applyFont="1" applyFill="1" applyBorder="1" applyAlignment="1">
      <alignment horizontal="center" vertical="center"/>
    </xf>
    <xf numFmtId="0" fontId="4" fillId="2" borderId="2" xfId="3" applyFont="1" applyFill="1" applyBorder="1" applyAlignment="1">
      <alignment vertical="center"/>
    </xf>
    <xf numFmtId="0" fontId="7" fillId="2" borderId="2" xfId="3" applyFont="1" applyFill="1" applyBorder="1" applyAlignment="1">
      <alignment vertical="center"/>
    </xf>
    <xf numFmtId="0" fontId="2" fillId="3" borderId="2" xfId="3" applyFont="1" applyFill="1" applyBorder="1" applyAlignment="1">
      <alignment horizontal="left" vertical="center"/>
    </xf>
    <xf numFmtId="0" fontId="2" fillId="3" borderId="2" xfId="3" applyFont="1" applyFill="1" applyBorder="1" applyAlignment="1">
      <alignment horizontal="center" vertical="center"/>
    </xf>
    <xf numFmtId="0" fontId="4" fillId="4" borderId="2" xfId="3" applyFont="1" applyFill="1" applyBorder="1" applyAlignment="1">
      <alignment vertical="center"/>
    </xf>
    <xf numFmtId="0" fontId="4" fillId="4" borderId="2" xfId="3" applyFont="1" applyFill="1" applyBorder="1" applyAlignment="1">
      <alignment horizontal="center" vertical="center"/>
    </xf>
    <xf numFmtId="0" fontId="7" fillId="4" borderId="2" xfId="3" applyFont="1" applyFill="1" applyBorder="1" applyAlignment="1">
      <alignment vertical="center"/>
    </xf>
    <xf numFmtId="44" fontId="4" fillId="4" borderId="2" xfId="1" applyFont="1" applyFill="1" applyBorder="1" applyAlignment="1">
      <alignment horizontal="center" vertical="center"/>
    </xf>
    <xf numFmtId="44" fontId="7" fillId="4" borderId="2" xfId="1" applyFont="1" applyFill="1" applyBorder="1" applyAlignment="1">
      <alignment horizontal="center" vertical="center"/>
    </xf>
    <xf numFmtId="44" fontId="2" fillId="3" borderId="2" xfId="1" applyFont="1" applyFill="1" applyBorder="1" applyAlignment="1">
      <alignment horizontal="center" vertical="center"/>
    </xf>
    <xf numFmtId="0" fontId="9" fillId="3" borderId="2" xfId="3" applyFont="1" applyFill="1" applyBorder="1" applyAlignment="1">
      <alignment horizontal="center" vertical="center"/>
    </xf>
    <xf numFmtId="0" fontId="11" fillId="2" borderId="2" xfId="3" applyFont="1" applyFill="1" applyBorder="1" applyAlignment="1">
      <alignment horizontal="center" vertical="center"/>
    </xf>
    <xf numFmtId="44" fontId="11" fillId="2" borderId="2" xfId="1" applyFont="1" applyFill="1" applyBorder="1" applyAlignment="1">
      <alignment horizontal="center" vertical="center"/>
    </xf>
    <xf numFmtId="0" fontId="41" fillId="4" borderId="2" xfId="3" applyFont="1" applyFill="1" applyBorder="1" applyAlignment="1">
      <alignment horizontal="center" vertical="center"/>
    </xf>
    <xf numFmtId="0" fontId="41" fillId="2" borderId="2" xfId="3" applyFont="1" applyFill="1" applyBorder="1" applyAlignment="1">
      <alignment horizontal="center" vertical="center"/>
    </xf>
    <xf numFmtId="0" fontId="40" fillId="2" borderId="2" xfId="3" applyFont="1" applyFill="1" applyBorder="1" applyAlignment="1">
      <alignment horizontal="left" vertical="top" wrapText="1"/>
    </xf>
    <xf numFmtId="0" fontId="40" fillId="2" borderId="3" xfId="3" applyFont="1" applyFill="1" applyBorder="1" applyAlignment="1">
      <alignment horizontal="left" vertical="top" wrapText="1"/>
    </xf>
    <xf numFmtId="0" fontId="40" fillId="2" borderId="7" xfId="3" applyFont="1" applyFill="1" applyBorder="1" applyAlignment="1">
      <alignment horizontal="left" vertical="center"/>
    </xf>
    <xf numFmtId="0" fontId="57" fillId="4" borderId="2" xfId="3" applyFont="1" applyFill="1" applyBorder="1" applyAlignment="1">
      <alignment horizontal="left" vertical="center"/>
    </xf>
    <xf numFmtId="0" fontId="57" fillId="2" borderId="2" xfId="3" applyFont="1" applyFill="1" applyBorder="1" applyAlignment="1">
      <alignment horizontal="left" vertical="center"/>
    </xf>
    <xf numFmtId="0" fontId="40" fillId="4" borderId="2" xfId="3" applyFont="1" applyFill="1" applyBorder="1" applyAlignment="1">
      <alignment horizontal="left" vertical="center"/>
    </xf>
    <xf numFmtId="0" fontId="42" fillId="4" borderId="2" xfId="3" applyFont="1" applyFill="1" applyBorder="1" applyAlignment="1">
      <alignment horizontal="center" vertical="center"/>
    </xf>
    <xf numFmtId="0" fontId="42" fillId="2" borderId="2" xfId="3" applyFont="1" applyFill="1" applyBorder="1" applyAlignment="1">
      <alignment horizontal="center" vertical="center"/>
    </xf>
    <xf numFmtId="0" fontId="40" fillId="2" borderId="0" xfId="3" applyFont="1" applyFill="1" applyBorder="1" applyAlignment="1">
      <alignment vertical="center"/>
    </xf>
    <xf numFmtId="167" fontId="1" fillId="2" borderId="2" xfId="3" applyNumberFormat="1" applyFont="1" applyFill="1" applyBorder="1" applyAlignment="1">
      <alignment horizontal="left" vertical="center"/>
    </xf>
    <xf numFmtId="9" fontId="1" fillId="2" borderId="2" xfId="3" applyNumberFormat="1" applyFont="1" applyFill="1" applyBorder="1" applyAlignment="1">
      <alignment horizontal="left" vertical="center"/>
    </xf>
    <xf numFmtId="44" fontId="3" fillId="2" borderId="2" xfId="1" applyFont="1" applyFill="1" applyBorder="1" applyAlignment="1">
      <alignment horizontal="right" vertical="center"/>
    </xf>
    <xf numFmtId="44" fontId="1" fillId="0" borderId="0" xfId="1" applyFont="1"/>
    <xf numFmtId="0" fontId="1" fillId="0" borderId="2" xfId="0" applyFont="1" applyBorder="1"/>
    <xf numFmtId="0" fontId="5" fillId="3" borderId="2" xfId="3" applyFont="1" applyFill="1" applyBorder="1" applyAlignment="1">
      <alignment horizontal="center" vertical="center"/>
    </xf>
    <xf numFmtId="0" fontId="1" fillId="0" borderId="2" xfId="0" applyFont="1" applyBorder="1" applyAlignment="1">
      <alignment horizontal="left"/>
    </xf>
    <xf numFmtId="44" fontId="1" fillId="0" borderId="2" xfId="1" applyFont="1" applyBorder="1"/>
    <xf numFmtId="0" fontId="4" fillId="2" borderId="7" xfId="3" applyFont="1" applyFill="1" applyBorder="1" applyAlignment="1">
      <alignment horizontal="right" vertical="center"/>
    </xf>
    <xf numFmtId="0" fontId="58" fillId="7" borderId="2" xfId="3" applyFont="1" applyFill="1" applyBorder="1" applyAlignment="1">
      <alignment vertical="center"/>
    </xf>
    <xf numFmtId="0" fontId="59" fillId="2" borderId="2" xfId="3" applyFont="1" applyFill="1" applyBorder="1" applyAlignment="1">
      <alignment wrapText="1"/>
    </xf>
    <xf numFmtId="0" fontId="59" fillId="2" borderId="2" xfId="3" applyFont="1" applyFill="1" applyBorder="1" applyAlignment="1"/>
    <xf numFmtId="0" fontId="59" fillId="0" borderId="2" xfId="0" applyFont="1" applyBorder="1" applyAlignment="1"/>
    <xf numFmtId="0" fontId="58" fillId="2" borderId="2" xfId="3" applyFont="1" applyFill="1" applyBorder="1" applyAlignment="1"/>
    <xf numFmtId="0" fontId="60" fillId="7" borderId="2" xfId="3" applyFont="1" applyFill="1" applyBorder="1" applyAlignment="1"/>
    <xf numFmtId="0" fontId="58" fillId="7" borderId="2" xfId="3" applyFont="1" applyFill="1" applyBorder="1" applyAlignment="1"/>
    <xf numFmtId="0" fontId="60" fillId="2" borderId="2" xfId="3" applyFont="1" applyFill="1" applyBorder="1" applyAlignment="1"/>
    <xf numFmtId="44" fontId="4" fillId="4" borderId="2" xfId="1" applyFont="1" applyFill="1" applyBorder="1" applyAlignment="1">
      <alignment horizontal="right" vertical="center"/>
    </xf>
    <xf numFmtId="44" fontId="7" fillId="4" borderId="2" xfId="1" applyFont="1" applyFill="1" applyBorder="1" applyAlignment="1">
      <alignment horizontal="right" vertical="center"/>
    </xf>
    <xf numFmtId="0" fontId="1" fillId="2" borderId="0" xfId="3" applyFont="1" applyFill="1" applyBorder="1" applyAlignment="1">
      <alignment horizontal="left" vertical="center"/>
    </xf>
    <xf numFmtId="0" fontId="1" fillId="2" borderId="2" xfId="3" applyFont="1" applyFill="1" applyBorder="1" applyAlignment="1">
      <alignment vertical="center"/>
    </xf>
    <xf numFmtId="44" fontId="4" fillId="4" borderId="2" xfId="1" applyFont="1" applyFill="1" applyBorder="1" applyAlignment="1">
      <alignment horizontal="center" vertical="center"/>
    </xf>
    <xf numFmtId="44" fontId="4" fillId="2" borderId="2" xfId="1" applyFont="1" applyFill="1" applyBorder="1" applyAlignment="1">
      <alignment horizontal="center" vertical="center"/>
    </xf>
    <xf numFmtId="44" fontId="7" fillId="4" borderId="2" xfId="1" applyFont="1" applyFill="1" applyBorder="1" applyAlignment="1">
      <alignment horizontal="center" vertical="center"/>
    </xf>
    <xf numFmtId="44" fontId="7" fillId="2" borderId="2" xfId="1" applyFont="1" applyFill="1" applyBorder="1" applyAlignment="1">
      <alignment horizontal="center" vertical="center"/>
    </xf>
    <xf numFmtId="0" fontId="29" fillId="0" borderId="2" xfId="0" applyFont="1" applyBorder="1" applyAlignment="1">
      <alignment horizontal="left" vertical="center"/>
    </xf>
    <xf numFmtId="9" fontId="1" fillId="2" borderId="0" xfId="2" applyFont="1" applyFill="1" applyBorder="1" applyAlignment="1">
      <alignment horizontal="center" vertical="center"/>
    </xf>
    <xf numFmtId="9" fontId="1" fillId="4" borderId="2" xfId="2" applyFont="1" applyFill="1" applyBorder="1" applyAlignment="1">
      <alignment horizontal="center" vertical="center"/>
    </xf>
    <xf numFmtId="9" fontId="1" fillId="2" borderId="3" xfId="2" applyFont="1" applyFill="1" applyBorder="1" applyAlignment="1">
      <alignment horizontal="right" vertical="center"/>
    </xf>
    <xf numFmtId="9" fontId="1" fillId="2" borderId="6" xfId="2" applyFont="1" applyFill="1" applyBorder="1" applyAlignment="1">
      <alignment horizontal="right" vertical="center"/>
    </xf>
    <xf numFmtId="9" fontId="1" fillId="2" borderId="7" xfId="2" applyFont="1" applyFill="1" applyBorder="1" applyAlignment="1">
      <alignment horizontal="right" vertical="center"/>
    </xf>
    <xf numFmtId="9" fontId="1" fillId="4" borderId="2" xfId="2" applyFont="1" applyFill="1" applyBorder="1" applyAlignment="1">
      <alignment horizontal="right" vertical="center"/>
    </xf>
    <xf numFmtId="44" fontId="1" fillId="4" borderId="2" xfId="3" applyNumberFormat="1" applyFont="1" applyFill="1" applyBorder="1" applyAlignment="1">
      <alignment horizontal="right" vertical="center"/>
    </xf>
    <xf numFmtId="0" fontId="0" fillId="0" borderId="3" xfId="0" applyFont="1" applyBorder="1" applyAlignment="1">
      <alignment horizontal="left" vertical="center"/>
    </xf>
    <xf numFmtId="0" fontId="0" fillId="0" borderId="7" xfId="0" applyFont="1" applyBorder="1" applyAlignment="1">
      <alignment horizontal="left" vertical="center"/>
    </xf>
    <xf numFmtId="0" fontId="1" fillId="2" borderId="2" xfId="3" applyFont="1" applyFill="1" applyBorder="1" applyAlignment="1">
      <alignment horizontal="left" vertical="center"/>
    </xf>
    <xf numFmtId="0" fontId="61" fillId="0" borderId="0" xfId="0" applyFont="1"/>
    <xf numFmtId="41" fontId="6" fillId="2" borderId="2" xfId="3" applyNumberFormat="1" applyFont="1" applyFill="1" applyBorder="1" applyAlignment="1">
      <alignment vertical="center"/>
    </xf>
    <xf numFmtId="41" fontId="7" fillId="2" borderId="2" xfId="3" applyNumberFormat="1" applyFont="1" applyFill="1" applyBorder="1" applyAlignment="1">
      <alignment horizontal="center" vertical="center"/>
    </xf>
    <xf numFmtId="41" fontId="7" fillId="2" borderId="2" xfId="2" applyNumberFormat="1" applyFont="1" applyFill="1" applyBorder="1" applyAlignment="1">
      <alignment horizontal="center" vertical="center"/>
    </xf>
    <xf numFmtId="41" fontId="7" fillId="2" borderId="2" xfId="1" applyNumberFormat="1" applyFont="1" applyFill="1" applyBorder="1" applyAlignment="1">
      <alignment horizontal="center" vertical="center"/>
    </xf>
    <xf numFmtId="41" fontId="6" fillId="0" borderId="0" xfId="0" applyNumberFormat="1" applyFont="1"/>
    <xf numFmtId="0" fontId="62" fillId="0" borderId="0" xfId="0" applyFont="1"/>
    <xf numFmtId="0" fontId="6" fillId="2" borderId="0" xfId="3" applyFont="1" applyFill="1" applyBorder="1" applyAlignment="1">
      <alignment horizontal="left" vertical="center"/>
    </xf>
    <xf numFmtId="0" fontId="6" fillId="2" borderId="0" xfId="3" applyFont="1" applyFill="1" applyBorder="1" applyAlignment="1">
      <alignment vertical="center"/>
    </xf>
    <xf numFmtId="0" fontId="6" fillId="0" borderId="0" xfId="0" applyFont="1" applyBorder="1"/>
    <xf numFmtId="0" fontId="9" fillId="3" borderId="2" xfId="3" applyFont="1" applyFill="1" applyBorder="1" applyAlignment="1">
      <alignment horizontal="center" vertical="center" wrapText="1"/>
    </xf>
    <xf numFmtId="49" fontId="7" fillId="2" borderId="0" xfId="3" applyNumberFormat="1" applyFont="1" applyFill="1" applyBorder="1" applyAlignment="1">
      <alignment horizontal="center" vertical="center"/>
    </xf>
    <xf numFmtId="0" fontId="2" fillId="3" borderId="2" xfId="3" applyFont="1" applyFill="1" applyBorder="1" applyAlignment="1">
      <alignment horizontal="center" vertical="center"/>
    </xf>
    <xf numFmtId="44" fontId="1" fillId="2" borderId="2" xfId="1" applyFont="1" applyFill="1" applyBorder="1" applyAlignment="1">
      <alignment horizontal="right" vertical="center"/>
    </xf>
    <xf numFmtId="0" fontId="1" fillId="2" borderId="2" xfId="3" applyFont="1" applyFill="1" applyBorder="1" applyAlignment="1">
      <alignment horizontal="left" vertical="center"/>
    </xf>
    <xf numFmtId="0" fontId="1" fillId="2" borderId="6" xfId="3" applyFont="1" applyFill="1" applyBorder="1" applyAlignment="1">
      <alignment horizontal="right" vertical="center"/>
    </xf>
    <xf numFmtId="9" fontId="5" fillId="3" borderId="2" xfId="2" applyFont="1" applyFill="1" applyBorder="1" applyAlignment="1">
      <alignment horizontal="left" vertical="center"/>
    </xf>
    <xf numFmtId="0" fontId="1" fillId="4" borderId="2" xfId="3" applyFont="1" applyFill="1" applyBorder="1" applyAlignment="1">
      <alignment horizontal="left" vertical="center" wrapText="1"/>
    </xf>
    <xf numFmtId="0" fontId="6" fillId="2" borderId="2" xfId="3" applyFont="1" applyFill="1" applyBorder="1" applyAlignment="1">
      <alignment horizontal="left" vertical="center" wrapText="1"/>
    </xf>
    <xf numFmtId="6" fontId="1" fillId="2" borderId="2" xfId="3" applyNumberFormat="1" applyFont="1" applyFill="1" applyBorder="1" applyAlignment="1">
      <alignment horizontal="right" vertical="center"/>
    </xf>
    <xf numFmtId="0" fontId="12" fillId="10" borderId="2" xfId="3" applyFont="1" applyFill="1" applyBorder="1" applyAlignment="1">
      <alignment vertical="center"/>
    </xf>
    <xf numFmtId="0" fontId="50" fillId="9" borderId="2" xfId="3" applyFont="1" applyFill="1" applyBorder="1" applyAlignment="1">
      <alignment horizontal="left" vertical="center"/>
    </xf>
    <xf numFmtId="0" fontId="50" fillId="10" borderId="2" xfId="3" applyFont="1" applyFill="1" applyBorder="1" applyAlignment="1">
      <alignment horizontal="left" vertical="center"/>
    </xf>
    <xf numFmtId="44" fontId="12" fillId="9" borderId="2" xfId="15" applyFont="1" applyFill="1" applyBorder="1" applyAlignment="1">
      <alignment horizontal="right" vertical="center"/>
    </xf>
    <xf numFmtId="9" fontId="13" fillId="10" borderId="2" xfId="23" applyFont="1" applyFill="1" applyBorder="1" applyAlignment="1">
      <alignment horizontal="right" vertical="center"/>
    </xf>
    <xf numFmtId="0" fontId="13" fillId="10" borderId="2" xfId="3" applyFont="1" applyFill="1" applyBorder="1" applyAlignment="1">
      <alignment horizontal="right" vertical="center"/>
    </xf>
    <xf numFmtId="9" fontId="13" fillId="9" borderId="2" xfId="23" applyFont="1" applyFill="1" applyBorder="1" applyAlignment="1">
      <alignment horizontal="right" vertical="center"/>
    </xf>
    <xf numFmtId="0" fontId="13" fillId="9" borderId="2" xfId="3" applyFont="1" applyFill="1" applyBorder="1" applyAlignment="1">
      <alignment horizontal="right" vertical="center"/>
    </xf>
    <xf numFmtId="9" fontId="12" fillId="10" borderId="2" xfId="23" applyFont="1" applyFill="1" applyBorder="1" applyAlignment="1">
      <alignment horizontal="right" vertical="center"/>
    </xf>
    <xf numFmtId="0" fontId="12" fillId="10" borderId="2" xfId="3" applyFont="1" applyFill="1" applyBorder="1" applyAlignment="1">
      <alignment horizontal="right" vertical="center"/>
    </xf>
    <xf numFmtId="0" fontId="9" fillId="3" borderId="13" xfId="3" applyFont="1" applyFill="1" applyBorder="1" applyAlignment="1">
      <alignment horizontal="center" vertical="center" wrapText="1"/>
    </xf>
    <xf numFmtId="0" fontId="66" fillId="0" borderId="0" xfId="0" applyFont="1" applyAlignment="1">
      <alignment vertical="center"/>
    </xf>
    <xf numFmtId="0" fontId="66" fillId="0" borderId="0" xfId="0" applyFont="1"/>
    <xf numFmtId="10" fontId="1" fillId="2" borderId="2" xfId="2" applyNumberFormat="1" applyFont="1" applyFill="1" applyBorder="1" applyAlignment="1">
      <alignment horizontal="center" vertical="center"/>
    </xf>
    <xf numFmtId="167" fontId="6" fillId="2" borderId="2" xfId="2" applyNumberFormat="1" applyFont="1" applyFill="1" applyBorder="1" applyAlignment="1">
      <alignment horizontal="center" vertical="center"/>
    </xf>
    <xf numFmtId="9" fontId="6" fillId="2" borderId="2" xfId="2" applyFont="1" applyFill="1" applyBorder="1" applyAlignment="1">
      <alignment horizontal="center" vertical="center"/>
    </xf>
    <xf numFmtId="0" fontId="1" fillId="2" borderId="2" xfId="3" applyFont="1" applyFill="1" applyBorder="1" applyAlignment="1">
      <alignment horizontal="right" vertical="center" wrapText="1"/>
    </xf>
    <xf numFmtId="0" fontId="1" fillId="2" borderId="2" xfId="3" applyFont="1" applyFill="1" applyBorder="1" applyAlignment="1">
      <alignment horizontal="left" vertical="center"/>
    </xf>
    <xf numFmtId="0" fontId="1" fillId="2" borderId="2" xfId="3" applyFont="1" applyFill="1" applyBorder="1" applyAlignment="1">
      <alignment horizontal="left" vertical="center"/>
    </xf>
    <xf numFmtId="167" fontId="6" fillId="2" borderId="2" xfId="2" applyNumberFormat="1" applyFont="1" applyFill="1" applyBorder="1" applyAlignment="1">
      <alignment horizontal="right" vertical="center"/>
    </xf>
    <xf numFmtId="174" fontId="1" fillId="2" borderId="2" xfId="3" applyNumberFormat="1" applyFont="1" applyFill="1" applyBorder="1" applyAlignment="1">
      <alignment horizontal="right" vertical="center"/>
    </xf>
    <xf numFmtId="0" fontId="1" fillId="2" borderId="2" xfId="3" applyFont="1" applyFill="1" applyBorder="1" applyAlignment="1">
      <alignment vertical="center"/>
    </xf>
    <xf numFmtId="0" fontId="1" fillId="2" borderId="2" xfId="3" applyFont="1" applyFill="1" applyBorder="1" applyAlignment="1">
      <alignment horizontal="center" vertical="center"/>
    </xf>
    <xf numFmtId="0" fontId="1" fillId="2" borderId="2" xfId="3" applyFont="1" applyFill="1" applyBorder="1" applyAlignment="1">
      <alignment horizontal="center" vertical="center" wrapText="1"/>
    </xf>
    <xf numFmtId="9" fontId="1" fillId="2" borderId="2" xfId="2" applyFont="1" applyFill="1" applyBorder="1" applyAlignment="1">
      <alignment horizontal="center" vertical="center"/>
    </xf>
    <xf numFmtId="44" fontId="1" fillId="2" borderId="2" xfId="1" applyFont="1" applyFill="1" applyBorder="1" applyAlignment="1">
      <alignment horizontal="center" vertical="center"/>
    </xf>
    <xf numFmtId="9" fontId="1" fillId="2" borderId="2" xfId="2" applyFont="1" applyFill="1" applyBorder="1" applyAlignment="1">
      <alignment horizontal="left" vertical="center"/>
    </xf>
    <xf numFmtId="0" fontId="0" fillId="4" borderId="2" xfId="3" applyFont="1" applyFill="1" applyBorder="1" applyAlignment="1">
      <alignment vertical="center"/>
    </xf>
    <xf numFmtId="0" fontId="1" fillId="2" borderId="2" xfId="3" applyFont="1" applyFill="1" applyBorder="1" applyAlignment="1">
      <alignment horizontal="left" vertical="center"/>
    </xf>
    <xf numFmtId="0" fontId="2" fillId="3" borderId="2" xfId="3" applyFont="1" applyFill="1" applyBorder="1" applyAlignment="1">
      <alignment horizontal="center" vertical="center"/>
    </xf>
    <xf numFmtId="44" fontId="1" fillId="2" borderId="2" xfId="1" applyFont="1" applyFill="1" applyBorder="1" applyAlignment="1">
      <alignment horizontal="right" vertical="center"/>
    </xf>
    <xf numFmtId="0" fontId="1" fillId="2" borderId="2" xfId="3" applyFont="1" applyFill="1" applyBorder="1" applyAlignment="1">
      <alignment horizontal="left" vertical="center"/>
    </xf>
    <xf numFmtId="0" fontId="0" fillId="0" borderId="0" xfId="0"/>
    <xf numFmtId="0" fontId="40" fillId="2" borderId="2" xfId="3" applyFont="1" applyFill="1" applyBorder="1" applyAlignment="1">
      <alignment horizontal="left" vertical="top"/>
    </xf>
    <xf numFmtId="0" fontId="0" fillId="0" borderId="0" xfId="0"/>
    <xf numFmtId="0" fontId="0" fillId="2" borderId="0" xfId="0" applyFill="1"/>
    <xf numFmtId="49" fontId="7" fillId="2" borderId="0" xfId="3" applyNumberFormat="1" applyFont="1" applyFill="1" applyBorder="1" applyAlignment="1">
      <alignment horizontal="center" vertical="center"/>
    </xf>
    <xf numFmtId="0" fontId="9" fillId="3" borderId="2" xfId="3" applyFont="1" applyFill="1" applyBorder="1" applyAlignment="1">
      <alignment horizontal="center" vertical="center" wrapText="1"/>
    </xf>
    <xf numFmtId="0" fontId="12" fillId="0" borderId="0" xfId="5"/>
    <xf numFmtId="0" fontId="13" fillId="0" borderId="0" xfId="5" applyFont="1"/>
    <xf numFmtId="0" fontId="12" fillId="0" borderId="0" xfId="5" applyFont="1"/>
    <xf numFmtId="0" fontId="15" fillId="5" borderId="0" xfId="5" applyFont="1" applyFill="1" applyBorder="1" applyAlignment="1">
      <alignment horizontal="right" vertical="center"/>
    </xf>
    <xf numFmtId="0" fontId="16" fillId="0" borderId="0" xfId="5" applyFont="1"/>
    <xf numFmtId="0" fontId="13" fillId="5" borderId="0" xfId="5" applyFont="1" applyFill="1"/>
    <xf numFmtId="49" fontId="7" fillId="2" borderId="0" xfId="3" applyNumberFormat="1" applyFont="1" applyFill="1" applyBorder="1" applyAlignment="1">
      <alignment horizontal="center" vertical="center"/>
    </xf>
    <xf numFmtId="0" fontId="9" fillId="3" borderId="2" xfId="3" applyFont="1" applyFill="1" applyBorder="1" applyAlignment="1">
      <alignment horizontal="center" vertical="center" wrapText="1"/>
    </xf>
    <xf numFmtId="49" fontId="15" fillId="5" borderId="0" xfId="5" applyNumberFormat="1" applyFont="1" applyFill="1" applyBorder="1" applyAlignment="1">
      <alignment horizontal="center" vertical="center"/>
    </xf>
    <xf numFmtId="0" fontId="15" fillId="0" borderId="0" xfId="0" applyFont="1"/>
    <xf numFmtId="0" fontId="0"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alignment vertical="center"/>
    </xf>
    <xf numFmtId="0" fontId="15" fillId="0" borderId="0" xfId="0" applyFont="1" applyAlignment="1">
      <alignment horizontal="right" vertical="center"/>
    </xf>
    <xf numFmtId="0" fontId="0" fillId="0" borderId="0" xfId="0" applyFont="1" applyBorder="1" applyAlignment="1">
      <alignment vertical="center"/>
    </xf>
    <xf numFmtId="9" fontId="0" fillId="0" borderId="7" xfId="0" applyNumberFormat="1" applyBorder="1" applyAlignment="1">
      <alignment horizontal="right" vertical="center"/>
    </xf>
    <xf numFmtId="4" fontId="0" fillId="0" borderId="7" xfId="0" applyNumberFormat="1" applyBorder="1" applyAlignment="1">
      <alignment horizontal="right" vertical="center"/>
    </xf>
    <xf numFmtId="0" fontId="0" fillId="0" borderId="3" xfId="0" applyBorder="1" applyAlignment="1">
      <alignment horizontal="right" vertical="center"/>
    </xf>
    <xf numFmtId="181" fontId="0" fillId="0" borderId="7" xfId="0" applyNumberFormat="1" applyFont="1" applyBorder="1" applyAlignment="1">
      <alignment horizontal="right" vertical="center"/>
    </xf>
    <xf numFmtId="0" fontId="0" fillId="0" borderId="2" xfId="0" applyBorder="1" applyAlignment="1">
      <alignment horizontal="right" vertical="center"/>
    </xf>
    <xf numFmtId="4" fontId="0" fillId="0" borderId="2" xfId="0" applyNumberFormat="1" applyFont="1" applyBorder="1" applyAlignment="1">
      <alignment horizontal="right" vertical="center"/>
    </xf>
    <xf numFmtId="9" fontId="0" fillId="0" borderId="2" xfId="0" applyNumberFormat="1" applyBorder="1" applyAlignment="1">
      <alignment horizontal="right" vertical="center"/>
    </xf>
    <xf numFmtId="4" fontId="0" fillId="0" borderId="2" xfId="0" applyNumberFormat="1" applyFill="1" applyBorder="1" applyAlignment="1">
      <alignment horizontal="right" vertical="center"/>
    </xf>
    <xf numFmtId="4" fontId="0" fillId="0" borderId="3" xfId="0" applyNumberFormat="1" applyFont="1" applyBorder="1" applyAlignment="1">
      <alignment horizontal="right" vertical="center"/>
    </xf>
    <xf numFmtId="181" fontId="0" fillId="0" borderId="2" xfId="0" applyNumberFormat="1" applyBorder="1" applyAlignment="1">
      <alignment horizontal="right" vertical="center"/>
    </xf>
    <xf numFmtId="0" fontId="0" fillId="0" borderId="7" xfId="0" applyFont="1" applyBorder="1" applyAlignment="1">
      <alignment horizontal="right" vertical="center"/>
    </xf>
    <xf numFmtId="4" fontId="0" fillId="0" borderId="7" xfId="0" applyNumberFormat="1" applyFont="1" applyBorder="1" applyAlignment="1">
      <alignment horizontal="right" vertical="center"/>
    </xf>
    <xf numFmtId="181" fontId="0" fillId="0" borderId="2" xfId="0" applyNumberFormat="1" applyFont="1" applyBorder="1" applyAlignment="1">
      <alignment horizontal="right" vertical="center"/>
    </xf>
    <xf numFmtId="0" fontId="0" fillId="0" borderId="3" xfId="0" applyFont="1" applyBorder="1" applyAlignment="1">
      <alignment horizontal="right" vertical="center"/>
    </xf>
    <xf numFmtId="0" fontId="70" fillId="0" borderId="0" xfId="0" applyFont="1"/>
    <xf numFmtId="0" fontId="71" fillId="0" borderId="0" xfId="0" applyFont="1"/>
    <xf numFmtId="0" fontId="71" fillId="0" borderId="0" xfId="0" applyFont="1" applyAlignment="1">
      <alignment horizontal="center"/>
    </xf>
    <xf numFmtId="4" fontId="71" fillId="0" borderId="0" xfId="0" applyNumberFormat="1" applyFont="1"/>
    <xf numFmtId="0" fontId="70" fillId="9" borderId="0" xfId="3" applyFont="1" applyFill="1" applyBorder="1" applyAlignment="1">
      <alignment vertical="center"/>
    </xf>
    <xf numFmtId="0" fontId="70" fillId="9" borderId="0" xfId="3" applyFont="1" applyFill="1" applyBorder="1" applyAlignment="1">
      <alignment horizontal="center" vertical="center"/>
    </xf>
    <xf numFmtId="0" fontId="70" fillId="9" borderId="0" xfId="3" applyFont="1" applyFill="1" applyBorder="1" applyAlignment="1">
      <alignment horizontal="right" vertical="center"/>
    </xf>
    <xf numFmtId="0" fontId="72" fillId="0" borderId="0" xfId="0" applyFont="1"/>
    <xf numFmtId="0" fontId="73" fillId="0" borderId="0" xfId="0" applyFont="1"/>
    <xf numFmtId="0" fontId="73" fillId="0" borderId="0" xfId="0" applyFont="1" applyAlignment="1">
      <alignment horizontal="center"/>
    </xf>
    <xf numFmtId="4" fontId="73" fillId="0" borderId="0" xfId="0" applyNumberFormat="1" applyFont="1"/>
    <xf numFmtId="0" fontId="71" fillId="9" borderId="0" xfId="0" applyFont="1" applyFill="1"/>
    <xf numFmtId="0" fontId="73" fillId="9" borderId="0" xfId="0" applyFont="1" applyFill="1"/>
    <xf numFmtId="0" fontId="73" fillId="9" borderId="0" xfId="3" applyFont="1" applyFill="1" applyBorder="1" applyAlignment="1">
      <alignment horizontal="left" vertical="center"/>
    </xf>
    <xf numFmtId="0" fontId="73" fillId="9" borderId="0" xfId="3" applyFont="1" applyFill="1" applyBorder="1" applyAlignment="1">
      <alignment vertical="center"/>
    </xf>
    <xf numFmtId="0" fontId="73" fillId="9" borderId="0" xfId="3" applyFont="1" applyFill="1" applyBorder="1" applyAlignment="1">
      <alignment horizontal="center" vertical="center"/>
    </xf>
    <xf numFmtId="0" fontId="74" fillId="0" borderId="0" xfId="5" applyFont="1"/>
    <xf numFmtId="0" fontId="9" fillId="3" borderId="2" xfId="3" applyFont="1" applyFill="1" applyBorder="1" applyAlignment="1">
      <alignment horizontal="center" vertical="center" wrapText="1"/>
    </xf>
    <xf numFmtId="49" fontId="7" fillId="2" borderId="0" xfId="3" applyNumberFormat="1" applyFont="1" applyFill="1" applyBorder="1" applyAlignment="1">
      <alignment horizontal="center" vertical="center"/>
    </xf>
    <xf numFmtId="0" fontId="2" fillId="3" borderId="2" xfId="3" applyFont="1" applyFill="1" applyBorder="1" applyAlignment="1">
      <alignment horizontal="center" vertical="center"/>
    </xf>
    <xf numFmtId="0" fontId="9" fillId="3" borderId="2" xfId="3" applyFont="1" applyFill="1" applyBorder="1" applyAlignment="1">
      <alignment horizontal="center" vertical="center" wrapText="1"/>
    </xf>
    <xf numFmtId="49" fontId="7" fillId="2" borderId="0" xfId="3" applyNumberFormat="1" applyFont="1" applyFill="1" applyBorder="1" applyAlignment="1">
      <alignment horizontal="center" vertical="center"/>
    </xf>
    <xf numFmtId="0" fontId="2" fillId="3" borderId="2" xfId="3" applyFont="1" applyFill="1" applyBorder="1" applyAlignment="1">
      <alignment horizontal="center" vertical="center"/>
    </xf>
    <xf numFmtId="0" fontId="0" fillId="0" borderId="7" xfId="0" applyBorder="1" applyAlignment="1">
      <alignment horizontal="left" vertical="center"/>
    </xf>
    <xf numFmtId="0" fontId="1" fillId="2" borderId="2" xfId="3" applyFont="1" applyFill="1" applyBorder="1" applyAlignment="1">
      <alignment horizontal="left" vertical="center"/>
    </xf>
    <xf numFmtId="0" fontId="64" fillId="3" borderId="2" xfId="3" applyFont="1" applyFill="1" applyBorder="1" applyAlignment="1">
      <alignment horizontal="left" vertical="center"/>
    </xf>
    <xf numFmtId="182" fontId="0" fillId="0" borderId="0" xfId="0" applyNumberFormat="1"/>
    <xf numFmtId="182" fontId="7" fillId="2" borderId="0" xfId="3" applyNumberFormat="1" applyFont="1" applyFill="1" applyBorder="1" applyAlignment="1">
      <alignment horizontal="center" vertical="center"/>
    </xf>
    <xf numFmtId="49" fontId="78" fillId="2" borderId="0" xfId="3" applyNumberFormat="1" applyFont="1" applyFill="1" applyBorder="1" applyAlignment="1">
      <alignment horizontal="center" vertical="center"/>
    </xf>
    <xf numFmtId="0" fontId="77" fillId="0" borderId="0" xfId="0" applyFont="1"/>
    <xf numFmtId="182" fontId="6" fillId="0" borderId="0" xfId="0" applyNumberFormat="1" applyFont="1"/>
    <xf numFmtId="182" fontId="7" fillId="2" borderId="0" xfId="3" applyNumberFormat="1" applyFont="1" applyFill="1" applyBorder="1" applyAlignment="1">
      <alignment vertical="center"/>
    </xf>
    <xf numFmtId="0" fontId="78" fillId="2" borderId="0" xfId="3" applyFont="1" applyFill="1" applyBorder="1" applyAlignment="1">
      <alignment vertical="center"/>
    </xf>
    <xf numFmtId="4" fontId="0" fillId="0" borderId="2" xfId="0" applyNumberFormat="1" applyBorder="1" applyAlignment="1">
      <alignment horizontal="right" vertical="center"/>
    </xf>
    <xf numFmtId="49" fontId="0" fillId="0" borderId="7" xfId="8" applyNumberFormat="1" applyFont="1" applyBorder="1" applyAlignment="1">
      <alignment horizontal="right" vertical="center"/>
    </xf>
    <xf numFmtId="0" fontId="57" fillId="0" borderId="0" xfId="0" applyFont="1"/>
    <xf numFmtId="0" fontId="42" fillId="2" borderId="0" xfId="3" applyFont="1" applyFill="1" applyBorder="1" applyAlignment="1">
      <alignment vertical="center"/>
    </xf>
    <xf numFmtId="0" fontId="42" fillId="2" borderId="0" xfId="3" applyFont="1" applyFill="1" applyBorder="1" applyAlignment="1">
      <alignment horizontal="right" vertical="center"/>
    </xf>
    <xf numFmtId="0" fontId="79" fillId="0" borderId="0" xfId="0" applyFont="1"/>
    <xf numFmtId="0" fontId="79" fillId="0" borderId="0" xfId="0" applyFont="1" applyAlignment="1">
      <alignment horizontal="center"/>
    </xf>
    <xf numFmtId="49" fontId="42" fillId="2" borderId="0" xfId="3" applyNumberFormat="1" applyFont="1" applyFill="1" applyBorder="1" applyAlignment="1">
      <alignment horizontal="center" vertical="center"/>
    </xf>
    <xf numFmtId="49" fontId="42" fillId="2" borderId="0" xfId="3" applyNumberFormat="1" applyFont="1" applyFill="1" applyBorder="1" applyAlignment="1">
      <alignment vertical="center"/>
    </xf>
    <xf numFmtId="0" fontId="40" fillId="2" borderId="0" xfId="3" applyFont="1" applyFill="1" applyBorder="1" applyAlignment="1">
      <alignment horizontal="left" vertical="center"/>
    </xf>
    <xf numFmtId="0" fontId="40" fillId="0" borderId="0" xfId="0" applyFont="1" applyAlignment="1">
      <alignment horizontal="left"/>
    </xf>
    <xf numFmtId="0" fontId="9" fillId="3" borderId="2" xfId="3" applyFont="1" applyFill="1" applyBorder="1" applyAlignment="1">
      <alignment horizontal="center" vertical="center" wrapText="1"/>
    </xf>
    <xf numFmtId="0" fontId="2" fillId="3" borderId="2" xfId="3" applyFont="1" applyFill="1" applyBorder="1" applyAlignment="1">
      <alignment horizontal="center" vertical="center"/>
    </xf>
    <xf numFmtId="44" fontId="1" fillId="2" borderId="2" xfId="1" applyFont="1" applyFill="1" applyBorder="1" applyAlignment="1">
      <alignment horizontal="right" vertical="center"/>
    </xf>
    <xf numFmtId="0" fontId="1" fillId="2" borderId="2" xfId="3" applyFont="1" applyFill="1" applyBorder="1" applyAlignment="1">
      <alignment horizontal="left" vertical="center"/>
    </xf>
    <xf numFmtId="49" fontId="15" fillId="9" borderId="0" xfId="3" applyNumberFormat="1" applyFont="1" applyFill="1" applyBorder="1" applyAlignment="1">
      <alignment horizontal="center" vertical="center"/>
    </xf>
    <xf numFmtId="8" fontId="6" fillId="2" borderId="2" xfId="3" applyNumberFormat="1" applyFont="1" applyFill="1" applyBorder="1" applyAlignment="1">
      <alignment horizontal="right" vertical="center"/>
    </xf>
    <xf numFmtId="41" fontId="7" fillId="2" borderId="2" xfId="2" applyNumberFormat="1" applyFont="1" applyFill="1" applyBorder="1" applyAlignment="1">
      <alignment horizontal="left" vertical="center"/>
    </xf>
    <xf numFmtId="41" fontId="7" fillId="0" borderId="2" xfId="2" applyNumberFormat="1" applyFont="1" applyFill="1" applyBorder="1" applyAlignment="1">
      <alignment horizontal="left" vertical="center"/>
    </xf>
    <xf numFmtId="44" fontId="6" fillId="0" borderId="2" xfId="1" applyFont="1" applyFill="1" applyBorder="1" applyAlignment="1">
      <alignment horizontal="left" vertical="center"/>
    </xf>
    <xf numFmtId="41" fontId="7" fillId="2" borderId="2" xfId="3" applyNumberFormat="1" applyFont="1" applyFill="1" applyBorder="1" applyAlignment="1">
      <alignment horizontal="left" vertical="center"/>
    </xf>
    <xf numFmtId="9" fontId="7" fillId="4" borderId="2" xfId="2" applyFont="1" applyFill="1" applyBorder="1" applyAlignment="1">
      <alignment horizontal="left" vertical="center"/>
    </xf>
    <xf numFmtId="44" fontId="7" fillId="4" borderId="2" xfId="1" applyFont="1" applyFill="1" applyBorder="1" applyAlignment="1">
      <alignment horizontal="left" vertical="center"/>
    </xf>
    <xf numFmtId="41" fontId="57" fillId="2" borderId="2" xfId="3" applyNumberFormat="1" applyFont="1" applyFill="1" applyBorder="1" applyAlignment="1">
      <alignment horizontal="left" vertical="center"/>
    </xf>
    <xf numFmtId="0" fontId="57" fillId="0" borderId="2" xfId="3" applyFont="1" applyFill="1" applyBorder="1" applyAlignment="1">
      <alignment horizontal="left" vertical="center"/>
    </xf>
    <xf numFmtId="0" fontId="77" fillId="2" borderId="2" xfId="3" applyFont="1" applyFill="1" applyBorder="1" applyAlignment="1">
      <alignment horizontal="left" vertical="center"/>
    </xf>
    <xf numFmtId="0" fontId="6" fillId="2" borderId="2" xfId="3" applyFont="1" applyFill="1" applyBorder="1" applyAlignment="1">
      <alignment horizontal="left" vertical="center" shrinkToFit="1"/>
    </xf>
    <xf numFmtId="44" fontId="7" fillId="2" borderId="2" xfId="1" applyFont="1" applyFill="1" applyBorder="1" applyAlignment="1">
      <alignment horizontal="left" vertical="center"/>
    </xf>
    <xf numFmtId="41" fontId="57" fillId="2" borderId="2" xfId="2" applyNumberFormat="1" applyFont="1" applyFill="1" applyBorder="1" applyAlignment="1">
      <alignment horizontal="left" vertical="center"/>
    </xf>
    <xf numFmtId="41" fontId="6" fillId="2" borderId="2" xfId="2" applyNumberFormat="1" applyFont="1" applyFill="1" applyBorder="1" applyAlignment="1">
      <alignment horizontal="left" vertical="center"/>
    </xf>
    <xf numFmtId="9" fontId="64" fillId="3" borderId="2" xfId="2" applyFont="1" applyFill="1" applyBorder="1" applyAlignment="1">
      <alignment horizontal="left" vertical="center"/>
    </xf>
    <xf numFmtId="9" fontId="6" fillId="2" borderId="2" xfId="2" applyFont="1" applyFill="1" applyBorder="1" applyAlignment="1">
      <alignment horizontal="right" vertical="center"/>
    </xf>
    <xf numFmtId="178" fontId="6" fillId="0" borderId="2" xfId="2" applyNumberFormat="1" applyFont="1" applyFill="1" applyBorder="1" applyAlignment="1">
      <alignment horizontal="right" vertical="center"/>
    </xf>
    <xf numFmtId="41" fontId="7" fillId="0" borderId="2" xfId="2" applyNumberFormat="1" applyFont="1" applyFill="1" applyBorder="1" applyAlignment="1">
      <alignment horizontal="right" vertical="center"/>
    </xf>
    <xf numFmtId="41" fontId="7" fillId="2" borderId="2" xfId="2" applyNumberFormat="1" applyFont="1" applyFill="1" applyBorder="1" applyAlignment="1">
      <alignment horizontal="right" vertical="center"/>
    </xf>
    <xf numFmtId="41" fontId="7" fillId="2" borderId="2" xfId="3" applyNumberFormat="1" applyFont="1" applyFill="1" applyBorder="1" applyAlignment="1">
      <alignment horizontal="right" vertical="center"/>
    </xf>
    <xf numFmtId="0" fontId="6" fillId="0" borderId="2" xfId="3" applyFont="1" applyFill="1" applyBorder="1" applyAlignment="1">
      <alignment horizontal="right" vertical="center"/>
    </xf>
    <xf numFmtId="9" fontId="77" fillId="2" borderId="2" xfId="2" applyFont="1" applyFill="1" applyBorder="1" applyAlignment="1">
      <alignment horizontal="right" vertical="center" wrapText="1"/>
    </xf>
    <xf numFmtId="9" fontId="6" fillId="2" borderId="2" xfId="2" applyNumberFormat="1" applyFont="1" applyFill="1" applyBorder="1" applyAlignment="1">
      <alignment horizontal="right" vertical="center"/>
    </xf>
    <xf numFmtId="175" fontId="6" fillId="2" borderId="2" xfId="3" applyNumberFormat="1" applyFont="1" applyFill="1" applyBorder="1" applyAlignment="1">
      <alignment horizontal="right" vertical="center"/>
    </xf>
    <xf numFmtId="10" fontId="6" fillId="0" borderId="2" xfId="3" applyNumberFormat="1" applyFont="1" applyFill="1" applyBorder="1" applyAlignment="1">
      <alignment horizontal="right" vertical="center"/>
    </xf>
    <xf numFmtId="41" fontId="6" fillId="2" borderId="2" xfId="2" applyNumberFormat="1" applyFont="1" applyFill="1" applyBorder="1" applyAlignment="1">
      <alignment horizontal="right" vertical="center"/>
    </xf>
    <xf numFmtId="9" fontId="6" fillId="3" borderId="2" xfId="2" applyFont="1" applyFill="1" applyBorder="1" applyAlignment="1">
      <alignment horizontal="left" vertical="center"/>
    </xf>
    <xf numFmtId="180" fontId="13" fillId="0" borderId="5" xfId="0" applyNumberFormat="1" applyFont="1" applyBorder="1" applyAlignment="1" applyProtection="1">
      <alignment horizontal="left"/>
    </xf>
    <xf numFmtId="0" fontId="50" fillId="2" borderId="2" xfId="3" applyFont="1" applyFill="1" applyBorder="1" applyAlignment="1">
      <alignment vertical="center"/>
    </xf>
    <xf numFmtId="9" fontId="49" fillId="2" borderId="2" xfId="2" applyFont="1" applyFill="1" applyBorder="1" applyAlignment="1">
      <alignment horizontal="center" vertical="center"/>
    </xf>
    <xf numFmtId="9" fontId="49" fillId="4" borderId="2" xfId="2" applyFont="1" applyFill="1" applyBorder="1" applyAlignment="1">
      <alignment horizontal="center" vertical="center"/>
    </xf>
    <xf numFmtId="9" fontId="15" fillId="4" borderId="2" xfId="2" applyFont="1" applyFill="1" applyBorder="1" applyAlignment="1">
      <alignment horizontal="center" vertical="center"/>
    </xf>
    <xf numFmtId="44" fontId="15" fillId="4" borderId="2" xfId="1" applyFont="1" applyFill="1" applyBorder="1" applyAlignment="1">
      <alignment horizontal="center" vertical="center"/>
    </xf>
    <xf numFmtId="180" fontId="50" fillId="0" borderId="5" xfId="0" applyNumberFormat="1" applyFont="1" applyBorder="1"/>
    <xf numFmtId="9" fontId="15" fillId="2" borderId="2" xfId="2" applyFont="1" applyFill="1" applyBorder="1" applyAlignment="1">
      <alignment horizontal="center" vertical="center"/>
    </xf>
    <xf numFmtId="44" fontId="15" fillId="2" borderId="2" xfId="1" applyFont="1" applyFill="1" applyBorder="1" applyAlignment="1">
      <alignment horizontal="center" vertical="center"/>
    </xf>
    <xf numFmtId="0" fontId="80" fillId="3" borderId="2" xfId="3" applyFont="1" applyFill="1" applyBorder="1" applyAlignment="1">
      <alignment horizontal="left" vertical="center"/>
    </xf>
    <xf numFmtId="0" fontId="80" fillId="3" borderId="2" xfId="3" applyFont="1" applyFill="1" applyBorder="1" applyAlignment="1">
      <alignment horizontal="center" vertical="center"/>
    </xf>
    <xf numFmtId="9" fontId="80" fillId="3" borderId="2" xfId="2" applyFont="1" applyFill="1" applyBorder="1" applyAlignment="1">
      <alignment horizontal="center" vertical="center"/>
    </xf>
    <xf numFmtId="44" fontId="80" fillId="3" borderId="2" xfId="1" applyFont="1" applyFill="1" applyBorder="1" applyAlignment="1">
      <alignment horizontal="center" vertical="center"/>
    </xf>
    <xf numFmtId="44" fontId="50" fillId="2" borderId="2" xfId="1" applyFont="1" applyFill="1" applyBorder="1" applyAlignment="1">
      <alignment horizontal="center" vertical="center"/>
    </xf>
    <xf numFmtId="44" fontId="13" fillId="2" borderId="2" xfId="1" applyFont="1" applyFill="1" applyBorder="1" applyAlignment="1">
      <alignment horizontal="center" vertical="center"/>
    </xf>
    <xf numFmtId="180" fontId="13" fillId="0" borderId="2" xfId="0" applyNumberFormat="1" applyFont="1" applyBorder="1" applyAlignment="1" applyProtection="1">
      <alignment horizontal="left"/>
    </xf>
    <xf numFmtId="0" fontId="49" fillId="2" borderId="2" xfId="3" applyFont="1" applyFill="1" applyBorder="1" applyAlignment="1">
      <alignment horizontal="left" vertical="center"/>
    </xf>
    <xf numFmtId="0" fontId="13" fillId="4" borderId="2" xfId="3" applyFont="1" applyFill="1" applyBorder="1" applyAlignment="1">
      <alignment horizontal="left" vertical="center"/>
    </xf>
    <xf numFmtId="0" fontId="13" fillId="2" borderId="2" xfId="3" applyFont="1" applyFill="1" applyBorder="1" applyAlignment="1">
      <alignment horizontal="left" vertical="center"/>
    </xf>
    <xf numFmtId="0" fontId="50" fillId="4" borderId="2" xfId="3" applyFont="1" applyFill="1" applyBorder="1" applyAlignment="1">
      <alignment horizontal="left" vertical="center"/>
    </xf>
    <xf numFmtId="0" fontId="81" fillId="3" borderId="2" xfId="3" applyFont="1" applyFill="1" applyBorder="1" applyAlignment="1">
      <alignment horizontal="left" vertical="center"/>
    </xf>
    <xf numFmtId="176" fontId="50" fillId="2" borderId="2" xfId="2" applyNumberFormat="1" applyFont="1" applyFill="1" applyBorder="1" applyAlignment="1">
      <alignment horizontal="right" vertical="center"/>
    </xf>
    <xf numFmtId="9" fontId="50" fillId="2" borderId="2" xfId="2" applyFont="1" applyFill="1" applyBorder="1" applyAlignment="1">
      <alignment horizontal="right" vertical="center"/>
    </xf>
    <xf numFmtId="0" fontId="50" fillId="2" borderId="2" xfId="3" applyFont="1" applyFill="1" applyBorder="1" applyAlignment="1">
      <alignment horizontal="right" vertical="center"/>
    </xf>
    <xf numFmtId="0" fontId="13" fillId="4" borderId="2" xfId="3" applyFont="1" applyFill="1" applyBorder="1" applyAlignment="1">
      <alignment horizontal="right" vertical="center"/>
    </xf>
    <xf numFmtId="0" fontId="13" fillId="2" borderId="2" xfId="3" applyFont="1" applyFill="1" applyBorder="1" applyAlignment="1">
      <alignment horizontal="right" vertical="center"/>
    </xf>
    <xf numFmtId="0" fontId="0" fillId="2" borderId="2" xfId="0" applyFill="1"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0" xfId="0" applyFont="1" applyAlignment="1">
      <alignment horizontal="left" vertical="center"/>
    </xf>
    <xf numFmtId="0" fontId="68" fillId="7" borderId="2" xfId="0" applyFont="1" applyFill="1" applyBorder="1" applyAlignment="1">
      <alignment vertical="center"/>
    </xf>
    <xf numFmtId="0" fontId="0" fillId="0" borderId="0" xfId="0" applyBorder="1" applyAlignment="1">
      <alignment horizontal="left" vertical="center"/>
    </xf>
    <xf numFmtId="0" fontId="0" fillId="0" borderId="0" xfId="0" applyFont="1" applyBorder="1" applyAlignment="1">
      <alignment horizontal="right" vertical="center"/>
    </xf>
    <xf numFmtId="49" fontId="0" fillId="0" borderId="3" xfId="8" applyNumberFormat="1" applyFont="1" applyBorder="1" applyAlignment="1">
      <alignment horizontal="right" vertical="center"/>
    </xf>
    <xf numFmtId="4" fontId="0" fillId="0" borderId="3" xfId="0" applyNumberFormat="1" applyBorder="1" applyAlignment="1">
      <alignment horizontal="right" vertical="center"/>
    </xf>
    <xf numFmtId="0" fontId="4" fillId="7" borderId="3" xfId="3" applyFont="1" applyFill="1" applyBorder="1" applyAlignment="1">
      <alignment vertical="center"/>
    </xf>
    <xf numFmtId="0" fontId="4" fillId="7" borderId="3" xfId="3" applyFont="1" applyFill="1" applyBorder="1" applyAlignment="1">
      <alignment horizontal="left" vertical="center"/>
    </xf>
    <xf numFmtId="0" fontId="4" fillId="7" borderId="3" xfId="3" applyFont="1" applyFill="1" applyBorder="1" applyAlignment="1">
      <alignment horizontal="center" vertical="center"/>
    </xf>
    <xf numFmtId="0" fontId="4" fillId="7" borderId="3" xfId="3" applyFont="1" applyFill="1" applyBorder="1" applyAlignment="1">
      <alignment horizontal="right" vertical="center"/>
    </xf>
    <xf numFmtId="0" fontId="22" fillId="7" borderId="3" xfId="3" applyFont="1" applyFill="1" applyBorder="1" applyAlignment="1">
      <alignment horizontal="right" vertical="center"/>
    </xf>
    <xf numFmtId="0" fontId="2" fillId="2" borderId="0" xfId="3" applyFont="1" applyFill="1" applyBorder="1" applyAlignment="1">
      <alignment horizontal="left" vertical="center"/>
    </xf>
    <xf numFmtId="9" fontId="2" fillId="2" borderId="0" xfId="2" applyFont="1" applyFill="1" applyBorder="1" applyAlignment="1">
      <alignment horizontal="center" vertical="center"/>
    </xf>
    <xf numFmtId="0" fontId="2" fillId="2" borderId="0" xfId="3" applyFont="1" applyFill="1" applyBorder="1" applyAlignment="1">
      <alignment horizontal="center" vertical="center"/>
    </xf>
    <xf numFmtId="0" fontId="68" fillId="7" borderId="36" xfId="0" applyFont="1" applyFill="1" applyBorder="1" applyAlignment="1">
      <alignment vertical="center"/>
    </xf>
    <xf numFmtId="0" fontId="13" fillId="0" borderId="37" xfId="0" applyFont="1" applyBorder="1"/>
    <xf numFmtId="4" fontId="0" fillId="0" borderId="2" xfId="0" applyNumberFormat="1" applyBorder="1" applyAlignment="1">
      <alignment vertical="center"/>
    </xf>
    <xf numFmtId="4" fontId="0" fillId="0" borderId="7" xfId="0" applyNumberFormat="1" applyBorder="1" applyAlignment="1">
      <alignment vertical="center"/>
    </xf>
    <xf numFmtId="4" fontId="0" fillId="0" borderId="2" xfId="0" applyNumberFormat="1" applyFont="1" applyBorder="1" applyAlignment="1">
      <alignment vertical="center"/>
    </xf>
    <xf numFmtId="4" fontId="0" fillId="0" borderId="7" xfId="0" applyNumberFormat="1" applyFont="1" applyBorder="1" applyAlignment="1">
      <alignment vertical="center"/>
    </xf>
    <xf numFmtId="4" fontId="0" fillId="0" borderId="3" xfId="0" applyNumberFormat="1" applyFont="1" applyBorder="1" applyAlignment="1">
      <alignment vertical="center"/>
    </xf>
    <xf numFmtId="0" fontId="2" fillId="3" borderId="2" xfId="3" applyFont="1" applyFill="1" applyBorder="1" applyAlignment="1">
      <alignment vertical="center"/>
    </xf>
    <xf numFmtId="0" fontId="2" fillId="2" borderId="0" xfId="3" applyFont="1" applyFill="1" applyBorder="1" applyAlignment="1">
      <alignment vertical="center"/>
    </xf>
    <xf numFmtId="0" fontId="50" fillId="0" borderId="7" xfId="0" applyFont="1" applyBorder="1" applyAlignment="1">
      <alignment vertical="top"/>
    </xf>
    <xf numFmtId="0" fontId="50" fillId="0" borderId="2" xfId="0" applyFont="1" applyBorder="1" applyAlignment="1">
      <alignment vertical="top"/>
    </xf>
    <xf numFmtId="0" fontId="50" fillId="0" borderId="3" xfId="0" applyFont="1" applyBorder="1" applyAlignment="1">
      <alignment vertical="top"/>
    </xf>
    <xf numFmtId="0" fontId="50" fillId="0" borderId="36" xfId="0" applyFont="1" applyBorder="1" applyAlignment="1">
      <alignment vertical="center"/>
    </xf>
    <xf numFmtId="181" fontId="50" fillId="0" borderId="7" xfId="0" applyNumberFormat="1" applyFont="1" applyBorder="1" applyAlignment="1">
      <alignment horizontal="center" vertical="center"/>
    </xf>
    <xf numFmtId="181" fontId="50" fillId="0" borderId="2" xfId="0" applyNumberFormat="1" applyFont="1" applyBorder="1" applyAlignment="1">
      <alignment horizontal="center" vertical="center"/>
    </xf>
    <xf numFmtId="181" fontId="50" fillId="0" borderId="3" xfId="0" applyNumberFormat="1" applyFont="1" applyBorder="1" applyAlignment="1">
      <alignment vertical="center"/>
    </xf>
    <xf numFmtId="175" fontId="80" fillId="3" borderId="2" xfId="1" applyNumberFormat="1" applyFont="1" applyFill="1" applyBorder="1" applyAlignment="1">
      <alignment horizontal="right" vertical="center"/>
    </xf>
    <xf numFmtId="181" fontId="50" fillId="2" borderId="0" xfId="0" applyNumberFormat="1" applyFont="1" applyFill="1" applyBorder="1" applyAlignment="1">
      <alignment vertical="center"/>
    </xf>
    <xf numFmtId="0" fontId="50" fillId="0" borderId="0" xfId="0" applyFont="1" applyAlignment="1">
      <alignment vertical="center"/>
    </xf>
    <xf numFmtId="0" fontId="20" fillId="0" borderId="0" xfId="0" applyFont="1" applyBorder="1"/>
    <xf numFmtId="0" fontId="4" fillId="4" borderId="15" xfId="3" applyFont="1" applyFill="1" applyBorder="1" applyAlignment="1">
      <alignment vertical="center"/>
    </xf>
    <xf numFmtId="0" fontId="4" fillId="4" borderId="16" xfId="3" applyFont="1" applyFill="1" applyBorder="1" applyAlignment="1">
      <alignment horizontal="center" vertical="center"/>
    </xf>
    <xf numFmtId="0" fontId="1" fillId="2" borderId="15" xfId="3" applyFont="1" applyFill="1" applyBorder="1" applyAlignment="1">
      <alignment vertical="center"/>
    </xf>
    <xf numFmtId="0" fontId="1" fillId="2" borderId="16" xfId="3" applyFont="1" applyFill="1" applyBorder="1" applyAlignment="1">
      <alignment horizontal="center" vertical="center"/>
    </xf>
    <xf numFmtId="0" fontId="1" fillId="2" borderId="15" xfId="3" applyFont="1" applyFill="1" applyBorder="1" applyAlignment="1">
      <alignment vertical="center" wrapText="1"/>
    </xf>
    <xf numFmtId="0" fontId="1" fillId="2" borderId="16" xfId="3" applyFont="1" applyFill="1" applyBorder="1" applyAlignment="1">
      <alignment vertical="center"/>
    </xf>
    <xf numFmtId="0" fontId="1" fillId="2" borderId="16" xfId="3" applyFont="1" applyFill="1" applyBorder="1" applyAlignment="1">
      <alignment vertical="center" wrapText="1"/>
    </xf>
    <xf numFmtId="0" fontId="7" fillId="4" borderId="15" xfId="3" applyFont="1" applyFill="1" applyBorder="1" applyAlignment="1">
      <alignment vertical="center"/>
    </xf>
    <xf numFmtId="0" fontId="7" fillId="4" borderId="16" xfId="3" applyFont="1" applyFill="1" applyBorder="1" applyAlignment="1">
      <alignment horizontal="center" vertical="center"/>
    </xf>
    <xf numFmtId="0" fontId="6" fillId="2" borderId="16" xfId="3" applyFont="1" applyFill="1" applyBorder="1" applyAlignment="1">
      <alignment horizontal="left" vertical="center"/>
    </xf>
    <xf numFmtId="0" fontId="1" fillId="2" borderId="16" xfId="3" applyFont="1" applyFill="1" applyBorder="1" applyAlignment="1">
      <alignment horizontal="left" vertical="center"/>
    </xf>
    <xf numFmtId="0" fontId="4" fillId="4" borderId="16" xfId="3" applyFont="1" applyFill="1" applyBorder="1" applyAlignment="1">
      <alignment horizontal="left" vertical="center"/>
    </xf>
    <xf numFmtId="0" fontId="2" fillId="3" borderId="15" xfId="3" applyFont="1" applyFill="1" applyBorder="1" applyAlignment="1">
      <alignment horizontal="left" vertical="center"/>
    </xf>
    <xf numFmtId="0" fontId="2" fillId="3" borderId="16" xfId="3" applyFont="1" applyFill="1" applyBorder="1" applyAlignment="1">
      <alignment horizontal="left" vertical="center"/>
    </xf>
    <xf numFmtId="43" fontId="1" fillId="2" borderId="2" xfId="3" applyNumberFormat="1" applyFont="1" applyFill="1" applyBorder="1" applyAlignment="1">
      <alignment vertical="center"/>
    </xf>
    <xf numFmtId="43" fontId="6" fillId="2" borderId="2" xfId="3" applyNumberFormat="1" applyFont="1" applyFill="1" applyBorder="1" applyAlignment="1">
      <alignment vertical="center"/>
    </xf>
    <xf numFmtId="43" fontId="7" fillId="2" borderId="2" xfId="3" applyNumberFormat="1" applyFont="1" applyFill="1" applyBorder="1" applyAlignment="1">
      <alignment vertical="center"/>
    </xf>
    <xf numFmtId="44" fontId="2" fillId="3" borderId="2" xfId="1" applyFont="1" applyFill="1" applyBorder="1" applyAlignment="1">
      <alignment horizontal="left" vertical="center"/>
    </xf>
    <xf numFmtId="9" fontId="6" fillId="4" borderId="2" xfId="2" applyFont="1" applyFill="1" applyBorder="1" applyAlignment="1">
      <alignment horizontal="right" vertical="center"/>
    </xf>
    <xf numFmtId="0" fontId="65" fillId="0" borderId="0" xfId="0" applyFont="1" applyBorder="1"/>
    <xf numFmtId="0" fontId="15" fillId="2" borderId="2" xfId="3" applyFont="1" applyFill="1" applyBorder="1" applyAlignment="1">
      <alignment vertical="center"/>
    </xf>
    <xf numFmtId="0" fontId="50" fillId="2" borderId="0" xfId="3" applyFont="1" applyFill="1" applyBorder="1" applyAlignment="1">
      <alignment vertical="center"/>
    </xf>
    <xf numFmtId="9" fontId="13" fillId="2" borderId="2" xfId="2" applyFont="1" applyFill="1" applyBorder="1" applyAlignment="1">
      <alignment horizontal="right" vertical="center"/>
    </xf>
    <xf numFmtId="9" fontId="50" fillId="4" borderId="2" xfId="2" applyFont="1" applyFill="1" applyBorder="1" applyAlignment="1">
      <alignment horizontal="right" vertical="center"/>
    </xf>
    <xf numFmtId="9" fontId="13" fillId="4" borderId="2" xfId="2" applyFont="1" applyFill="1" applyBorder="1" applyAlignment="1">
      <alignment horizontal="right" vertical="center"/>
    </xf>
    <xf numFmtId="0" fontId="9" fillId="3" borderId="2" xfId="3" applyFont="1" applyFill="1" applyBorder="1" applyAlignment="1">
      <alignment horizontal="center" vertical="center" wrapText="1"/>
    </xf>
    <xf numFmtId="49" fontId="7" fillId="2" borderId="0" xfId="3" applyNumberFormat="1" applyFont="1" applyFill="1" applyBorder="1" applyAlignment="1">
      <alignment horizontal="center" vertical="center"/>
    </xf>
    <xf numFmtId="0" fontId="2" fillId="3" borderId="2" xfId="3" applyFont="1" applyFill="1" applyBorder="1" applyAlignment="1">
      <alignment horizontal="center" vertical="center"/>
    </xf>
    <xf numFmtId="0" fontId="0" fillId="0" borderId="7" xfId="0" applyBorder="1" applyAlignment="1">
      <alignment horizontal="left" vertical="center"/>
    </xf>
    <xf numFmtId="44" fontId="1" fillId="2" borderId="2" xfId="1" applyFont="1" applyFill="1" applyBorder="1" applyAlignment="1">
      <alignment horizontal="right" vertical="center"/>
    </xf>
    <xf numFmtId="0" fontId="1" fillId="2" borderId="2" xfId="3" applyFont="1" applyFill="1" applyBorder="1" applyAlignment="1">
      <alignment horizontal="left" vertical="center"/>
    </xf>
    <xf numFmtId="0" fontId="68" fillId="11" borderId="2" xfId="3" applyFont="1" applyFill="1" applyBorder="1" applyAlignment="1">
      <alignment horizontal="center" vertical="center" wrapText="1"/>
    </xf>
    <xf numFmtId="0" fontId="12" fillId="9" borderId="2" xfId="3" applyFont="1" applyFill="1" applyBorder="1" applyAlignment="1">
      <alignment horizontal="center" vertical="center"/>
    </xf>
    <xf numFmtId="44" fontId="12" fillId="9" borderId="2" xfId="1" applyFont="1" applyFill="1" applyBorder="1" applyAlignment="1">
      <alignment horizontal="center" vertical="center"/>
    </xf>
    <xf numFmtId="44" fontId="12" fillId="0" borderId="2" xfId="1" applyFont="1" applyBorder="1"/>
    <xf numFmtId="0" fontId="13" fillId="9" borderId="2" xfId="3" applyFont="1" applyFill="1" applyBorder="1" applyAlignment="1">
      <alignment vertical="center"/>
    </xf>
    <xf numFmtId="0" fontId="13" fillId="9" borderId="2" xfId="3" applyFont="1" applyFill="1" applyBorder="1" applyAlignment="1">
      <alignment horizontal="left" vertical="center"/>
    </xf>
    <xf numFmtId="0" fontId="15" fillId="9" borderId="2" xfId="3" applyFont="1" applyFill="1" applyBorder="1" applyAlignment="1">
      <alignment horizontal="center" vertical="center"/>
    </xf>
    <xf numFmtId="44" fontId="13" fillId="9" borderId="2" xfId="1" applyFont="1" applyFill="1" applyBorder="1"/>
    <xf numFmtId="44" fontId="13" fillId="0" borderId="2" xfId="1" applyFont="1" applyBorder="1"/>
    <xf numFmtId="0" fontId="12" fillId="0" borderId="2" xfId="0" applyFont="1" applyFill="1" applyBorder="1" applyAlignment="1">
      <alignment horizontal="left" vertical="center"/>
    </xf>
    <xf numFmtId="0" fontId="12" fillId="0" borderId="2" xfId="0" applyFont="1" applyBorder="1" applyAlignment="1">
      <alignment horizontal="right" vertical="center"/>
    </xf>
    <xf numFmtId="0" fontId="82" fillId="0" borderId="2" xfId="0" applyFont="1" applyFill="1" applyBorder="1" applyAlignment="1">
      <alignment horizontal="right" vertical="center"/>
    </xf>
    <xf numFmtId="10" fontId="12" fillId="0" borderId="2" xfId="2" applyNumberFormat="1" applyFont="1" applyBorder="1" applyAlignment="1">
      <alignment horizontal="right" vertical="center"/>
    </xf>
    <xf numFmtId="10" fontId="12" fillId="9" borderId="2" xfId="2" applyNumberFormat="1" applyFont="1" applyFill="1" applyBorder="1" applyAlignment="1">
      <alignment horizontal="right" vertical="center"/>
    </xf>
    <xf numFmtId="0" fontId="17" fillId="9" borderId="2" xfId="3" applyFont="1" applyFill="1" applyBorder="1" applyAlignment="1">
      <alignment horizontal="right" vertical="center"/>
    </xf>
    <xf numFmtId="167" fontId="12" fillId="0" borderId="2" xfId="2" applyNumberFormat="1" applyFont="1" applyBorder="1" applyAlignment="1">
      <alignment horizontal="right" vertical="center"/>
    </xf>
    <xf numFmtId="44" fontId="12" fillId="9" borderId="2" xfId="1" applyFont="1" applyFill="1" applyBorder="1" applyAlignment="1">
      <alignment horizontal="right" vertical="center"/>
    </xf>
    <xf numFmtId="0" fontId="15" fillId="9" borderId="2" xfId="3" applyFont="1" applyFill="1" applyBorder="1" applyAlignment="1">
      <alignment horizontal="right" vertical="center"/>
    </xf>
    <xf numFmtId="176" fontId="12" fillId="0" borderId="2" xfId="2" applyNumberFormat="1" applyFont="1" applyBorder="1" applyAlignment="1">
      <alignment horizontal="right" vertical="center"/>
    </xf>
    <xf numFmtId="0" fontId="12" fillId="9" borderId="2" xfId="3" applyFont="1" applyFill="1" applyBorder="1" applyAlignment="1">
      <alignment horizontal="left" vertical="center"/>
    </xf>
    <xf numFmtId="0" fontId="17" fillId="4" borderId="2" xfId="3" applyFont="1" applyFill="1" applyBorder="1" applyAlignment="1">
      <alignment vertical="center"/>
    </xf>
    <xf numFmtId="0" fontId="17" fillId="4" borderId="2" xfId="3" applyFont="1" applyFill="1" applyBorder="1" applyAlignment="1">
      <alignment horizontal="left" vertical="center"/>
    </xf>
    <xf numFmtId="0" fontId="17" fillId="4" borderId="2" xfId="3" applyFont="1" applyFill="1" applyBorder="1" applyAlignment="1">
      <alignment horizontal="center" vertical="center"/>
    </xf>
    <xf numFmtId="0" fontId="17" fillId="9" borderId="2" xfId="3" applyFont="1" applyFill="1" applyBorder="1" applyAlignment="1">
      <alignment horizontal="left" vertical="center"/>
    </xf>
    <xf numFmtId="4" fontId="17" fillId="9" borderId="2" xfId="3" applyNumberFormat="1" applyFont="1" applyFill="1" applyBorder="1" applyAlignment="1">
      <alignment horizontal="center" vertical="center"/>
    </xf>
    <xf numFmtId="0" fontId="12" fillId="0" borderId="2" xfId="0" applyFont="1" applyBorder="1"/>
    <xf numFmtId="0" fontId="12" fillId="0" borderId="2" xfId="0" applyFont="1" applyBorder="1" applyAlignment="1">
      <alignment horizontal="left"/>
    </xf>
    <xf numFmtId="0" fontId="12" fillId="0" borderId="2" xfId="0" applyFont="1" applyBorder="1" applyAlignment="1">
      <alignment horizontal="right"/>
    </xf>
    <xf numFmtId="0" fontId="15" fillId="9" borderId="2" xfId="3" applyFont="1" applyFill="1" applyBorder="1" applyAlignment="1">
      <alignment horizontal="left" vertical="center"/>
    </xf>
    <xf numFmtId="0" fontId="17" fillId="4" borderId="2" xfId="3" applyFont="1" applyFill="1" applyBorder="1" applyAlignment="1">
      <alignment horizontal="right" vertical="center"/>
    </xf>
    <xf numFmtId="44" fontId="17" fillId="4" borderId="2" xfId="1" applyFont="1" applyFill="1" applyBorder="1" applyAlignment="1">
      <alignment horizontal="center" vertical="center"/>
    </xf>
    <xf numFmtId="44" fontId="12" fillId="9" borderId="2" xfId="1" applyFont="1" applyFill="1" applyBorder="1"/>
    <xf numFmtId="0" fontId="13" fillId="9" borderId="2" xfId="0" applyFont="1" applyFill="1" applyBorder="1"/>
    <xf numFmtId="0" fontId="83" fillId="0" borderId="0" xfId="0" applyFont="1"/>
    <xf numFmtId="0" fontId="83" fillId="0" borderId="0" xfId="0" applyFont="1" applyAlignment="1">
      <alignment horizontal="center"/>
    </xf>
    <xf numFmtId="0" fontId="84" fillId="0" borderId="25" xfId="0" applyFont="1" applyBorder="1"/>
    <xf numFmtId="0" fontId="84" fillId="0" borderId="26" xfId="0" applyFont="1" applyBorder="1" applyAlignment="1">
      <alignment horizontal="center"/>
    </xf>
    <xf numFmtId="0" fontId="84" fillId="0" borderId="34" xfId="0" applyFont="1" applyBorder="1" applyAlignment="1">
      <alignment horizontal="center"/>
    </xf>
    <xf numFmtId="0" fontId="84" fillId="0" borderId="27" xfId="0" applyFont="1" applyBorder="1" applyAlignment="1">
      <alignment horizontal="center"/>
    </xf>
    <xf numFmtId="0" fontId="85" fillId="0" borderId="29" xfId="0" applyFont="1" applyBorder="1"/>
    <xf numFmtId="0" fontId="85" fillId="0" borderId="0" xfId="0" applyFont="1" applyAlignment="1">
      <alignment horizontal="center"/>
    </xf>
    <xf numFmtId="0" fontId="85" fillId="0" borderId="28" xfId="0" applyFont="1" applyBorder="1"/>
    <xf numFmtId="0" fontId="85" fillId="0" borderId="30" xfId="0" applyFont="1" applyBorder="1"/>
    <xf numFmtId="8" fontId="85" fillId="0" borderId="28" xfId="0" applyNumberFormat="1" applyFont="1" applyBorder="1" applyAlignment="1">
      <alignment horizontal="right"/>
    </xf>
    <xf numFmtId="8" fontId="85" fillId="0" borderId="30" xfId="0" applyNumberFormat="1" applyFont="1" applyBorder="1" applyAlignment="1">
      <alignment horizontal="right"/>
    </xf>
    <xf numFmtId="0" fontId="85" fillId="0" borderId="30" xfId="0" applyFont="1" applyBorder="1" applyAlignment="1">
      <alignment horizontal="center"/>
    </xf>
    <xf numFmtId="0" fontId="85" fillId="0" borderId="32" xfId="0" applyFont="1" applyBorder="1"/>
    <xf numFmtId="0" fontId="85" fillId="0" borderId="33" xfId="0" applyFont="1" applyBorder="1" applyAlignment="1">
      <alignment horizontal="center"/>
    </xf>
    <xf numFmtId="0" fontId="85" fillId="0" borderId="31" xfId="0" applyFont="1" applyBorder="1"/>
    <xf numFmtId="0" fontId="84" fillId="0" borderId="0" xfId="0" applyFont="1" applyAlignment="1">
      <alignment horizontal="center"/>
    </xf>
    <xf numFmtId="0" fontId="86" fillId="0" borderId="0" xfId="0" applyFont="1" applyAlignment="1">
      <alignment horizontal="center"/>
    </xf>
    <xf numFmtId="0" fontId="86" fillId="0" borderId="0" xfId="0" applyFont="1"/>
    <xf numFmtId="0" fontId="85" fillId="0" borderId="0" xfId="0" applyFont="1"/>
    <xf numFmtId="0" fontId="84" fillId="0" borderId="0" xfId="0" applyFont="1"/>
    <xf numFmtId="8" fontId="85" fillId="0" borderId="0" xfId="0" applyNumberFormat="1" applyFont="1"/>
    <xf numFmtId="0" fontId="82" fillId="2" borderId="2" xfId="0" applyFont="1" applyFill="1" applyBorder="1" applyAlignment="1">
      <alignment horizontal="right" vertical="center"/>
    </xf>
    <xf numFmtId="0" fontId="68" fillId="13" borderId="0" xfId="5" applyFont="1" applyFill="1" applyBorder="1" applyAlignment="1">
      <alignment horizontal="left" vertical="center"/>
    </xf>
    <xf numFmtId="0" fontId="68" fillId="13" borderId="0" xfId="5" applyFont="1" applyFill="1" applyBorder="1" applyAlignment="1">
      <alignment horizontal="center" vertical="center"/>
    </xf>
    <xf numFmtId="0" fontId="12" fillId="0" borderId="2" xfId="25" applyFont="1" applyBorder="1" applyAlignment="1">
      <alignment horizontal="left" vertical="center"/>
    </xf>
    <xf numFmtId="0" fontId="12" fillId="0" borderId="2" xfId="25" applyFont="1" applyBorder="1" applyAlignment="1">
      <alignment horizontal="right" vertical="center"/>
    </xf>
    <xf numFmtId="10" fontId="12" fillId="0" borderId="2" xfId="25" applyNumberFormat="1" applyFont="1" applyBorder="1" applyAlignment="1">
      <alignment horizontal="right" vertical="center"/>
    </xf>
    <xf numFmtId="44" fontId="12" fillId="0" borderId="2" xfId="1" applyFont="1" applyBorder="1" applyAlignment="1">
      <alignment horizontal="center" vertical="center"/>
    </xf>
    <xf numFmtId="0" fontId="12" fillId="0" borderId="2" xfId="25" applyFont="1" applyBorder="1" applyAlignment="1">
      <alignment vertical="center"/>
    </xf>
    <xf numFmtId="0" fontId="12" fillId="0" borderId="2" xfId="25" applyFont="1" applyFill="1" applyBorder="1" applyAlignment="1">
      <alignment vertical="center"/>
    </xf>
    <xf numFmtId="179" fontId="12" fillId="0" borderId="2" xfId="25" applyNumberFormat="1" applyFont="1" applyBorder="1" applyAlignment="1">
      <alignment horizontal="right" vertical="center"/>
    </xf>
    <xf numFmtId="179" fontId="12" fillId="0" borderId="2" xfId="25" applyNumberFormat="1" applyFont="1" applyFill="1" applyBorder="1" applyAlignment="1">
      <alignment horizontal="right" vertical="center"/>
    </xf>
    <xf numFmtId="0" fontId="50" fillId="2" borderId="2" xfId="3" applyFont="1" applyFill="1" applyBorder="1" applyAlignment="1">
      <alignment horizontal="center" vertical="center"/>
    </xf>
    <xf numFmtId="44" fontId="13" fillId="4" borderId="2" xfId="1" applyFont="1" applyFill="1" applyBorder="1" applyAlignment="1">
      <alignment horizontal="right" vertical="center"/>
    </xf>
    <xf numFmtId="44" fontId="50" fillId="4" borderId="2" xfId="1" applyFont="1" applyFill="1" applyBorder="1" applyAlignment="1">
      <alignment horizontal="right" vertical="center"/>
    </xf>
    <xf numFmtId="44" fontId="50" fillId="2" borderId="2" xfId="1" applyFont="1" applyFill="1" applyBorder="1" applyAlignment="1">
      <alignment horizontal="right" vertical="center"/>
    </xf>
    <xf numFmtId="0" fontId="1" fillId="2" borderId="2" xfId="3" applyFont="1" applyFill="1" applyBorder="1" applyAlignment="1">
      <alignment horizontal="left"/>
    </xf>
    <xf numFmtId="44" fontId="1" fillId="2" borderId="2" xfId="1" applyFont="1" applyFill="1" applyBorder="1" applyAlignment="1">
      <alignment vertical="center"/>
    </xf>
    <xf numFmtId="9" fontId="1" fillId="2" borderId="2" xfId="3" applyNumberFormat="1" applyFont="1" applyFill="1" applyBorder="1" applyAlignment="1">
      <alignment vertical="center"/>
    </xf>
    <xf numFmtId="167" fontId="1" fillId="2" borderId="2" xfId="3" applyNumberFormat="1" applyFont="1" applyFill="1" applyBorder="1" applyAlignment="1">
      <alignment vertical="center"/>
    </xf>
    <xf numFmtId="10" fontId="1" fillId="2" borderId="2" xfId="3" applyNumberFormat="1" applyFont="1" applyFill="1" applyBorder="1" applyAlignment="1">
      <alignment vertical="center"/>
    </xf>
    <xf numFmtId="0" fontId="1" fillId="0" borderId="2" xfId="0" applyFont="1" applyBorder="1" applyAlignment="1"/>
    <xf numFmtId="9" fontId="1" fillId="0" borderId="2" xfId="0" applyNumberFormat="1" applyFont="1" applyBorder="1" applyAlignment="1"/>
    <xf numFmtId="9" fontId="6" fillId="2" borderId="2" xfId="3" applyNumberFormat="1" applyFont="1" applyFill="1" applyBorder="1" applyAlignment="1">
      <alignment vertical="center"/>
    </xf>
    <xf numFmtId="9" fontId="1" fillId="0" borderId="2" xfId="3" applyNumberFormat="1" applyFont="1" applyFill="1" applyBorder="1" applyAlignment="1">
      <alignment vertical="center"/>
    </xf>
    <xf numFmtId="0" fontId="1" fillId="2" borderId="2" xfId="3" applyFont="1" applyFill="1" applyBorder="1" applyAlignment="1"/>
    <xf numFmtId="44" fontId="1" fillId="2" borderId="2" xfId="1" applyFont="1" applyFill="1" applyBorder="1" applyAlignment="1"/>
    <xf numFmtId="44" fontId="1" fillId="0" borderId="2" xfId="1" applyFont="1" applyBorder="1" applyAlignment="1">
      <alignment horizontal="center"/>
    </xf>
    <xf numFmtId="0" fontId="2" fillId="2" borderId="0" xfId="3" applyFont="1" applyFill="1" applyBorder="1" applyAlignment="1">
      <alignment horizontal="right" vertical="center"/>
    </xf>
    <xf numFmtId="0" fontId="5" fillId="2" borderId="0" xfId="3" applyFont="1" applyFill="1" applyBorder="1" applyAlignment="1">
      <alignment horizontal="center" vertical="center"/>
    </xf>
    <xf numFmtId="44" fontId="2" fillId="2" borderId="0" xfId="1" applyFont="1" applyFill="1" applyBorder="1" applyAlignment="1">
      <alignment horizontal="center" vertical="center"/>
    </xf>
    <xf numFmtId="0" fontId="1" fillId="2" borderId="2" xfId="3" applyFont="1" applyFill="1" applyBorder="1" applyAlignment="1">
      <alignment horizontal="left" vertical="center"/>
    </xf>
    <xf numFmtId="44" fontId="0" fillId="2" borderId="2" xfId="1" applyFont="1" applyFill="1" applyBorder="1" applyAlignment="1">
      <alignment horizontal="center" vertical="center"/>
    </xf>
    <xf numFmtId="176" fontId="1" fillId="2" borderId="2" xfId="2" applyNumberFormat="1" applyFont="1" applyFill="1" applyBorder="1" applyAlignment="1">
      <alignment horizontal="right" vertical="center"/>
    </xf>
    <xf numFmtId="0" fontId="1" fillId="0" borderId="2" xfId="3" applyFont="1" applyFill="1" applyBorder="1" applyAlignment="1">
      <alignment vertical="center"/>
    </xf>
    <xf numFmtId="44" fontId="5" fillId="3" borderId="2" xfId="1" applyFont="1" applyFill="1" applyBorder="1" applyAlignment="1">
      <alignment horizontal="right" vertical="center"/>
    </xf>
    <xf numFmtId="181" fontId="1" fillId="2" borderId="2" xfId="3" applyNumberFormat="1" applyFont="1" applyFill="1" applyBorder="1" applyAlignment="1">
      <alignment horizontal="center" vertical="center"/>
    </xf>
    <xf numFmtId="181" fontId="4" fillId="2" borderId="2" xfId="3" applyNumberFormat="1" applyFont="1" applyFill="1" applyBorder="1" applyAlignment="1">
      <alignment horizontal="center" vertical="center"/>
    </xf>
    <xf numFmtId="181" fontId="7" fillId="2" borderId="2" xfId="3" applyNumberFormat="1" applyFont="1" applyFill="1" applyBorder="1" applyAlignment="1">
      <alignment horizontal="center" vertical="center"/>
    </xf>
    <xf numFmtId="181" fontId="6" fillId="2" borderId="2" xfId="3" applyNumberFormat="1" applyFont="1" applyFill="1" applyBorder="1" applyAlignment="1">
      <alignment horizontal="center" vertical="center"/>
    </xf>
    <xf numFmtId="181" fontId="2" fillId="3" borderId="2" xfId="3" applyNumberFormat="1" applyFont="1" applyFill="1" applyBorder="1" applyAlignment="1">
      <alignment horizontal="center" vertical="center"/>
    </xf>
    <xf numFmtId="181" fontId="4" fillId="4" borderId="2" xfId="3" applyNumberFormat="1" applyFont="1" applyFill="1" applyBorder="1" applyAlignment="1">
      <alignment horizontal="center" vertical="center"/>
    </xf>
    <xf numFmtId="181" fontId="7" fillId="4" borderId="2" xfId="3" applyNumberFormat="1" applyFont="1" applyFill="1" applyBorder="1" applyAlignment="1">
      <alignment horizontal="center" vertical="center"/>
    </xf>
    <xf numFmtId="0" fontId="0" fillId="0" borderId="2" xfId="0" applyFont="1" applyBorder="1" applyAlignment="1">
      <alignment horizontal="left"/>
    </xf>
    <xf numFmtId="44" fontId="7" fillId="4" borderId="2" xfId="1" applyFont="1" applyFill="1" applyBorder="1" applyAlignment="1">
      <alignment vertical="center"/>
    </xf>
    <xf numFmtId="44" fontId="7" fillId="2" borderId="2" xfId="1" applyFont="1" applyFill="1" applyBorder="1" applyAlignment="1">
      <alignment vertical="center"/>
    </xf>
    <xf numFmtId="44" fontId="4" fillId="4" borderId="2" xfId="1" applyFont="1" applyFill="1" applyBorder="1" applyAlignment="1">
      <alignment vertical="center"/>
    </xf>
    <xf numFmtId="44" fontId="4" fillId="2" borderId="2" xfId="1" applyFont="1" applyFill="1" applyBorder="1" applyAlignment="1">
      <alignment vertical="center"/>
    </xf>
    <xf numFmtId="44" fontId="6" fillId="2" borderId="2" xfId="1" applyFont="1" applyFill="1" applyBorder="1" applyAlignment="1">
      <alignment vertical="center"/>
    </xf>
    <xf numFmtId="9" fontId="50" fillId="0" borderId="2" xfId="2" applyFont="1" applyFill="1" applyBorder="1" applyAlignment="1">
      <alignment vertical="center"/>
    </xf>
    <xf numFmtId="0" fontId="50" fillId="0" borderId="2" xfId="0" applyFont="1" applyFill="1" applyBorder="1" applyAlignment="1">
      <alignment vertical="center"/>
    </xf>
    <xf numFmtId="176" fontId="50" fillId="0" borderId="2" xfId="2" applyNumberFormat="1" applyFont="1" applyFill="1" applyBorder="1" applyAlignment="1">
      <alignment horizontal="right" vertical="center"/>
    </xf>
    <xf numFmtId="9" fontId="50" fillId="0" borderId="2" xfId="2" applyFont="1" applyFill="1" applyBorder="1" applyAlignment="1">
      <alignment horizontal="right" vertical="center"/>
    </xf>
    <xf numFmtId="4" fontId="0" fillId="0" borderId="7" xfId="0" applyNumberFormat="1" applyBorder="1" applyAlignment="1">
      <alignment horizontal="left" vertical="center"/>
    </xf>
    <xf numFmtId="0" fontId="89" fillId="0" borderId="7" xfId="0" applyFont="1" applyBorder="1" applyAlignment="1">
      <alignment vertical="center"/>
    </xf>
    <xf numFmtId="4" fontId="0" fillId="0" borderId="2" xfId="0" applyNumberFormat="1" applyBorder="1" applyAlignment="1">
      <alignment horizontal="left" vertical="center"/>
    </xf>
    <xf numFmtId="4" fontId="0" fillId="0" borderId="3" xfId="0" applyNumberFormat="1" applyBorder="1" applyAlignment="1">
      <alignment horizontal="left" vertical="center"/>
    </xf>
    <xf numFmtId="0" fontId="0" fillId="0" borderId="7" xfId="0" applyBorder="1" applyAlignment="1">
      <alignment vertical="center"/>
    </xf>
    <xf numFmtId="0" fontId="0" fillId="0" borderId="2" xfId="0" applyBorder="1" applyAlignment="1">
      <alignment vertical="top"/>
    </xf>
    <xf numFmtId="0" fontId="0" fillId="0" borderId="3" xfId="0" applyBorder="1" applyAlignment="1">
      <alignment vertical="center"/>
    </xf>
    <xf numFmtId="44" fontId="0" fillId="0" borderId="2" xfId="1" applyFont="1" applyBorder="1" applyAlignment="1">
      <alignment horizontal="right" vertical="center"/>
    </xf>
    <xf numFmtId="44" fontId="0" fillId="0" borderId="3" xfId="1" applyFont="1" applyBorder="1" applyAlignment="1">
      <alignment horizontal="right" vertical="center"/>
    </xf>
    <xf numFmtId="44" fontId="0" fillId="0" borderId="7" xfId="1" applyFont="1" applyBorder="1" applyAlignment="1">
      <alignment horizontal="right" vertical="center"/>
    </xf>
    <xf numFmtId="44" fontId="0" fillId="0" borderId="6" xfId="1" applyFont="1" applyBorder="1" applyAlignment="1">
      <alignment horizontal="right" vertical="center"/>
    </xf>
    <xf numFmtId="44" fontId="4" fillId="7" borderId="3" xfId="1" applyFont="1" applyFill="1" applyBorder="1" applyAlignment="1">
      <alignment horizontal="right" vertical="center"/>
    </xf>
    <xf numFmtId="44" fontId="0" fillId="0" borderId="0" xfId="1" applyFont="1" applyAlignment="1">
      <alignment horizontal="right" vertical="center"/>
    </xf>
    <xf numFmtId="44" fontId="0" fillId="0" borderId="0" xfId="1" applyFont="1" applyAlignment="1">
      <alignment vertical="center"/>
    </xf>
    <xf numFmtId="0" fontId="68" fillId="12" borderId="15" xfId="0" applyFont="1" applyFill="1" applyBorder="1" applyAlignment="1">
      <alignment vertical="center"/>
    </xf>
    <xf numFmtId="0" fontId="68" fillId="12" borderId="35" xfId="0" applyFont="1" applyFill="1" applyBorder="1" applyAlignment="1">
      <alignment vertical="center"/>
    </xf>
    <xf numFmtId="0" fontId="68" fillId="12" borderId="16" xfId="0" applyFont="1" applyFill="1" applyBorder="1" applyAlignment="1">
      <alignment vertical="center"/>
    </xf>
    <xf numFmtId="0" fontId="1" fillId="2" borderId="2" xfId="3" applyFont="1" applyFill="1" applyBorder="1" applyAlignment="1">
      <alignment horizontal="left" vertical="center"/>
    </xf>
    <xf numFmtId="182" fontId="4" fillId="4" borderId="2" xfId="3" applyNumberFormat="1" applyFont="1" applyFill="1" applyBorder="1" applyAlignment="1">
      <alignment horizontal="center" vertical="center"/>
    </xf>
    <xf numFmtId="182" fontId="4" fillId="2" borderId="2" xfId="3" applyNumberFormat="1" applyFont="1" applyFill="1" applyBorder="1" applyAlignment="1">
      <alignment horizontal="center" vertical="center"/>
    </xf>
    <xf numFmtId="0" fontId="90" fillId="2" borderId="2" xfId="3" applyFont="1" applyFill="1" applyBorder="1" applyAlignment="1">
      <alignment vertical="center"/>
    </xf>
    <xf numFmtId="0" fontId="91" fillId="2" borderId="2" xfId="3" applyFont="1" applyFill="1" applyBorder="1" applyAlignment="1">
      <alignment vertical="center"/>
    </xf>
    <xf numFmtId="182" fontId="1" fillId="2" borderId="0" xfId="3" applyNumberFormat="1" applyFont="1" applyFill="1" applyBorder="1" applyAlignment="1">
      <alignment vertical="center"/>
    </xf>
    <xf numFmtId="0" fontId="40" fillId="0" borderId="0" xfId="0" applyFont="1"/>
    <xf numFmtId="0" fontId="40" fillId="2" borderId="2" xfId="3" applyFont="1" applyFill="1" applyBorder="1" applyAlignment="1">
      <alignment horizontal="left" vertical="center"/>
    </xf>
    <xf numFmtId="0" fontId="40" fillId="2" borderId="2" xfId="3" applyFont="1" applyFill="1" applyBorder="1" applyAlignment="1">
      <alignment horizontal="left" vertical="center" wrapText="1"/>
    </xf>
    <xf numFmtId="9" fontId="5" fillId="3" borderId="2" xfId="2" applyFont="1" applyFill="1" applyBorder="1" applyAlignment="1">
      <alignment horizontal="right" vertical="center"/>
    </xf>
    <xf numFmtId="0" fontId="9" fillId="3" borderId="2" xfId="3" applyFont="1" applyFill="1" applyBorder="1" applyAlignment="1">
      <alignment horizontal="center" vertical="center" wrapText="1"/>
    </xf>
    <xf numFmtId="49" fontId="7" fillId="2" borderId="0" xfId="3" applyNumberFormat="1" applyFont="1" applyFill="1" applyBorder="1" applyAlignment="1">
      <alignment horizontal="center" vertical="center"/>
    </xf>
    <xf numFmtId="0" fontId="2" fillId="3" borderId="2" xfId="3" applyFont="1" applyFill="1" applyBorder="1" applyAlignment="1">
      <alignment horizontal="center" vertical="center"/>
    </xf>
    <xf numFmtId="0" fontId="1" fillId="2" borderId="3" xfId="3" applyFont="1" applyFill="1" applyBorder="1" applyAlignment="1">
      <alignment vertical="center"/>
    </xf>
    <xf numFmtId="0" fontId="1" fillId="2" borderId="6" xfId="3" applyFont="1" applyFill="1" applyBorder="1" applyAlignment="1">
      <alignment vertical="center"/>
    </xf>
    <xf numFmtId="44" fontId="1" fillId="2" borderId="2" xfId="1" applyFont="1" applyFill="1" applyBorder="1" applyAlignment="1">
      <alignment horizontal="right" vertical="center"/>
    </xf>
    <xf numFmtId="0" fontId="1" fillId="2" borderId="2" xfId="3" applyFont="1" applyFill="1" applyBorder="1" applyAlignment="1">
      <alignment horizontal="left" vertical="center"/>
    </xf>
    <xf numFmtId="0" fontId="48" fillId="3" borderId="2" xfId="3" applyFont="1" applyFill="1" applyBorder="1" applyAlignment="1">
      <alignment horizontal="center" vertical="center"/>
    </xf>
    <xf numFmtId="49" fontId="52" fillId="2" borderId="0" xfId="3" applyNumberFormat="1" applyFont="1" applyFill="1" applyBorder="1" applyAlignment="1">
      <alignment horizontal="center" vertical="center"/>
    </xf>
    <xf numFmtId="0" fontId="4" fillId="0" borderId="2" xfId="3" applyFont="1" applyFill="1" applyBorder="1" applyAlignment="1">
      <alignment horizontal="center" vertical="center"/>
    </xf>
    <xf numFmtId="44" fontId="4" fillId="0" borderId="2" xfId="1" applyFont="1" applyFill="1" applyBorder="1" applyAlignment="1">
      <alignment horizontal="center" vertical="center"/>
    </xf>
    <xf numFmtId="0" fontId="7" fillId="0" borderId="2" xfId="3" applyFont="1" applyFill="1" applyBorder="1" applyAlignment="1">
      <alignment horizontal="center" vertical="center"/>
    </xf>
    <xf numFmtId="0" fontId="1" fillId="0" borderId="6" xfId="3" applyFont="1" applyFill="1" applyBorder="1" applyAlignment="1">
      <alignment horizontal="left" vertical="center"/>
    </xf>
    <xf numFmtId="9" fontId="2" fillId="3" borderId="2" xfId="2" applyFont="1" applyFill="1" applyBorder="1" applyAlignment="1">
      <alignment horizontal="right" vertical="center"/>
    </xf>
    <xf numFmtId="0" fontId="45" fillId="2" borderId="2" xfId="3" applyFont="1" applyFill="1" applyBorder="1" applyAlignment="1">
      <alignment vertical="center"/>
    </xf>
    <xf numFmtId="0" fontId="92" fillId="2" borderId="2" xfId="3" applyFont="1" applyFill="1" applyBorder="1" applyAlignment="1">
      <alignment horizontal="center" vertical="center"/>
    </xf>
    <xf numFmtId="164" fontId="1" fillId="2" borderId="2" xfId="3" applyNumberFormat="1" applyFont="1" applyFill="1" applyBorder="1" applyAlignment="1">
      <alignment horizontal="right" vertical="center"/>
    </xf>
    <xf numFmtId="9" fontId="92" fillId="2" borderId="2" xfId="2" applyFont="1" applyFill="1" applyBorder="1" applyAlignment="1">
      <alignment horizontal="center" vertical="center"/>
    </xf>
    <xf numFmtId="44" fontId="92" fillId="2" borderId="2" xfId="3" applyNumberFormat="1" applyFont="1" applyFill="1" applyBorder="1" applyAlignment="1">
      <alignment horizontal="center" vertical="center"/>
    </xf>
    <xf numFmtId="44" fontId="92" fillId="2" borderId="2" xfId="1" applyFont="1" applyFill="1" applyBorder="1" applyAlignment="1">
      <alignment horizontal="center" vertical="center"/>
    </xf>
    <xf numFmtId="0" fontId="78" fillId="2" borderId="2" xfId="3" applyFont="1" applyFill="1" applyBorder="1" applyAlignment="1">
      <alignment horizontal="center" vertical="center"/>
    </xf>
    <xf numFmtId="43" fontId="92" fillId="2" borderId="2" xfId="3" applyNumberFormat="1" applyFont="1" applyFill="1" applyBorder="1" applyAlignment="1">
      <alignment vertical="center"/>
    </xf>
    <xf numFmtId="10" fontId="4" fillId="2" borderId="2" xfId="2" applyNumberFormat="1" applyFont="1" applyFill="1" applyBorder="1" applyAlignment="1">
      <alignment horizontal="center" vertical="center"/>
    </xf>
    <xf numFmtId="44" fontId="7" fillId="4" borderId="2" xfId="3" applyNumberFormat="1" applyFont="1" applyFill="1" applyBorder="1" applyAlignment="1">
      <alignment horizontal="center" vertical="center"/>
    </xf>
    <xf numFmtId="44" fontId="7" fillId="2" borderId="2" xfId="3" applyNumberFormat="1" applyFont="1" applyFill="1" applyBorder="1" applyAlignment="1">
      <alignment horizontal="center" vertical="center"/>
    </xf>
    <xf numFmtId="44" fontId="6" fillId="2" borderId="2" xfId="3" applyNumberFormat="1" applyFont="1" applyFill="1" applyBorder="1" applyAlignment="1">
      <alignment horizontal="center" vertical="center"/>
    </xf>
    <xf numFmtId="9" fontId="92" fillId="2" borderId="2" xfId="2" applyFont="1" applyFill="1" applyBorder="1" applyAlignment="1">
      <alignment horizontal="right" vertical="center"/>
    </xf>
    <xf numFmtId="0" fontId="92" fillId="2" borderId="2" xfId="3" applyFont="1" applyFill="1" applyBorder="1" applyAlignment="1">
      <alignment horizontal="left" vertical="center"/>
    </xf>
    <xf numFmtId="44" fontId="92" fillId="2" borderId="2" xfId="1" applyFont="1" applyFill="1" applyBorder="1" applyAlignment="1">
      <alignment vertical="center"/>
    </xf>
    <xf numFmtId="44" fontId="6" fillId="0" borderId="0" xfId="1" applyFont="1"/>
    <xf numFmtId="44" fontId="7" fillId="2" borderId="0" xfId="1" applyFont="1" applyFill="1" applyBorder="1" applyAlignment="1">
      <alignment horizontal="right" vertical="center"/>
    </xf>
    <xf numFmtId="44" fontId="7" fillId="2" borderId="0" xfId="1" applyFont="1" applyFill="1" applyBorder="1" applyAlignment="1">
      <alignment vertical="center"/>
    </xf>
    <xf numFmtId="44" fontId="7" fillId="2" borderId="0" xfId="1" applyFont="1" applyFill="1" applyBorder="1" applyAlignment="1">
      <alignment horizontal="center" vertical="center"/>
    </xf>
    <xf numFmtId="43" fontId="49" fillId="4" borderId="2" xfId="7" applyFont="1" applyFill="1" applyBorder="1" applyAlignment="1">
      <alignment horizontal="center" vertical="center"/>
    </xf>
    <xf numFmtId="0" fontId="50" fillId="0" borderId="2" xfId="0" applyFont="1" applyBorder="1"/>
    <xf numFmtId="171" fontId="50" fillId="0" borderId="2" xfId="1" applyNumberFormat="1" applyFont="1" applyBorder="1" applyAlignment="1">
      <alignment vertical="center"/>
    </xf>
    <xf numFmtId="171" fontId="50" fillId="0" borderId="2" xfId="1" applyNumberFormat="1" applyFont="1" applyBorder="1" applyAlignment="1">
      <alignment horizontal="center" vertical="center"/>
    </xf>
    <xf numFmtId="0" fontId="49" fillId="0" borderId="2" xfId="3" applyFont="1" applyFill="1" applyBorder="1" applyAlignment="1">
      <alignment horizontal="center" vertical="center"/>
    </xf>
    <xf numFmtId="0" fontId="50" fillId="2" borderId="2" xfId="0" applyFont="1" applyFill="1" applyBorder="1"/>
    <xf numFmtId="171" fontId="50" fillId="0" borderId="2" xfId="1" applyNumberFormat="1" applyFont="1" applyBorder="1" applyAlignment="1">
      <alignment horizontal="right"/>
    </xf>
    <xf numFmtId="171" fontId="50" fillId="0" borderId="2" xfId="1" applyNumberFormat="1" applyFont="1" applyBorder="1" applyAlignment="1">
      <alignment horizontal="right" vertical="center"/>
    </xf>
    <xf numFmtId="44" fontId="49" fillId="2" borderId="2" xfId="1" applyFont="1" applyFill="1" applyBorder="1" applyAlignment="1">
      <alignment horizontal="right" vertical="center"/>
    </xf>
    <xf numFmtId="0" fontId="13" fillId="2" borderId="2" xfId="0" applyFont="1" applyFill="1" applyBorder="1" applyAlignment="1">
      <alignment horizontal="right"/>
    </xf>
    <xf numFmtId="10" fontId="50" fillId="0" borderId="2" xfId="1" applyNumberFormat="1" applyFont="1" applyBorder="1" applyAlignment="1">
      <alignment horizontal="right" vertical="center"/>
    </xf>
    <xf numFmtId="9" fontId="50" fillId="0" borderId="2" xfId="1" applyNumberFormat="1" applyFont="1" applyBorder="1" applyAlignment="1">
      <alignment horizontal="right" vertical="center"/>
    </xf>
    <xf numFmtId="0" fontId="50" fillId="2" borderId="2" xfId="0" applyFont="1" applyFill="1" applyBorder="1" applyAlignment="1">
      <alignment horizontal="right"/>
    </xf>
    <xf numFmtId="171" fontId="49" fillId="0" borderId="2" xfId="1" applyNumberFormat="1" applyFont="1" applyBorder="1" applyAlignment="1">
      <alignment horizontal="right" vertical="center"/>
    </xf>
    <xf numFmtId="0" fontId="80" fillId="3" borderId="2" xfId="3" applyFont="1" applyFill="1" applyBorder="1" applyAlignment="1">
      <alignment horizontal="right" vertical="center"/>
    </xf>
    <xf numFmtId="44" fontId="13" fillId="2" borderId="2" xfId="1" applyFont="1" applyFill="1" applyBorder="1" applyAlignment="1">
      <alignment vertical="center"/>
    </xf>
    <xf numFmtId="0" fontId="13" fillId="2" borderId="2" xfId="3" applyFont="1" applyFill="1" applyBorder="1" applyAlignment="1">
      <alignment vertical="center"/>
    </xf>
    <xf numFmtId="43" fontId="50" fillId="4" borderId="2" xfId="7" applyFont="1" applyFill="1" applyBorder="1" applyAlignment="1">
      <alignment vertical="center"/>
    </xf>
    <xf numFmtId="44" fontId="50" fillId="0" borderId="2" xfId="1" applyFont="1" applyFill="1" applyBorder="1" applyAlignment="1">
      <alignment vertical="center"/>
    </xf>
    <xf numFmtId="43" fontId="49" fillId="2" borderId="2" xfId="7" applyFont="1" applyFill="1" applyBorder="1" applyAlignment="1">
      <alignment horizontal="center" vertical="center"/>
    </xf>
    <xf numFmtId="44" fontId="50" fillId="0" borderId="2" xfId="1" applyFont="1" applyFill="1" applyBorder="1" applyAlignment="1">
      <alignment horizontal="center" vertical="center"/>
    </xf>
    <xf numFmtId="171" fontId="50" fillId="2" borderId="2" xfId="1" applyNumberFormat="1" applyFont="1" applyFill="1" applyBorder="1" applyAlignment="1">
      <alignment horizontal="right" vertical="center"/>
    </xf>
    <xf numFmtId="171" fontId="50" fillId="2" borderId="2" xfId="1" applyNumberFormat="1" applyFont="1" applyFill="1" applyBorder="1" applyAlignment="1">
      <alignment vertical="center"/>
    </xf>
    <xf numFmtId="9" fontId="50" fillId="0" borderId="2" xfId="2" applyFont="1" applyBorder="1" applyAlignment="1">
      <alignment horizontal="center" vertical="center"/>
    </xf>
    <xf numFmtId="10" fontId="50" fillId="0" borderId="2" xfId="2" applyNumberFormat="1" applyFont="1" applyBorder="1" applyAlignment="1">
      <alignment horizontal="center" vertical="center"/>
    </xf>
    <xf numFmtId="0" fontId="74" fillId="5" borderId="0" xfId="5" applyFont="1" applyFill="1" applyBorder="1" applyAlignment="1">
      <alignment vertical="center"/>
    </xf>
    <xf numFmtId="8" fontId="50" fillId="0" borderId="2" xfId="0" applyNumberFormat="1" applyFont="1" applyFill="1" applyBorder="1" applyAlignment="1">
      <alignment vertical="center"/>
    </xf>
    <xf numFmtId="0" fontId="50" fillId="0" borderId="2" xfId="3" applyFont="1" applyFill="1" applyBorder="1" applyAlignment="1">
      <alignment horizontal="center" vertical="center"/>
    </xf>
    <xf numFmtId="44" fontId="13" fillId="4" borderId="2" xfId="1" applyFont="1" applyFill="1" applyBorder="1" applyAlignment="1">
      <alignment horizontal="center" vertical="center"/>
    </xf>
    <xf numFmtId="182" fontId="7" fillId="4" borderId="2" xfId="3" applyNumberFormat="1" applyFont="1" applyFill="1" applyBorder="1" applyAlignment="1">
      <alignment horizontal="center" vertical="center"/>
    </xf>
    <xf numFmtId="182" fontId="7" fillId="2" borderId="2" xfId="3" applyNumberFormat="1" applyFont="1" applyFill="1" applyBorder="1" applyAlignment="1">
      <alignment horizontal="center" vertical="center"/>
    </xf>
    <xf numFmtId="0" fontId="54" fillId="0" borderId="2" xfId="0" applyFont="1" applyBorder="1" applyAlignment="1">
      <alignment vertical="center"/>
    </xf>
    <xf numFmtId="182" fontId="2" fillId="3" borderId="2" xfId="3" applyNumberFormat="1" applyFont="1" applyFill="1" applyBorder="1" applyAlignment="1">
      <alignment horizontal="center" vertical="center"/>
    </xf>
    <xf numFmtId="0" fontId="38" fillId="2" borderId="0" xfId="3" applyFont="1" applyFill="1" applyBorder="1" applyAlignment="1">
      <alignment vertical="center"/>
    </xf>
    <xf numFmtId="174" fontId="0" fillId="0" borderId="0" xfId="0" applyNumberFormat="1"/>
    <xf numFmtId="10" fontId="4" fillId="4" borderId="2" xfId="2" applyNumberFormat="1" applyFont="1" applyFill="1" applyBorder="1" applyAlignment="1">
      <alignment horizontal="center" vertical="center"/>
    </xf>
    <xf numFmtId="0" fontId="40" fillId="2" borderId="3" xfId="3" applyFont="1" applyFill="1" applyBorder="1" applyAlignment="1">
      <alignment horizontal="left" vertical="center"/>
    </xf>
    <xf numFmtId="0" fontId="40" fillId="2" borderId="6" xfId="3" applyFont="1" applyFill="1" applyBorder="1" applyAlignment="1">
      <alignment horizontal="left" vertical="center"/>
    </xf>
    <xf numFmtId="182" fontId="1" fillId="2" borderId="3" xfId="3" applyNumberFormat="1" applyFont="1" applyFill="1" applyBorder="1" applyAlignment="1">
      <alignment horizontal="right" vertical="center"/>
    </xf>
    <xf numFmtId="182" fontId="1" fillId="2" borderId="6" xfId="3" applyNumberFormat="1" applyFont="1" applyFill="1" applyBorder="1" applyAlignment="1">
      <alignment horizontal="right" vertical="center"/>
    </xf>
    <xf numFmtId="182" fontId="1" fillId="2" borderId="2" xfId="3" applyNumberFormat="1" applyFont="1" applyFill="1" applyBorder="1" applyAlignment="1">
      <alignment horizontal="right" vertical="center"/>
    </xf>
    <xf numFmtId="0" fontId="94" fillId="0" borderId="0" xfId="0" applyFont="1" applyAlignment="1"/>
    <xf numFmtId="0" fontId="96" fillId="0" borderId="0" xfId="0" applyFont="1" applyAlignment="1">
      <alignment vertical="center"/>
    </xf>
    <xf numFmtId="0" fontId="87" fillId="2" borderId="2" xfId="0" applyFont="1" applyFill="1" applyBorder="1" applyAlignment="1">
      <alignment horizontal="center" vertical="center"/>
    </xf>
    <xf numFmtId="0" fontId="23" fillId="14" borderId="2" xfId="0" applyFont="1" applyFill="1" applyBorder="1" applyAlignment="1">
      <alignment vertical="center"/>
    </xf>
    <xf numFmtId="0" fontId="23" fillId="15" borderId="2" xfId="0" applyFont="1" applyFill="1" applyBorder="1" applyAlignment="1">
      <alignment vertical="center"/>
    </xf>
    <xf numFmtId="0" fontId="23" fillId="14" borderId="2" xfId="0" applyFont="1" applyFill="1" applyBorder="1" applyAlignment="1">
      <alignment horizontal="left" vertical="center"/>
    </xf>
    <xf numFmtId="0" fontId="93" fillId="14" borderId="2" xfId="0" applyFont="1" applyFill="1" applyBorder="1" applyAlignment="1">
      <alignment vertical="center"/>
    </xf>
    <xf numFmtId="0" fontId="87" fillId="2" borderId="2" xfId="0" applyFont="1" applyFill="1" applyBorder="1" applyAlignment="1">
      <alignment horizontal="center" vertical="center" wrapText="1"/>
    </xf>
    <xf numFmtId="0" fontId="98" fillId="0" borderId="0" xfId="0" applyFont="1"/>
    <xf numFmtId="0" fontId="99" fillId="0" borderId="0" xfId="0" applyFont="1" applyAlignment="1"/>
    <xf numFmtId="0" fontId="88" fillId="0" borderId="0" xfId="0" applyFont="1"/>
    <xf numFmtId="0" fontId="95" fillId="0" borderId="0" xfId="0" applyFont="1" applyAlignment="1">
      <alignment vertical="center"/>
    </xf>
    <xf numFmtId="0" fontId="100" fillId="7" borderId="0" xfId="0" applyFont="1" applyFill="1" applyAlignment="1">
      <alignment horizontal="center" vertical="center"/>
    </xf>
    <xf numFmtId="0" fontId="28" fillId="0" borderId="0" xfId="0" applyFont="1" applyAlignment="1">
      <alignment vertical="center"/>
    </xf>
    <xf numFmtId="0" fontId="0" fillId="2" borderId="7" xfId="0" applyFill="1" applyBorder="1" applyAlignment="1">
      <alignment vertical="center"/>
    </xf>
    <xf numFmtId="0" fontId="0" fillId="2" borderId="7" xfId="0" applyFill="1" applyBorder="1" applyAlignment="1">
      <alignment horizontal="left" vertical="center"/>
    </xf>
    <xf numFmtId="176" fontId="0" fillId="2" borderId="7" xfId="0" applyNumberFormat="1" applyFill="1" applyBorder="1" applyAlignment="1">
      <alignment horizontal="right" vertical="center"/>
    </xf>
    <xf numFmtId="10" fontId="0" fillId="2" borderId="7" xfId="0" applyNumberFormat="1" applyFont="1" applyFill="1" applyBorder="1" applyAlignment="1">
      <alignment horizontal="right" vertical="center"/>
    </xf>
    <xf numFmtId="176" fontId="0" fillId="2" borderId="7" xfId="0" applyNumberFormat="1" applyFont="1" applyFill="1" applyBorder="1" applyAlignment="1">
      <alignment horizontal="right" vertical="center"/>
    </xf>
    <xf numFmtId="181" fontId="0" fillId="2" borderId="7" xfId="0" applyNumberFormat="1" applyFont="1" applyFill="1" applyBorder="1" applyAlignment="1">
      <alignment horizontal="right" vertical="center"/>
    </xf>
    <xf numFmtId="49" fontId="7" fillId="2" borderId="0" xfId="3" applyNumberFormat="1" applyFont="1" applyFill="1" applyBorder="1" applyAlignment="1">
      <alignment horizontal="center" vertical="center"/>
    </xf>
    <xf numFmtId="0" fontId="9" fillId="3" borderId="2" xfId="3" applyFont="1" applyFill="1" applyBorder="1" applyAlignment="1">
      <alignment horizontal="center" vertical="center" wrapText="1"/>
    </xf>
    <xf numFmtId="0" fontId="2" fillId="3" borderId="2" xfId="3" applyFont="1" applyFill="1" applyBorder="1" applyAlignment="1">
      <alignment horizontal="center" vertical="center"/>
    </xf>
    <xf numFmtId="0" fontId="1" fillId="2" borderId="2" xfId="3" applyFont="1" applyFill="1" applyBorder="1" applyAlignment="1">
      <alignment horizontal="left" vertical="center"/>
    </xf>
    <xf numFmtId="10" fontId="1" fillId="2" borderId="2" xfId="3" applyNumberFormat="1" applyFont="1" applyFill="1" applyBorder="1" applyAlignment="1">
      <alignment horizontal="center" vertical="center"/>
    </xf>
    <xf numFmtId="44" fontId="6" fillId="4" borderId="2" xfId="1" applyFont="1" applyFill="1" applyBorder="1" applyAlignment="1">
      <alignment horizontal="left" vertical="center"/>
    </xf>
    <xf numFmtId="0" fontId="9" fillId="3" borderId="2" xfId="3" applyFont="1" applyFill="1" applyBorder="1" applyAlignment="1">
      <alignment horizontal="center" vertical="center" wrapText="1"/>
    </xf>
    <xf numFmtId="49" fontId="7" fillId="2" borderId="0" xfId="3" applyNumberFormat="1" applyFont="1" applyFill="1" applyBorder="1" applyAlignment="1">
      <alignment horizontal="center" vertical="center"/>
    </xf>
    <xf numFmtId="0" fontId="2" fillId="3" borderId="2" xfId="3" applyFont="1" applyFill="1" applyBorder="1" applyAlignment="1">
      <alignment horizontal="center" vertical="center"/>
    </xf>
    <xf numFmtId="0" fontId="1" fillId="2" borderId="2" xfId="3" applyFont="1" applyFill="1" applyBorder="1" applyAlignment="1">
      <alignment horizontal="left" vertical="center"/>
    </xf>
    <xf numFmtId="9" fontId="1" fillId="4" borderId="2" xfId="2" applyFont="1" applyFill="1" applyBorder="1" applyAlignment="1">
      <alignment horizontal="left" vertical="center"/>
    </xf>
    <xf numFmtId="10" fontId="1" fillId="2" borderId="2" xfId="2" applyNumberFormat="1" applyFont="1" applyFill="1" applyBorder="1" applyAlignment="1">
      <alignment horizontal="left" vertical="center"/>
    </xf>
    <xf numFmtId="176" fontId="1" fillId="2" borderId="2" xfId="2" applyNumberFormat="1" applyFont="1" applyFill="1" applyBorder="1" applyAlignment="1">
      <alignment horizontal="left" vertical="center"/>
    </xf>
    <xf numFmtId="9" fontId="6" fillId="4" borderId="2" xfId="2" applyFont="1" applyFill="1" applyBorder="1" applyAlignment="1">
      <alignment horizontal="left" vertical="center"/>
    </xf>
    <xf numFmtId="9" fontId="6" fillId="2" borderId="2" xfId="2" applyFont="1" applyFill="1" applyBorder="1" applyAlignment="1">
      <alignment horizontal="left" vertical="center"/>
    </xf>
    <xf numFmtId="44" fontId="1" fillId="4" borderId="2" xfId="1" applyFont="1" applyFill="1" applyBorder="1" applyAlignment="1">
      <alignment horizontal="left" vertical="center"/>
    </xf>
    <xf numFmtId="44" fontId="1" fillId="2" borderId="2" xfId="1" applyFont="1" applyFill="1" applyBorder="1" applyAlignment="1">
      <alignment horizontal="right" vertical="center"/>
    </xf>
    <xf numFmtId="0" fontId="1" fillId="2" borderId="2" xfId="3" applyFont="1" applyFill="1" applyBorder="1" applyAlignment="1">
      <alignment horizontal="left" vertical="center"/>
    </xf>
    <xf numFmtId="167" fontId="1" fillId="2" borderId="2" xfId="2" applyNumberFormat="1" applyFont="1" applyFill="1" applyBorder="1" applyAlignment="1">
      <alignment horizontal="right" vertical="center"/>
    </xf>
    <xf numFmtId="49" fontId="7" fillId="2" borderId="0" xfId="3" applyNumberFormat="1" applyFont="1" applyFill="1" applyBorder="1" applyAlignment="1">
      <alignment horizontal="center" vertical="center"/>
    </xf>
    <xf numFmtId="171" fontId="1" fillId="0" borderId="2" xfId="1" applyNumberFormat="1" applyFont="1" applyBorder="1" applyAlignment="1">
      <alignment vertical="center"/>
    </xf>
    <xf numFmtId="0" fontId="6" fillId="2" borderId="2" xfId="0" applyFont="1" applyFill="1" applyBorder="1" applyAlignment="1">
      <alignment horizontal="center"/>
    </xf>
    <xf numFmtId="171" fontId="1" fillId="0" borderId="2" xfId="1" applyNumberFormat="1" applyFont="1" applyBorder="1" applyAlignment="1">
      <alignment horizontal="center" vertical="center"/>
    </xf>
    <xf numFmtId="0" fontId="0" fillId="2" borderId="2" xfId="3" applyFont="1" applyFill="1" applyBorder="1" applyAlignment="1">
      <alignment horizontal="center" vertical="center"/>
    </xf>
    <xf numFmtId="0" fontId="0" fillId="0" borderId="7" xfId="0" applyFont="1" applyBorder="1" applyAlignment="1">
      <alignment vertical="center"/>
    </xf>
    <xf numFmtId="171" fontId="50" fillId="0" borderId="7" xfId="1" applyNumberFormat="1" applyFont="1" applyBorder="1" applyAlignment="1">
      <alignment horizontal="right"/>
    </xf>
    <xf numFmtId="0" fontId="0" fillId="2" borderId="7" xfId="3" applyFont="1" applyFill="1" applyBorder="1" applyAlignment="1">
      <alignment horizontal="center" vertical="center"/>
    </xf>
    <xf numFmtId="44" fontId="0" fillId="2" borderId="7" xfId="1" applyFont="1" applyFill="1" applyBorder="1" applyAlignment="1">
      <alignment horizontal="center" vertical="center"/>
    </xf>
    <xf numFmtId="171" fontId="0" fillId="0" borderId="2" xfId="1" applyNumberFormat="1" applyFont="1" applyBorder="1" applyAlignment="1">
      <alignment vertical="center"/>
    </xf>
    <xf numFmtId="171" fontId="0" fillId="0" borderId="2" xfId="1" applyNumberFormat="1" applyFont="1" applyBorder="1" applyAlignment="1">
      <alignment horizontal="center" vertical="center"/>
    </xf>
    <xf numFmtId="10" fontId="1" fillId="0" borderId="2" xfId="1" applyNumberFormat="1" applyFont="1" applyBorder="1" applyAlignment="1">
      <alignment vertical="center"/>
    </xf>
    <xf numFmtId="9" fontId="1" fillId="0" borderId="2" xfId="1" applyNumberFormat="1" applyFont="1" applyBorder="1" applyAlignment="1">
      <alignment vertical="center"/>
    </xf>
    <xf numFmtId="0" fontId="6" fillId="2" borderId="2" xfId="0" applyFont="1" applyFill="1" applyBorder="1"/>
    <xf numFmtId="184" fontId="7" fillId="2" borderId="2" xfId="3" applyNumberFormat="1" applyFont="1" applyFill="1" applyBorder="1" applyAlignment="1">
      <alignment horizontal="center" vertical="center"/>
    </xf>
    <xf numFmtId="0" fontId="0" fillId="2" borderId="2" xfId="0" applyFill="1" applyBorder="1"/>
    <xf numFmtId="0" fontId="0" fillId="0" borderId="2" xfId="0" applyFill="1" applyBorder="1" applyAlignment="1">
      <alignment vertical="center"/>
    </xf>
    <xf numFmtId="171" fontId="1" fillId="0" borderId="2" xfId="1" applyNumberFormat="1" applyFont="1" applyFill="1" applyBorder="1" applyAlignment="1">
      <alignment horizontal="center" vertical="center"/>
    </xf>
    <xf numFmtId="0" fontId="0" fillId="0" borderId="2" xfId="0" applyFill="1" applyBorder="1"/>
    <xf numFmtId="9" fontId="4" fillId="2" borderId="2" xfId="2" applyFont="1" applyFill="1" applyBorder="1" applyAlignment="1">
      <alignment horizontal="left" vertical="center"/>
    </xf>
    <xf numFmtId="9" fontId="0" fillId="0" borderId="2" xfId="0" applyNumberFormat="1" applyFont="1" applyBorder="1" applyAlignment="1">
      <alignment horizontal="center" vertical="center"/>
    </xf>
    <xf numFmtId="0" fontId="0" fillId="0" borderId="2" xfId="0" applyFont="1" applyBorder="1" applyAlignment="1">
      <alignment vertical="center" wrapText="1"/>
    </xf>
    <xf numFmtId="14" fontId="7" fillId="2" borderId="0" xfId="3" applyNumberFormat="1" applyFont="1" applyFill="1" applyBorder="1" applyAlignment="1">
      <alignment vertical="center"/>
    </xf>
    <xf numFmtId="0" fontId="2" fillId="3" borderId="2" xfId="3" applyFont="1" applyFill="1" applyBorder="1" applyAlignment="1">
      <alignment horizontal="center" vertical="center"/>
    </xf>
    <xf numFmtId="49" fontId="15" fillId="9" borderId="0" xfId="3" applyNumberFormat="1" applyFont="1" applyFill="1" applyBorder="1" applyAlignment="1">
      <alignment horizontal="center" vertical="center"/>
    </xf>
    <xf numFmtId="0" fontId="68" fillId="11" borderId="2" xfId="3" applyFont="1" applyFill="1" applyBorder="1" applyAlignment="1">
      <alignment horizontal="center" vertical="center" wrapText="1"/>
    </xf>
    <xf numFmtId="0" fontId="9" fillId="3" borderId="2" xfId="3" applyFont="1" applyFill="1" applyBorder="1" applyAlignment="1">
      <alignment horizontal="center" vertical="center" wrapText="1"/>
    </xf>
    <xf numFmtId="49" fontId="7" fillId="2" borderId="0" xfId="3" applyNumberFormat="1" applyFont="1" applyFill="1" applyBorder="1" applyAlignment="1">
      <alignment horizontal="center" vertical="center"/>
    </xf>
    <xf numFmtId="9" fontId="12" fillId="9" borderId="2" xfId="2" applyFont="1" applyFill="1" applyBorder="1" applyAlignment="1">
      <alignment horizontal="right" vertical="center"/>
    </xf>
    <xf numFmtId="9" fontId="12" fillId="0" borderId="2" xfId="2" applyFont="1" applyBorder="1" applyAlignment="1">
      <alignment horizontal="right" vertical="center"/>
    </xf>
    <xf numFmtId="176" fontId="12" fillId="0" borderId="2" xfId="2" applyNumberFormat="1" applyFont="1" applyBorder="1" applyAlignment="1">
      <alignment horizontal="center" vertical="top" wrapText="1"/>
    </xf>
    <xf numFmtId="0" fontId="23" fillId="14" borderId="2" xfId="0" applyFont="1" applyFill="1" applyBorder="1" applyAlignment="1">
      <alignment horizontal="center" vertical="center"/>
    </xf>
    <xf numFmtId="0" fontId="23" fillId="15" borderId="2" xfId="0" applyFont="1" applyFill="1" applyBorder="1" applyAlignment="1">
      <alignment horizontal="center" vertical="center"/>
    </xf>
    <xf numFmtId="0" fontId="103" fillId="2" borderId="0" xfId="0" applyFont="1" applyFill="1" applyAlignment="1">
      <alignment horizontal="center" vertical="center"/>
    </xf>
    <xf numFmtId="0" fontId="9" fillId="3" borderId="2" xfId="3" applyFont="1" applyFill="1" applyBorder="1" applyAlignment="1">
      <alignment horizontal="center" vertical="center" wrapText="1"/>
    </xf>
    <xf numFmtId="49" fontId="7" fillId="2" borderId="0" xfId="3" applyNumberFormat="1" applyFont="1" applyFill="1" applyBorder="1" applyAlignment="1">
      <alignment horizontal="center" vertical="center"/>
    </xf>
    <xf numFmtId="0" fontId="2" fillId="3" borderId="2" xfId="3" applyFont="1" applyFill="1" applyBorder="1" applyAlignment="1">
      <alignment horizontal="center" vertical="center"/>
    </xf>
    <xf numFmtId="9" fontId="4" fillId="0" borderId="2" xfId="2" applyFont="1" applyFill="1" applyBorder="1" applyAlignment="1">
      <alignment horizontal="center" vertical="center"/>
    </xf>
    <xf numFmtId="0" fontId="9" fillId="3" borderId="2" xfId="3" applyFont="1" applyFill="1" applyBorder="1" applyAlignment="1">
      <alignment horizontal="center" vertical="center" wrapText="1"/>
    </xf>
    <xf numFmtId="49" fontId="7" fillId="2" borderId="0" xfId="3" applyNumberFormat="1" applyFont="1" applyFill="1" applyBorder="1" applyAlignment="1">
      <alignment horizontal="center" vertical="center"/>
    </xf>
    <xf numFmtId="0" fontId="2" fillId="3" borderId="2" xfId="3" applyFont="1" applyFill="1" applyBorder="1" applyAlignment="1">
      <alignment horizontal="center" vertical="center"/>
    </xf>
    <xf numFmtId="0" fontId="9" fillId="3" borderId="2" xfId="3" applyFont="1" applyFill="1" applyBorder="1" applyAlignment="1">
      <alignment horizontal="center" vertical="center" wrapText="1"/>
    </xf>
    <xf numFmtId="49" fontId="7" fillId="2" borderId="0" xfId="3" applyNumberFormat="1" applyFont="1" applyFill="1" applyBorder="1" applyAlignment="1">
      <alignment horizontal="center" vertical="center"/>
    </xf>
    <xf numFmtId="0" fontId="2" fillId="3" borderId="2" xfId="3" applyFont="1" applyFill="1" applyBorder="1" applyAlignment="1">
      <alignment horizontal="center" vertical="center"/>
    </xf>
    <xf numFmtId="44" fontId="1" fillId="2" borderId="2" xfId="1" applyFont="1" applyFill="1" applyBorder="1" applyAlignment="1">
      <alignment horizontal="center" vertical="center"/>
    </xf>
    <xf numFmtId="0" fontId="9" fillId="3" borderId="2" xfId="3" applyFont="1" applyFill="1" applyBorder="1" applyAlignment="1">
      <alignment horizontal="center" vertical="center" wrapText="1"/>
    </xf>
    <xf numFmtId="49" fontId="7" fillId="2" borderId="0" xfId="3" applyNumberFormat="1" applyFont="1" applyFill="1" applyBorder="1" applyAlignment="1">
      <alignment horizontal="center" vertical="center"/>
    </xf>
    <xf numFmtId="0" fontId="2" fillId="3" borderId="2" xfId="3" applyFont="1" applyFill="1" applyBorder="1" applyAlignment="1">
      <alignment horizontal="center" vertical="center"/>
    </xf>
    <xf numFmtId="0" fontId="4" fillId="0" borderId="2" xfId="3" applyFont="1" applyFill="1" applyBorder="1" applyAlignment="1">
      <alignment vertical="center"/>
    </xf>
    <xf numFmtId="0" fontId="9" fillId="3" borderId="2" xfId="3" applyFont="1" applyFill="1" applyBorder="1" applyAlignment="1">
      <alignment horizontal="center" vertical="center" wrapText="1"/>
    </xf>
    <xf numFmtId="49" fontId="7" fillId="2" borderId="0" xfId="3" applyNumberFormat="1" applyFont="1" applyFill="1" applyBorder="1" applyAlignment="1">
      <alignment horizontal="center" vertical="center"/>
    </xf>
    <xf numFmtId="0" fontId="2" fillId="3" borderId="2" xfId="3" applyFont="1" applyFill="1" applyBorder="1" applyAlignment="1">
      <alignment horizontal="center" vertical="center"/>
    </xf>
    <xf numFmtId="0" fontId="4" fillId="0" borderId="2" xfId="3" applyFont="1" applyFill="1" applyBorder="1" applyAlignment="1">
      <alignment horizontal="center" vertical="center" wrapText="1"/>
    </xf>
    <xf numFmtId="9" fontId="4" fillId="0" borderId="2" xfId="2" applyFont="1" applyFill="1" applyBorder="1" applyAlignment="1">
      <alignment horizontal="center" vertical="center" wrapText="1"/>
    </xf>
    <xf numFmtId="9" fontId="7" fillId="0" borderId="2" xfId="2" applyFont="1" applyFill="1" applyBorder="1" applyAlignment="1">
      <alignment horizontal="center" vertical="center"/>
    </xf>
    <xf numFmtId="0" fontId="9" fillId="3" borderId="2" xfId="3" applyFont="1" applyFill="1" applyBorder="1" applyAlignment="1">
      <alignment horizontal="center" vertical="center" wrapText="1"/>
    </xf>
    <xf numFmtId="49" fontId="7" fillId="2" borderId="0" xfId="3" applyNumberFormat="1" applyFont="1" applyFill="1" applyBorder="1" applyAlignment="1">
      <alignment horizontal="center" vertical="center"/>
    </xf>
    <xf numFmtId="0" fontId="2" fillId="3" borderId="2" xfId="3" applyFont="1" applyFill="1" applyBorder="1" applyAlignment="1">
      <alignment horizontal="center" vertical="center"/>
    </xf>
    <xf numFmtId="49" fontId="7" fillId="2" borderId="0" xfId="3" applyNumberFormat="1" applyFont="1" applyFill="1" applyBorder="1" applyAlignment="1">
      <alignment horizontal="center" vertical="center"/>
    </xf>
    <xf numFmtId="0" fontId="1" fillId="0" borderId="2" xfId="20" applyFont="1" applyBorder="1" applyAlignment="1">
      <alignment vertical="center"/>
    </xf>
    <xf numFmtId="0" fontId="1" fillId="0" borderId="2" xfId="20" applyFont="1" applyBorder="1" applyAlignment="1">
      <alignment horizontal="center" vertical="center"/>
    </xf>
    <xf numFmtId="10" fontId="1" fillId="0" borderId="2" xfId="20" applyNumberFormat="1" applyFont="1" applyBorder="1" applyAlignment="1">
      <alignment horizontal="center" vertical="center"/>
    </xf>
    <xf numFmtId="0" fontId="1" fillId="0" borderId="2" xfId="20" applyFont="1" applyBorder="1" applyAlignment="1">
      <alignment horizontal="center" vertical="center" wrapText="1"/>
    </xf>
    <xf numFmtId="183" fontId="0" fillId="0" borderId="0" xfId="0" applyNumberFormat="1"/>
    <xf numFmtId="0" fontId="9" fillId="3" borderId="2" xfId="3" applyFont="1" applyFill="1" applyBorder="1" applyAlignment="1">
      <alignment horizontal="center" vertical="center" wrapText="1"/>
    </xf>
    <xf numFmtId="49" fontId="7" fillId="2" borderId="0" xfId="3" applyNumberFormat="1" applyFont="1" applyFill="1" applyBorder="1" applyAlignment="1">
      <alignment horizontal="center" vertical="center"/>
    </xf>
    <xf numFmtId="0" fontId="2" fillId="3" borderId="2" xfId="3" applyFont="1" applyFill="1" applyBorder="1" applyAlignment="1">
      <alignment horizontal="center" vertical="center"/>
    </xf>
    <xf numFmtId="0" fontId="4" fillId="0" borderId="2" xfId="0" applyFont="1" applyBorder="1" applyAlignment="1">
      <alignment vertical="center"/>
    </xf>
    <xf numFmtId="0" fontId="9" fillId="3" borderId="2" xfId="3" applyFont="1" applyFill="1" applyBorder="1" applyAlignment="1">
      <alignment horizontal="center" vertical="center" wrapText="1"/>
    </xf>
    <xf numFmtId="49" fontId="7" fillId="2" borderId="0" xfId="3" applyNumberFormat="1" applyFont="1" applyFill="1" applyBorder="1" applyAlignment="1">
      <alignment horizontal="center" vertical="center"/>
    </xf>
    <xf numFmtId="0" fontId="2" fillId="3" borderId="2" xfId="3" applyFont="1" applyFill="1" applyBorder="1" applyAlignment="1">
      <alignment horizontal="center" vertical="center"/>
    </xf>
    <xf numFmtId="0" fontId="104" fillId="2" borderId="2" xfId="3" applyFont="1" applyFill="1" applyBorder="1" applyAlignment="1">
      <alignment horizontal="center" vertical="center"/>
    </xf>
    <xf numFmtId="176" fontId="104" fillId="2" borderId="2" xfId="2" applyNumberFormat="1" applyFont="1" applyFill="1" applyBorder="1" applyAlignment="1">
      <alignment horizontal="center" vertical="center"/>
    </xf>
    <xf numFmtId="9" fontId="105" fillId="2" borderId="2" xfId="2" applyFont="1" applyFill="1" applyBorder="1" applyAlignment="1">
      <alignment horizontal="center" vertical="center"/>
    </xf>
    <xf numFmtId="0" fontId="105" fillId="2" borderId="2" xfId="3" applyFont="1" applyFill="1" applyBorder="1" applyAlignment="1">
      <alignment horizontal="center" vertical="center"/>
    </xf>
    <xf numFmtId="43" fontId="104" fillId="0" borderId="0" xfId="7" applyFont="1"/>
    <xf numFmtId="0" fontId="104" fillId="0" borderId="0" xfId="0" applyFont="1"/>
    <xf numFmtId="9" fontId="104" fillId="2" borderId="2" xfId="2" applyFont="1" applyFill="1" applyBorder="1" applyAlignment="1">
      <alignment horizontal="center" vertical="center"/>
    </xf>
    <xf numFmtId="0" fontId="1" fillId="2" borderId="2" xfId="3" applyFont="1" applyFill="1" applyBorder="1" applyAlignment="1">
      <alignment vertical="center" wrapText="1"/>
    </xf>
    <xf numFmtId="49" fontId="7" fillId="2" borderId="0" xfId="3" applyNumberFormat="1" applyFont="1" applyFill="1" applyBorder="1" applyAlignment="1">
      <alignment horizontal="center" vertical="center"/>
    </xf>
    <xf numFmtId="49" fontId="7" fillId="2" borderId="0" xfId="3" applyNumberFormat="1" applyFont="1" applyFill="1" applyBorder="1" applyAlignment="1">
      <alignment horizontal="center" vertical="center"/>
    </xf>
    <xf numFmtId="0" fontId="4" fillId="2" borderId="1" xfId="3" applyFont="1" applyFill="1" applyBorder="1" applyAlignment="1">
      <alignment horizontal="center" vertical="center" wrapText="1"/>
    </xf>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6" fillId="2" borderId="0" xfId="0" applyFont="1" applyFill="1" applyAlignment="1">
      <alignment vertical="center"/>
    </xf>
    <xf numFmtId="0" fontId="0" fillId="2" borderId="0" xfId="0" applyFill="1" applyAlignment="1">
      <alignment vertical="center"/>
    </xf>
    <xf numFmtId="0" fontId="9" fillId="3" borderId="2" xfId="3" applyFont="1" applyFill="1" applyBorder="1" applyAlignment="1">
      <alignment horizontal="center" vertical="center" wrapText="1"/>
    </xf>
    <xf numFmtId="49" fontId="7" fillId="2" borderId="0" xfId="3" applyNumberFormat="1" applyFont="1" applyFill="1" applyBorder="1" applyAlignment="1">
      <alignment horizontal="center" vertical="center"/>
    </xf>
    <xf numFmtId="0" fontId="4" fillId="2" borderId="16" xfId="3" applyFont="1" applyFill="1" applyBorder="1" applyAlignment="1">
      <alignment horizontal="center" vertical="center"/>
    </xf>
    <xf numFmtId="188" fontId="1" fillId="2" borderId="2" xfId="2" applyNumberFormat="1" applyFont="1" applyFill="1" applyBorder="1" applyAlignment="1">
      <alignment horizontal="center" vertical="center"/>
    </xf>
    <xf numFmtId="189" fontId="1" fillId="2" borderId="2" xfId="3" applyNumberFormat="1" applyFont="1" applyFill="1" applyBorder="1" applyAlignment="1">
      <alignment horizontal="center" vertical="center"/>
    </xf>
    <xf numFmtId="167" fontId="1" fillId="2" borderId="2" xfId="2" applyNumberFormat="1" applyFont="1" applyFill="1" applyBorder="1" applyAlignment="1">
      <alignment horizontal="center" vertical="center"/>
    </xf>
    <xf numFmtId="186" fontId="1" fillId="2" borderId="2" xfId="2" applyNumberFormat="1" applyFont="1" applyFill="1" applyBorder="1" applyAlignment="1">
      <alignment horizontal="center" vertical="center"/>
    </xf>
    <xf numFmtId="184" fontId="1" fillId="2" borderId="2" xfId="2" applyNumberFormat="1" applyFont="1" applyFill="1" applyBorder="1" applyAlignment="1">
      <alignment horizontal="center" vertical="center"/>
    </xf>
    <xf numFmtId="0" fontId="7" fillId="2" borderId="16" xfId="3" applyFont="1" applyFill="1" applyBorder="1" applyAlignment="1">
      <alignment horizontal="center" vertical="center"/>
    </xf>
    <xf numFmtId="0" fontId="2" fillId="3" borderId="2" xfId="3" applyFont="1" applyFill="1" applyBorder="1" applyAlignment="1">
      <alignment horizontal="center" vertical="center"/>
    </xf>
    <xf numFmtId="44" fontId="1" fillId="2" borderId="2" xfId="1" applyFont="1" applyFill="1" applyBorder="1" applyAlignment="1">
      <alignment horizontal="right" vertical="center"/>
    </xf>
    <xf numFmtId="0" fontId="1" fillId="2" borderId="2" xfId="3" applyFont="1" applyFill="1" applyBorder="1" applyAlignment="1">
      <alignment horizontal="left" vertical="center"/>
    </xf>
    <xf numFmtId="44" fontId="1" fillId="2" borderId="6" xfId="1" applyFont="1" applyFill="1" applyBorder="1" applyAlignment="1">
      <alignment horizontal="center" vertical="center"/>
    </xf>
    <xf numFmtId="0" fontId="1" fillId="2" borderId="2" xfId="3" applyFont="1" applyFill="1" applyBorder="1" applyAlignment="1">
      <alignment horizontal="left" vertical="center"/>
    </xf>
    <xf numFmtId="44" fontId="1" fillId="2" borderId="2" xfId="1" applyFont="1" applyFill="1" applyBorder="1" applyAlignment="1">
      <alignment horizontal="center" vertical="center"/>
    </xf>
    <xf numFmtId="0" fontId="1" fillId="0" borderId="2" xfId="3" applyFont="1" applyFill="1" applyBorder="1" applyAlignment="1">
      <alignment horizontal="left" vertical="center" wrapText="1"/>
    </xf>
    <xf numFmtId="176" fontId="1" fillId="0" borderId="2" xfId="2" applyNumberFormat="1" applyFont="1" applyFill="1" applyBorder="1" applyAlignment="1">
      <alignment horizontal="center" vertical="center"/>
    </xf>
    <xf numFmtId="0" fontId="1" fillId="0" borderId="2" xfId="2" applyNumberFormat="1" applyFont="1" applyFill="1" applyBorder="1" applyAlignment="1">
      <alignment horizontal="center" vertical="center"/>
    </xf>
    <xf numFmtId="0" fontId="1" fillId="0" borderId="2" xfId="3" applyFont="1" applyFill="1" applyBorder="1" applyAlignment="1">
      <alignment vertical="center" wrapText="1"/>
    </xf>
    <xf numFmtId="0" fontId="1" fillId="4" borderId="2" xfId="3" applyFont="1" applyFill="1" applyBorder="1" applyAlignment="1">
      <alignment vertical="center"/>
    </xf>
    <xf numFmtId="0" fontId="6" fillId="0" borderId="2" xfId="3" applyFont="1" applyFill="1" applyBorder="1" applyAlignment="1">
      <alignment horizontal="left" vertical="center" wrapText="1"/>
    </xf>
    <xf numFmtId="9" fontId="6" fillId="0" borderId="2" xfId="2" applyFont="1" applyFill="1" applyBorder="1" applyAlignment="1">
      <alignment horizontal="center" vertical="center"/>
    </xf>
    <xf numFmtId="44" fontId="6" fillId="0" borderId="2" xfId="1" applyFont="1" applyFill="1" applyBorder="1" applyAlignment="1">
      <alignment horizontal="center" vertical="center"/>
    </xf>
    <xf numFmtId="44" fontId="1" fillId="0" borderId="2" xfId="1" applyFont="1" applyFill="1" applyBorder="1" applyAlignment="1">
      <alignment horizontal="center" vertical="center" wrapText="1"/>
    </xf>
    <xf numFmtId="0" fontId="6" fillId="0" borderId="2" xfId="3" applyFont="1" applyFill="1" applyBorder="1" applyAlignment="1">
      <alignment vertical="center" wrapText="1"/>
    </xf>
    <xf numFmtId="9" fontId="1" fillId="0" borderId="2" xfId="2" applyFont="1" applyFill="1" applyBorder="1" applyAlignment="1">
      <alignment vertical="center" wrapText="1"/>
    </xf>
    <xf numFmtId="0" fontId="5" fillId="3" borderId="2" xfId="3" applyFont="1" applyFill="1" applyBorder="1" applyAlignment="1">
      <alignment vertical="center"/>
    </xf>
    <xf numFmtId="0" fontId="1" fillId="0" borderId="2" xfId="3" applyFont="1" applyFill="1" applyBorder="1" applyAlignment="1">
      <alignment horizontal="right" vertical="center" wrapText="1"/>
    </xf>
    <xf numFmtId="0" fontId="0" fillId="0" borderId="0" xfId="0" applyFont="1" applyFill="1" applyAlignment="1">
      <alignment horizontal="right"/>
    </xf>
    <xf numFmtId="8" fontId="1" fillId="0" borderId="2" xfId="3" applyNumberFormat="1" applyFont="1" applyFill="1" applyBorder="1" applyAlignment="1">
      <alignment horizontal="right" vertical="center"/>
    </xf>
    <xf numFmtId="9" fontId="1" fillId="0" borderId="2" xfId="3" applyNumberFormat="1" applyFont="1" applyFill="1" applyBorder="1" applyAlignment="1">
      <alignment horizontal="right" vertical="center"/>
    </xf>
    <xf numFmtId="9" fontId="1" fillId="0" borderId="2" xfId="2" applyNumberFormat="1" applyFont="1" applyFill="1" applyBorder="1" applyAlignment="1">
      <alignment horizontal="right" vertical="center"/>
    </xf>
    <xf numFmtId="9" fontId="1" fillId="0" borderId="2" xfId="2" applyFont="1" applyFill="1" applyBorder="1" applyAlignment="1">
      <alignment horizontal="right" vertical="center"/>
    </xf>
    <xf numFmtId="10" fontId="1" fillId="0" borderId="2" xfId="2" applyNumberFormat="1" applyFont="1" applyFill="1" applyBorder="1" applyAlignment="1">
      <alignment horizontal="right" vertical="center"/>
    </xf>
    <xf numFmtId="9" fontId="6" fillId="0" borderId="2" xfId="3" applyNumberFormat="1" applyFont="1" applyFill="1" applyBorder="1" applyAlignment="1">
      <alignment horizontal="right" vertical="center"/>
    </xf>
    <xf numFmtId="44" fontId="1" fillId="0" borderId="2" xfId="1" applyFont="1" applyFill="1" applyBorder="1" applyAlignment="1">
      <alignment horizontal="right" vertical="center"/>
    </xf>
    <xf numFmtId="0" fontId="4" fillId="0" borderId="2" xfId="3" applyFont="1" applyFill="1" applyBorder="1" applyAlignment="1">
      <alignment horizontal="right" vertical="center"/>
    </xf>
    <xf numFmtId="9" fontId="4" fillId="0" borderId="2" xfId="2" applyFont="1" applyFill="1" applyBorder="1" applyAlignment="1">
      <alignment horizontal="right" vertical="center"/>
    </xf>
    <xf numFmtId="9" fontId="1" fillId="0" borderId="2" xfId="2" applyFont="1" applyFill="1" applyBorder="1" applyAlignment="1">
      <alignment horizontal="right" vertical="center" wrapText="1"/>
    </xf>
    <xf numFmtId="9" fontId="6" fillId="0" borderId="2" xfId="2" applyFont="1" applyFill="1" applyBorder="1" applyAlignment="1">
      <alignment horizontal="right" vertical="center"/>
    </xf>
    <xf numFmtId="44" fontId="6" fillId="0" borderId="2" xfId="1" applyFont="1" applyFill="1" applyBorder="1" applyAlignment="1">
      <alignment horizontal="right" vertical="center"/>
    </xf>
    <xf numFmtId="0" fontId="57" fillId="0" borderId="2" xfId="3" applyFont="1" applyFill="1" applyBorder="1" applyAlignment="1">
      <alignment horizontal="left" vertical="center" wrapText="1"/>
    </xf>
    <xf numFmtId="0" fontId="6" fillId="7" borderId="2" xfId="3" applyFont="1" applyFill="1" applyBorder="1" applyAlignment="1">
      <alignment horizontal="right" vertical="center"/>
    </xf>
    <xf numFmtId="181" fontId="1" fillId="2" borderId="2" xfId="3" applyNumberFormat="1" applyFont="1" applyFill="1" applyBorder="1" applyAlignment="1">
      <alignment horizontal="right" vertical="center"/>
    </xf>
    <xf numFmtId="181" fontId="4" fillId="7" borderId="2" xfId="3" applyNumberFormat="1" applyFont="1" applyFill="1" applyBorder="1" applyAlignment="1">
      <alignment horizontal="right" vertical="center"/>
    </xf>
    <xf numFmtId="181" fontId="2" fillId="3" borderId="2" xfId="3" applyNumberFormat="1" applyFont="1" applyFill="1" applyBorder="1" applyAlignment="1">
      <alignment horizontal="right" vertical="center"/>
    </xf>
    <xf numFmtId="49" fontId="7" fillId="2" borderId="0" xfId="3" applyNumberFormat="1" applyFont="1" applyFill="1" applyBorder="1" applyAlignment="1">
      <alignment horizontal="center" vertical="center"/>
    </xf>
    <xf numFmtId="185" fontId="1" fillId="2" borderId="2" xfId="2" applyNumberFormat="1" applyFont="1" applyFill="1" applyBorder="1" applyAlignment="1">
      <alignment horizontal="right" vertical="center"/>
    </xf>
    <xf numFmtId="176" fontId="4" fillId="2" borderId="2" xfId="2" applyNumberFormat="1" applyFont="1" applyFill="1" applyBorder="1" applyAlignment="1">
      <alignment horizontal="right" vertical="center"/>
    </xf>
    <xf numFmtId="10" fontId="0" fillId="0" borderId="0" xfId="0" applyNumberFormat="1" applyFont="1" applyAlignment="1">
      <alignment horizontal="right"/>
    </xf>
    <xf numFmtId="0" fontId="0" fillId="0" borderId="0" xfId="0" applyFont="1" applyAlignment="1">
      <alignment horizontal="right"/>
    </xf>
    <xf numFmtId="0" fontId="108" fillId="0" borderId="0" xfId="28" applyFont="1"/>
    <xf numFmtId="2" fontId="108" fillId="0" borderId="0" xfId="28" applyNumberFormat="1" applyFont="1" applyAlignment="1">
      <alignment horizontal="center"/>
    </xf>
    <xf numFmtId="2" fontId="108" fillId="0" borderId="0" xfId="28" applyNumberFormat="1" applyFont="1"/>
    <xf numFmtId="2" fontId="109" fillId="5" borderId="0" xfId="29" applyNumberFormat="1" applyFont="1" applyFill="1" applyBorder="1" applyAlignment="1">
      <alignment horizontal="center" vertical="center"/>
    </xf>
    <xf numFmtId="2" fontId="109" fillId="5" borderId="0" xfId="29" applyNumberFormat="1" applyFont="1" applyFill="1" applyBorder="1" applyAlignment="1">
      <alignment vertical="center"/>
    </xf>
    <xf numFmtId="2" fontId="109" fillId="5" borderId="0" xfId="29" applyNumberFormat="1" applyFont="1" applyFill="1" applyBorder="1" applyAlignment="1">
      <alignment horizontal="right" vertical="center"/>
    </xf>
    <xf numFmtId="2" fontId="110" fillId="0" borderId="0" xfId="28" applyNumberFormat="1" applyFont="1" applyAlignment="1">
      <alignment horizontal="center"/>
    </xf>
    <xf numFmtId="2" fontId="110" fillId="0" borderId="0" xfId="28" applyNumberFormat="1" applyFont="1"/>
    <xf numFmtId="0" fontId="110" fillId="0" borderId="0" xfId="28" applyFont="1"/>
    <xf numFmtId="49" fontId="109" fillId="5" borderId="0" xfId="29" applyNumberFormat="1" applyFont="1" applyFill="1" applyBorder="1" applyAlignment="1">
      <alignment horizontal="center" vertical="center"/>
    </xf>
    <xf numFmtId="2" fontId="113" fillId="0" borderId="0" xfId="28" applyNumberFormat="1" applyFont="1"/>
    <xf numFmtId="0" fontId="113" fillId="0" borderId="0" xfId="28" applyFont="1"/>
    <xf numFmtId="0" fontId="114" fillId="16" borderId="38" xfId="29" applyFont="1" applyFill="1" applyBorder="1" applyAlignment="1">
      <alignment vertical="center"/>
    </xf>
    <xf numFmtId="2" fontId="114" fillId="16" borderId="38" xfId="29" applyNumberFormat="1" applyFont="1" applyFill="1" applyBorder="1" applyAlignment="1">
      <alignment horizontal="center" vertical="center"/>
    </xf>
    <xf numFmtId="2" fontId="107" fillId="0" borderId="0" xfId="28" applyNumberFormat="1"/>
    <xf numFmtId="0" fontId="107" fillId="0" borderId="0" xfId="28"/>
    <xf numFmtId="0" fontId="0" fillId="5" borderId="38" xfId="29" applyFont="1" applyFill="1" applyBorder="1" applyAlignment="1">
      <alignment vertical="center"/>
    </xf>
    <xf numFmtId="2" fontId="114" fillId="5" borderId="38" xfId="29" applyNumberFormat="1" applyFont="1" applyFill="1" applyBorder="1" applyAlignment="1">
      <alignment horizontal="center" vertical="center"/>
    </xf>
    <xf numFmtId="2" fontId="114" fillId="5" borderId="38" xfId="31" applyNumberFormat="1" applyFont="1" applyFill="1" applyBorder="1" applyAlignment="1" applyProtection="1">
      <alignment horizontal="center" vertical="center"/>
    </xf>
    <xf numFmtId="2" fontId="114" fillId="16" borderId="38" xfId="31" applyNumberFormat="1" applyFont="1" applyFill="1" applyBorder="1" applyAlignment="1" applyProtection="1">
      <alignment horizontal="center" vertical="center"/>
    </xf>
    <xf numFmtId="2" fontId="0" fillId="5" borderId="38" xfId="29" applyNumberFormat="1" applyFont="1" applyFill="1" applyBorder="1" applyAlignment="1">
      <alignment horizontal="center" vertical="center"/>
    </xf>
    <xf numFmtId="2" fontId="0" fillId="5" borderId="38" xfId="31" applyNumberFormat="1" applyFont="1" applyFill="1" applyBorder="1" applyAlignment="1" applyProtection="1">
      <alignment horizontal="center" vertical="center"/>
    </xf>
    <xf numFmtId="192" fontId="0" fillId="5" borderId="38" xfId="31" applyNumberFormat="1" applyFont="1" applyFill="1" applyBorder="1" applyAlignment="1" applyProtection="1">
      <alignment horizontal="center" vertical="center"/>
    </xf>
    <xf numFmtId="168" fontId="0" fillId="0" borderId="0" xfId="31" applyNumberFormat="1" applyFont="1" applyFill="1" applyBorder="1" applyAlignment="1" applyProtection="1">
      <alignment horizontal="justify"/>
    </xf>
    <xf numFmtId="0" fontId="109" fillId="16" borderId="38" xfId="29" applyFont="1" applyFill="1" applyBorder="1" applyAlignment="1">
      <alignment vertical="center"/>
    </xf>
    <xf numFmtId="2" fontId="109" fillId="16" borderId="38" xfId="29" applyNumberFormat="1" applyFont="1" applyFill="1" applyBorder="1" applyAlignment="1">
      <alignment horizontal="center" vertical="center"/>
    </xf>
    <xf numFmtId="2" fontId="109" fillId="16" borderId="38" xfId="31" applyNumberFormat="1" applyFont="1" applyFill="1" applyBorder="1" applyAlignment="1" applyProtection="1">
      <alignment horizontal="center" vertical="center"/>
    </xf>
    <xf numFmtId="2" fontId="109" fillId="5" borderId="38" xfId="29" applyNumberFormat="1" applyFont="1" applyFill="1" applyBorder="1" applyAlignment="1">
      <alignment horizontal="center" vertical="center"/>
    </xf>
    <xf numFmtId="2" fontId="109" fillId="5" borderId="38" xfId="31" applyNumberFormat="1" applyFont="1" applyFill="1" applyBorder="1" applyAlignment="1" applyProtection="1">
      <alignment horizontal="center" vertical="center"/>
    </xf>
    <xf numFmtId="2" fontId="114" fillId="17" borderId="38" xfId="29" applyNumberFormat="1" applyFont="1" applyFill="1" applyBorder="1" applyAlignment="1">
      <alignment horizontal="center" vertical="center"/>
    </xf>
    <xf numFmtId="0" fontId="0" fillId="5" borderId="40" xfId="29" applyFont="1" applyFill="1" applyBorder="1" applyAlignment="1">
      <alignment vertical="center"/>
    </xf>
    <xf numFmtId="0" fontId="115" fillId="0" borderId="2" xfId="28" applyFont="1" applyBorder="1"/>
    <xf numFmtId="2" fontId="116" fillId="0" borderId="2" xfId="28" applyNumberFormat="1" applyFont="1" applyBorder="1"/>
    <xf numFmtId="0" fontId="114" fillId="5" borderId="38" xfId="29" applyFont="1" applyFill="1" applyBorder="1" applyAlignment="1">
      <alignment vertical="center"/>
    </xf>
    <xf numFmtId="2" fontId="108" fillId="0" borderId="0" xfId="28" applyNumberFormat="1" applyFont="1" applyFill="1"/>
    <xf numFmtId="0" fontId="108" fillId="0" borderId="0" xfId="28" applyFont="1" applyFill="1"/>
    <xf numFmtId="2" fontId="0" fillId="16" borderId="38" xfId="29" applyNumberFormat="1" applyFont="1" applyFill="1" applyBorder="1" applyAlignment="1">
      <alignment horizontal="center" vertical="center"/>
    </xf>
    <xf numFmtId="0" fontId="0" fillId="5" borderId="0" xfId="29" applyFont="1" applyFill="1" applyBorder="1" applyAlignment="1">
      <alignment horizontal="left" vertical="center"/>
    </xf>
    <xf numFmtId="2" fontId="0" fillId="5" borderId="0" xfId="29" applyNumberFormat="1" applyFont="1" applyFill="1" applyBorder="1" applyAlignment="1">
      <alignment horizontal="center" vertical="center"/>
    </xf>
    <xf numFmtId="2" fontId="0" fillId="5" borderId="0" xfId="29" applyNumberFormat="1" applyFont="1" applyFill="1" applyBorder="1" applyAlignment="1">
      <alignment vertical="center"/>
    </xf>
    <xf numFmtId="2" fontId="107" fillId="0" borderId="0" xfId="28" applyNumberFormat="1" applyAlignment="1">
      <alignment horizontal="center"/>
    </xf>
    <xf numFmtId="49" fontId="7" fillId="2" borderId="0" xfId="3" applyNumberFormat="1" applyFont="1" applyFill="1" applyBorder="1" applyAlignment="1">
      <alignment horizontal="center" vertical="center"/>
    </xf>
    <xf numFmtId="49" fontId="7" fillId="2" borderId="0" xfId="3" applyNumberFormat="1" applyFont="1" applyFill="1" applyBorder="1" applyAlignment="1">
      <alignment horizontal="center" vertical="center"/>
    </xf>
    <xf numFmtId="0" fontId="2" fillId="3" borderId="2" xfId="3" applyFont="1" applyFill="1" applyBorder="1" applyAlignment="1">
      <alignment horizontal="center" vertical="center"/>
    </xf>
    <xf numFmtId="44" fontId="1" fillId="2" borderId="2" xfId="1" applyFont="1" applyFill="1" applyBorder="1" applyAlignment="1">
      <alignment horizontal="right" vertical="center"/>
    </xf>
    <xf numFmtId="0" fontId="1" fillId="2" borderId="2" xfId="3" applyFont="1" applyFill="1" applyBorder="1" applyAlignment="1">
      <alignment horizontal="left" vertical="center"/>
    </xf>
    <xf numFmtId="0" fontId="9" fillId="3" borderId="2" xfId="3" applyFont="1" applyFill="1" applyBorder="1" applyAlignment="1">
      <alignment horizontal="center" vertical="center" wrapText="1"/>
    </xf>
    <xf numFmtId="49" fontId="7" fillId="2" borderId="0" xfId="3" applyNumberFormat="1" applyFont="1" applyFill="1" applyBorder="1" applyAlignment="1">
      <alignment horizontal="center" vertical="center"/>
    </xf>
    <xf numFmtId="0" fontId="2" fillId="3" borderId="2" xfId="3" applyFont="1" applyFill="1" applyBorder="1" applyAlignment="1">
      <alignment horizontal="center" vertical="center"/>
    </xf>
    <xf numFmtId="9" fontId="4" fillId="2" borderId="3" xfId="2" applyFont="1" applyFill="1" applyBorder="1" applyAlignment="1">
      <alignment horizontal="right" vertical="center"/>
    </xf>
    <xf numFmtId="0" fontId="4" fillId="2" borderId="3" xfId="3" applyFont="1" applyFill="1" applyBorder="1" applyAlignment="1">
      <alignment horizontal="right" vertical="center"/>
    </xf>
    <xf numFmtId="10" fontId="1" fillId="0" borderId="6" xfId="7" applyNumberFormat="1" applyFont="1" applyFill="1" applyBorder="1" applyAlignment="1">
      <alignment horizontal="right" vertical="center"/>
    </xf>
    <xf numFmtId="9" fontId="4" fillId="2" borderId="6" xfId="2" applyFont="1" applyFill="1" applyBorder="1" applyAlignment="1">
      <alignment horizontal="right" vertical="center"/>
    </xf>
    <xf numFmtId="0" fontId="4" fillId="2" borderId="6" xfId="3" applyFont="1" applyFill="1" applyBorder="1" applyAlignment="1">
      <alignment horizontal="right" vertical="center"/>
    </xf>
    <xf numFmtId="9" fontId="4" fillId="2" borderId="7" xfId="2" applyFont="1" applyFill="1" applyBorder="1" applyAlignment="1">
      <alignment horizontal="right" vertical="center"/>
    </xf>
    <xf numFmtId="10" fontId="1" fillId="2" borderId="6" xfId="2" applyNumberFormat="1" applyFont="1" applyFill="1" applyBorder="1" applyAlignment="1">
      <alignment horizontal="right" vertical="center"/>
    </xf>
    <xf numFmtId="0" fontId="38" fillId="2" borderId="2" xfId="3" applyFont="1" applyFill="1" applyBorder="1" applyAlignment="1">
      <alignment horizontal="left" vertical="center" wrapText="1"/>
    </xf>
    <xf numFmtId="0" fontId="9" fillId="3" borderId="2" xfId="3" applyFont="1" applyFill="1" applyBorder="1" applyAlignment="1">
      <alignment horizontal="center" vertical="center" wrapText="1"/>
    </xf>
    <xf numFmtId="49" fontId="7" fillId="2" borderId="0" xfId="3" applyNumberFormat="1" applyFont="1" applyFill="1" applyBorder="1" applyAlignment="1">
      <alignment horizontal="center" vertical="center"/>
    </xf>
    <xf numFmtId="0" fontId="2" fillId="3" borderId="2" xfId="3" applyFont="1" applyFill="1" applyBorder="1" applyAlignment="1">
      <alignment horizontal="center" vertical="center"/>
    </xf>
    <xf numFmtId="0" fontId="9" fillId="3" borderId="2" xfId="3" applyFont="1" applyFill="1" applyBorder="1" applyAlignment="1">
      <alignment horizontal="center" vertical="center" wrapText="1"/>
    </xf>
    <xf numFmtId="49" fontId="7" fillId="2" borderId="0" xfId="3" applyNumberFormat="1" applyFont="1" applyFill="1" applyBorder="1" applyAlignment="1">
      <alignment horizontal="center" vertical="center"/>
    </xf>
    <xf numFmtId="0" fontId="2" fillId="3" borderId="2" xfId="3" applyFont="1" applyFill="1" applyBorder="1" applyAlignment="1">
      <alignment horizontal="center" vertical="center"/>
    </xf>
    <xf numFmtId="0" fontId="11" fillId="0" borderId="0" xfId="0" applyFont="1" applyAlignment="1">
      <alignment horizontal="center"/>
    </xf>
    <xf numFmtId="175" fontId="6" fillId="0" borderId="0" xfId="0" applyNumberFormat="1" applyFont="1"/>
    <xf numFmtId="175" fontId="7" fillId="2" borderId="0" xfId="3" applyNumberFormat="1" applyFont="1" applyFill="1" applyBorder="1" applyAlignment="1">
      <alignment vertical="center"/>
    </xf>
    <xf numFmtId="175" fontId="7" fillId="2" borderId="0" xfId="3" applyNumberFormat="1" applyFont="1" applyFill="1" applyBorder="1" applyAlignment="1">
      <alignment horizontal="right" vertical="center"/>
    </xf>
    <xf numFmtId="175" fontId="7" fillId="2" borderId="0" xfId="3" applyNumberFormat="1" applyFont="1" applyFill="1" applyBorder="1" applyAlignment="1">
      <alignment horizontal="center" vertical="center"/>
    </xf>
    <xf numFmtId="0" fontId="4" fillId="4" borderId="2" xfId="3" applyNumberFormat="1" applyFont="1" applyFill="1" applyBorder="1" applyAlignment="1">
      <alignment horizontal="center" vertical="center"/>
    </xf>
    <xf numFmtId="0" fontId="7" fillId="4" borderId="2" xfId="3" applyNumberFormat="1" applyFont="1" applyFill="1" applyBorder="1" applyAlignment="1">
      <alignment horizontal="center" vertical="center"/>
    </xf>
    <xf numFmtId="0" fontId="7" fillId="2" borderId="2" xfId="3" applyNumberFormat="1" applyFont="1" applyFill="1" applyBorder="1" applyAlignment="1">
      <alignment horizontal="center" vertical="center"/>
    </xf>
    <xf numFmtId="0" fontId="0" fillId="0" borderId="2" xfId="3" applyFont="1" applyFill="1" applyBorder="1" applyAlignment="1">
      <alignment vertical="center"/>
    </xf>
    <xf numFmtId="0" fontId="2" fillId="3" borderId="2" xfId="3" applyNumberFormat="1" applyFont="1" applyFill="1" applyBorder="1" applyAlignment="1">
      <alignment horizontal="center" vertical="center"/>
    </xf>
    <xf numFmtId="0" fontId="65" fillId="2" borderId="0" xfId="3" applyFont="1" applyFill="1" applyBorder="1" applyAlignment="1">
      <alignment vertical="center"/>
    </xf>
    <xf numFmtId="0" fontId="9" fillId="3" borderId="2" xfId="3" applyFont="1" applyFill="1" applyBorder="1" applyAlignment="1">
      <alignment horizontal="center" vertical="center" wrapText="1"/>
    </xf>
    <xf numFmtId="49" fontId="7" fillId="2" borderId="0" xfId="3" applyNumberFormat="1" applyFont="1" applyFill="1" applyBorder="1" applyAlignment="1">
      <alignment horizontal="center" vertical="center"/>
    </xf>
    <xf numFmtId="0" fontId="2" fillId="3" borderId="2" xfId="3" applyFont="1" applyFill="1" applyBorder="1" applyAlignment="1">
      <alignment horizontal="center" vertical="center"/>
    </xf>
    <xf numFmtId="0" fontId="118" fillId="0" borderId="0" xfId="5" applyFont="1"/>
    <xf numFmtId="0" fontId="119" fillId="5" borderId="0" xfId="5" applyFont="1" applyFill="1" applyBorder="1" applyAlignment="1">
      <alignment vertical="center"/>
    </xf>
    <xf numFmtId="0" fontId="120" fillId="5" borderId="0" xfId="5" applyFont="1" applyFill="1" applyBorder="1" applyAlignment="1">
      <alignment vertical="center"/>
    </xf>
    <xf numFmtId="0" fontId="121" fillId="0" borderId="0" xfId="5" applyFont="1"/>
    <xf numFmtId="0" fontId="121" fillId="0" borderId="0" xfId="5" applyFont="1" applyAlignment="1">
      <alignment horizontal="center"/>
    </xf>
    <xf numFmtId="0" fontId="122" fillId="5" borderId="0" xfId="5" applyFont="1" applyFill="1" applyBorder="1" applyAlignment="1">
      <alignment horizontal="left" vertical="center"/>
    </xf>
    <xf numFmtId="0" fontId="122" fillId="5" borderId="0" xfId="5" applyFont="1" applyFill="1" applyBorder="1" applyAlignment="1">
      <alignment vertical="center"/>
    </xf>
    <xf numFmtId="0" fontId="122" fillId="0" borderId="0" xfId="5" applyFont="1"/>
    <xf numFmtId="0" fontId="123" fillId="0" borderId="0" xfId="5" applyFont="1"/>
    <xf numFmtId="0" fontId="9" fillId="3" borderId="2" xfId="3" applyFont="1" applyFill="1" applyBorder="1" applyAlignment="1">
      <alignment horizontal="center" vertical="center" wrapText="1"/>
    </xf>
    <xf numFmtId="49" fontId="7" fillId="2" borderId="0" xfId="3" applyNumberFormat="1" applyFont="1" applyFill="1" applyBorder="1" applyAlignment="1">
      <alignment horizontal="center" vertical="center"/>
    </xf>
    <xf numFmtId="0" fontId="2" fillId="3" borderId="2" xfId="3" applyFont="1" applyFill="1" applyBorder="1" applyAlignment="1">
      <alignment horizontal="center" vertical="center"/>
    </xf>
    <xf numFmtId="0" fontId="11" fillId="0" borderId="0" xfId="0" applyFont="1" applyAlignment="1">
      <alignment horizontal="center"/>
    </xf>
    <xf numFmtId="0" fontId="9" fillId="3" borderId="2" xfId="3" applyFont="1" applyFill="1" applyBorder="1" applyAlignment="1">
      <alignment horizontal="center" vertical="center" wrapText="1"/>
    </xf>
    <xf numFmtId="49" fontId="7" fillId="2" borderId="0" xfId="3" applyNumberFormat="1" applyFont="1" applyFill="1" applyBorder="1" applyAlignment="1">
      <alignment horizontal="center" vertical="center"/>
    </xf>
    <xf numFmtId="0" fontId="2" fillId="3" borderId="2" xfId="3" applyFont="1" applyFill="1" applyBorder="1" applyAlignment="1">
      <alignment horizontal="center" vertical="center"/>
    </xf>
    <xf numFmtId="0" fontId="2" fillId="3" borderId="3" xfId="3" applyFont="1" applyFill="1" applyBorder="1" applyAlignment="1">
      <alignment horizontal="center" vertical="center"/>
    </xf>
    <xf numFmtId="0" fontId="2" fillId="3" borderId="7" xfId="3" applyFont="1" applyFill="1" applyBorder="1" applyAlignment="1">
      <alignment horizontal="center" vertical="center"/>
    </xf>
    <xf numFmtId="0" fontId="9" fillId="3" borderId="3" xfId="3" applyFont="1" applyFill="1" applyBorder="1" applyAlignment="1">
      <alignment horizontal="center" vertical="center" wrapText="1"/>
    </xf>
    <xf numFmtId="44" fontId="1" fillId="2" borderId="3" xfId="1" applyFont="1" applyFill="1" applyBorder="1" applyAlignment="1">
      <alignment horizontal="center" vertical="center"/>
    </xf>
    <xf numFmtId="44" fontId="1" fillId="2" borderId="7" xfId="1" applyFont="1" applyFill="1" applyBorder="1" applyAlignment="1">
      <alignment horizontal="center" vertical="center"/>
    </xf>
    <xf numFmtId="0" fontId="11" fillId="0" borderId="0" xfId="0" applyFont="1" applyAlignment="1">
      <alignment horizontal="center"/>
    </xf>
    <xf numFmtId="44" fontId="1" fillId="2" borderId="2" xfId="1" applyFont="1" applyFill="1" applyBorder="1" applyAlignment="1">
      <alignment horizontal="right" vertical="center"/>
    </xf>
    <xf numFmtId="0" fontId="1" fillId="2" borderId="2" xfId="3" applyFont="1" applyFill="1" applyBorder="1" applyAlignment="1">
      <alignment horizontal="left" vertical="center"/>
    </xf>
    <xf numFmtId="44" fontId="1" fillId="2" borderId="2" xfId="1" applyFont="1" applyFill="1" applyBorder="1" applyAlignment="1">
      <alignment horizontal="center" vertical="center"/>
    </xf>
    <xf numFmtId="0" fontId="9" fillId="3" borderId="2" xfId="3" applyFont="1" applyFill="1" applyBorder="1" applyAlignment="1">
      <alignment horizontal="center" vertical="center" wrapText="1"/>
    </xf>
    <xf numFmtId="0" fontId="2" fillId="3" borderId="2" xfId="3" applyFont="1" applyFill="1" applyBorder="1" applyAlignment="1">
      <alignment horizontal="center" vertical="center"/>
    </xf>
    <xf numFmtId="44" fontId="1" fillId="2" borderId="3" xfId="1" applyFont="1" applyFill="1" applyBorder="1" applyAlignment="1">
      <alignment horizontal="right" vertical="center"/>
    </xf>
    <xf numFmtId="44" fontId="1" fillId="2" borderId="6" xfId="1" applyFont="1" applyFill="1" applyBorder="1" applyAlignment="1">
      <alignment horizontal="right" vertical="center"/>
    </xf>
    <xf numFmtId="44" fontId="1" fillId="2" borderId="2" xfId="1" applyFont="1" applyFill="1" applyBorder="1" applyAlignment="1">
      <alignment horizontal="right" vertical="center"/>
    </xf>
    <xf numFmtId="0" fontId="1" fillId="2" borderId="2" xfId="3" applyFont="1" applyFill="1" applyBorder="1" applyAlignment="1">
      <alignment horizontal="left" vertical="center"/>
    </xf>
    <xf numFmtId="44" fontId="1" fillId="2" borderId="2" xfId="1" applyFont="1" applyFill="1" applyBorder="1" applyAlignment="1">
      <alignment horizontal="center" vertical="center"/>
    </xf>
    <xf numFmtId="3" fontId="62" fillId="2" borderId="2" xfId="2" applyNumberFormat="1" applyFont="1" applyFill="1" applyBorder="1" applyAlignment="1">
      <alignment horizontal="center" vertical="center"/>
    </xf>
    <xf numFmtId="41" fontId="63" fillId="2" borderId="2" xfId="2" applyNumberFormat="1" applyFont="1" applyFill="1" applyBorder="1" applyAlignment="1">
      <alignment horizontal="left" vertical="center"/>
    </xf>
    <xf numFmtId="10" fontId="6" fillId="2" borderId="2" xfId="3" applyNumberFormat="1" applyFont="1" applyFill="1" applyBorder="1" applyAlignment="1">
      <alignment horizontal="right" vertical="center"/>
    </xf>
    <xf numFmtId="0" fontId="62" fillId="2" borderId="2" xfId="3" applyFont="1" applyFill="1" applyBorder="1" applyAlignment="1">
      <alignment horizontal="center" vertical="center"/>
    </xf>
    <xf numFmtId="9" fontId="62" fillId="2" borderId="2" xfId="2" applyFont="1" applyFill="1" applyBorder="1" applyAlignment="1">
      <alignment horizontal="left" vertical="center"/>
    </xf>
    <xf numFmtId="0" fontId="76" fillId="2" borderId="2" xfId="3" applyFont="1" applyFill="1" applyBorder="1" applyAlignment="1">
      <alignment horizontal="left" vertical="center"/>
    </xf>
    <xf numFmtId="41" fontId="63" fillId="2" borderId="2" xfId="3" applyNumberFormat="1" applyFont="1" applyFill="1" applyBorder="1" applyAlignment="1">
      <alignment horizontal="left" vertical="center"/>
    </xf>
    <xf numFmtId="0" fontId="6" fillId="2" borderId="15" xfId="3" applyFont="1" applyFill="1" applyBorder="1" applyAlignment="1">
      <alignment vertical="center"/>
    </xf>
    <xf numFmtId="0" fontId="57" fillId="2" borderId="2" xfId="3" applyFont="1" applyFill="1" applyBorder="1" applyAlignment="1">
      <alignment horizontal="left" vertical="center" wrapText="1"/>
    </xf>
    <xf numFmtId="175" fontId="9" fillId="3" borderId="2" xfId="3" applyNumberFormat="1" applyFont="1" applyFill="1" applyBorder="1" applyAlignment="1">
      <alignment horizontal="center" vertical="center" wrapText="1"/>
    </xf>
    <xf numFmtId="175" fontId="4" fillId="2" borderId="2" xfId="3" applyNumberFormat="1" applyFont="1" applyFill="1" applyBorder="1" applyAlignment="1">
      <alignment horizontal="center" vertical="center"/>
    </xf>
    <xf numFmtId="175" fontId="2" fillId="3" borderId="2" xfId="3" applyNumberFormat="1" applyFont="1" applyFill="1" applyBorder="1" applyAlignment="1">
      <alignment horizontal="center" vertical="center"/>
    </xf>
    <xf numFmtId="175" fontId="1" fillId="2" borderId="2" xfId="3" applyNumberFormat="1" applyFont="1" applyFill="1" applyBorder="1" applyAlignment="1">
      <alignment horizontal="center" vertical="center"/>
    </xf>
    <xf numFmtId="175" fontId="6" fillId="2" borderId="2" xfId="3" applyNumberFormat="1" applyFont="1" applyFill="1" applyBorder="1" applyAlignment="1">
      <alignment horizontal="center" vertical="center"/>
    </xf>
    <xf numFmtId="2" fontId="112" fillId="18" borderId="38" xfId="29" applyNumberFormat="1" applyFont="1" applyFill="1" applyBorder="1" applyAlignment="1">
      <alignment horizontal="center" vertical="center" wrapText="1"/>
    </xf>
    <xf numFmtId="2" fontId="12" fillId="5" borderId="38" xfId="29" applyNumberFormat="1" applyFont="1" applyFill="1" applyBorder="1" applyAlignment="1">
      <alignment horizontal="center" vertical="center"/>
    </xf>
    <xf numFmtId="2" fontId="12" fillId="5" borderId="43" xfId="29" applyNumberFormat="1" applyFont="1" applyFill="1" applyBorder="1" applyAlignment="1">
      <alignment horizontal="center" vertical="center"/>
    </xf>
    <xf numFmtId="2" fontId="12" fillId="5" borderId="48" xfId="29" applyNumberFormat="1" applyFont="1" applyFill="1" applyBorder="1" applyAlignment="1">
      <alignment horizontal="center" vertical="center"/>
    </xf>
    <xf numFmtId="2" fontId="13" fillId="5" borderId="38" xfId="29" applyNumberFormat="1" applyFont="1" applyFill="1" applyBorder="1" applyAlignment="1">
      <alignment horizontal="center" vertical="center"/>
    </xf>
    <xf numFmtId="2" fontId="13" fillId="5" borderId="38" xfId="31" applyNumberFormat="1" applyFont="1" applyFill="1" applyBorder="1" applyAlignment="1" applyProtection="1">
      <alignment horizontal="center" vertical="center"/>
    </xf>
    <xf numFmtId="2" fontId="12" fillId="5" borderId="38" xfId="31" applyNumberFormat="1" applyFont="1" applyFill="1" applyBorder="1" applyAlignment="1" applyProtection="1">
      <alignment horizontal="center" vertical="center"/>
    </xf>
    <xf numFmtId="2" fontId="12" fillId="5" borderId="40" xfId="29" applyNumberFormat="1" applyFont="1" applyFill="1" applyBorder="1" applyAlignment="1">
      <alignment horizontal="center" vertical="center"/>
    </xf>
    <xf numFmtId="2" fontId="12" fillId="5" borderId="40" xfId="31" applyNumberFormat="1" applyFont="1" applyFill="1" applyBorder="1" applyAlignment="1" applyProtection="1">
      <alignment horizontal="center" vertical="center"/>
    </xf>
    <xf numFmtId="2" fontId="12" fillId="0" borderId="2" xfId="28" applyNumberFormat="1" applyFont="1" applyBorder="1" applyAlignment="1">
      <alignment horizontal="center"/>
    </xf>
    <xf numFmtId="2" fontId="12" fillId="0" borderId="2" xfId="28" applyNumberFormat="1" applyFont="1" applyBorder="1"/>
    <xf numFmtId="2" fontId="116" fillId="5" borderId="2" xfId="29" applyNumberFormat="1" applyFont="1" applyFill="1" applyBorder="1" applyAlignment="1">
      <alignment horizontal="center" vertical="center"/>
    </xf>
    <xf numFmtId="2" fontId="1" fillId="5" borderId="38" xfId="29" applyNumberFormat="1" applyFont="1" applyFill="1" applyBorder="1" applyAlignment="1">
      <alignment horizontal="center" vertical="center"/>
    </xf>
    <xf numFmtId="2" fontId="12" fillId="0" borderId="39" xfId="28" applyNumberFormat="1" applyFont="1" applyBorder="1" applyAlignment="1">
      <alignment horizontal="center"/>
    </xf>
    <xf numFmtId="0" fontId="109" fillId="0" borderId="46" xfId="29" applyFont="1" applyFill="1" applyBorder="1" applyAlignment="1">
      <alignment vertical="center"/>
    </xf>
    <xf numFmtId="2" fontId="109" fillId="16" borderId="40" xfId="29" applyNumberFormat="1" applyFont="1" applyFill="1" applyBorder="1" applyAlignment="1">
      <alignment horizontal="center" vertical="center"/>
    </xf>
    <xf numFmtId="2" fontId="13" fillId="0" borderId="43" xfId="29" applyNumberFormat="1" applyFont="1" applyFill="1" applyBorder="1" applyAlignment="1">
      <alignment horizontal="center" vertical="center"/>
    </xf>
    <xf numFmtId="2" fontId="13" fillId="0" borderId="38" xfId="31" applyNumberFormat="1" applyFont="1" applyFill="1" applyBorder="1" applyAlignment="1" applyProtection="1">
      <alignment horizontal="center" vertical="center"/>
    </xf>
    <xf numFmtId="2" fontId="13" fillId="0" borderId="38" xfId="29" applyNumberFormat="1" applyFont="1" applyFill="1" applyBorder="1" applyAlignment="1">
      <alignment horizontal="center" vertical="center"/>
    </xf>
    <xf numFmtId="0" fontId="111" fillId="18" borderId="38" xfId="29" applyFont="1" applyFill="1" applyBorder="1" applyAlignment="1">
      <alignment horizontal="left" vertical="center"/>
    </xf>
    <xf numFmtId="2" fontId="111" fillId="18" borderId="38" xfId="29" applyNumberFormat="1" applyFont="1" applyFill="1" applyBorder="1" applyAlignment="1">
      <alignment horizontal="center" vertical="center"/>
    </xf>
    <xf numFmtId="2" fontId="111" fillId="18" borderId="38" xfId="31" applyNumberFormat="1" applyFont="1" applyFill="1" applyBorder="1" applyAlignment="1" applyProtection="1">
      <alignment horizontal="center" vertical="center"/>
    </xf>
    <xf numFmtId="165" fontId="114" fillId="16" borderId="38" xfId="30" applyNumberFormat="1" applyFont="1" applyFill="1" applyBorder="1" applyAlignment="1" applyProtection="1">
      <alignment horizontal="center" vertical="center"/>
    </xf>
    <xf numFmtId="165" fontId="114" fillId="5" borderId="38" xfId="30" applyNumberFormat="1" applyFont="1" applyFill="1" applyBorder="1" applyAlignment="1" applyProtection="1">
      <alignment horizontal="center" vertical="center"/>
    </xf>
    <xf numFmtId="165" fontId="12" fillId="5" borderId="40" xfId="30" applyNumberFormat="1" applyFont="1" applyFill="1" applyBorder="1" applyAlignment="1" applyProtection="1">
      <alignment horizontal="center" vertical="center"/>
    </xf>
    <xf numFmtId="165" fontId="12" fillId="5" borderId="38" xfId="30" applyNumberFormat="1" applyFont="1" applyFill="1" applyBorder="1" applyAlignment="1" applyProtection="1">
      <alignment horizontal="center" vertical="center"/>
    </xf>
    <xf numFmtId="165" fontId="12" fillId="5" borderId="41" xfId="30" applyNumberFormat="1" applyFont="1" applyFill="1" applyBorder="1" applyAlignment="1" applyProtection="1">
      <alignment horizontal="center" vertical="center"/>
    </xf>
    <xf numFmtId="165" fontId="109" fillId="16" borderId="38" xfId="30" applyNumberFormat="1" applyFont="1" applyFill="1" applyBorder="1" applyAlignment="1" applyProtection="1">
      <alignment horizontal="center" vertical="center"/>
    </xf>
    <xf numFmtId="165" fontId="13" fillId="5" borderId="38" xfId="30" applyNumberFormat="1" applyFont="1" applyFill="1" applyBorder="1" applyAlignment="1" applyProtection="1">
      <alignment horizontal="center" vertical="center"/>
    </xf>
    <xf numFmtId="165" fontId="109" fillId="5" borderId="38" xfId="30" applyNumberFormat="1" applyFont="1" applyFill="1" applyBorder="1" applyAlignment="1" applyProtection="1">
      <alignment horizontal="center" vertical="center"/>
    </xf>
    <xf numFmtId="165" fontId="12" fillId="0" borderId="2" xfId="28" applyNumberFormat="1" applyFont="1" applyBorder="1"/>
    <xf numFmtId="165" fontId="13" fillId="0" borderId="38" xfId="30" applyNumberFormat="1" applyFont="1" applyFill="1" applyBorder="1" applyAlignment="1" applyProtection="1">
      <alignment horizontal="center" vertical="center"/>
    </xf>
    <xf numFmtId="165" fontId="111" fillId="18" borderId="38" xfId="30" applyNumberFormat="1" applyFont="1" applyFill="1" applyBorder="1" applyAlignment="1" applyProtection="1">
      <alignment horizontal="center" vertical="center"/>
    </xf>
    <xf numFmtId="165" fontId="12" fillId="5" borderId="38" xfId="29" applyNumberFormat="1" applyFont="1" applyFill="1" applyBorder="1" applyAlignment="1">
      <alignment horizontal="center" vertical="center"/>
    </xf>
    <xf numFmtId="165" fontId="12" fillId="0" borderId="47" xfId="28" applyNumberFormat="1" applyFont="1" applyBorder="1"/>
    <xf numFmtId="165" fontId="12" fillId="5" borderId="46" xfId="29" applyNumberFormat="1" applyFont="1" applyFill="1" applyBorder="1" applyAlignment="1">
      <alignment horizontal="center" vertical="center"/>
    </xf>
    <xf numFmtId="165" fontId="12" fillId="5" borderId="2" xfId="29" applyNumberFormat="1" applyFont="1" applyFill="1" applyBorder="1" applyAlignment="1">
      <alignment horizontal="center" vertical="center"/>
    </xf>
    <xf numFmtId="165" fontId="12" fillId="5" borderId="41" xfId="29" applyNumberFormat="1" applyFont="1" applyFill="1" applyBorder="1" applyAlignment="1">
      <alignment horizontal="center" vertical="center"/>
    </xf>
    <xf numFmtId="165" fontId="114" fillId="5" borderId="38" xfId="29" applyNumberFormat="1" applyFont="1" applyFill="1" applyBorder="1" applyAlignment="1">
      <alignment horizontal="center" vertical="center"/>
    </xf>
    <xf numFmtId="44" fontId="12" fillId="5" borderId="38" xfId="1" applyFont="1" applyFill="1" applyBorder="1" applyAlignment="1">
      <alignment horizontal="center" vertical="center"/>
    </xf>
    <xf numFmtId="44" fontId="12" fillId="5" borderId="40" xfId="1" applyFont="1" applyFill="1" applyBorder="1" applyAlignment="1">
      <alignment horizontal="center" vertical="center"/>
    </xf>
    <xf numFmtId="0" fontId="13" fillId="0" borderId="46" xfId="29" applyFont="1" applyFill="1" applyBorder="1" applyAlignment="1">
      <alignment vertical="center"/>
    </xf>
    <xf numFmtId="9" fontId="1" fillId="2" borderId="2" xfId="3" applyNumberFormat="1" applyFont="1" applyFill="1" applyBorder="1" applyAlignment="1">
      <alignment horizontal="center" vertical="center"/>
    </xf>
    <xf numFmtId="0" fontId="5" fillId="11" borderId="2" xfId="0" applyFont="1" applyFill="1" applyBorder="1" applyAlignment="1">
      <alignment vertical="center"/>
    </xf>
    <xf numFmtId="0" fontId="5" fillId="11" borderId="2" xfId="0" applyFont="1" applyFill="1" applyBorder="1" applyAlignment="1">
      <alignment horizontal="left" vertical="center"/>
    </xf>
    <xf numFmtId="0" fontId="5" fillId="11" borderId="2" xfId="0" applyFont="1" applyFill="1" applyBorder="1" applyAlignment="1">
      <alignment horizontal="right" vertical="center"/>
    </xf>
    <xf numFmtId="44" fontId="5" fillId="11" borderId="2" xfId="1" applyFont="1" applyFill="1" applyBorder="1" applyAlignment="1">
      <alignment horizontal="right" vertical="center"/>
    </xf>
    <xf numFmtId="0" fontId="81" fillId="11" borderId="2" xfId="0" applyFont="1" applyFill="1" applyBorder="1" applyAlignment="1">
      <alignment vertical="center"/>
    </xf>
    <xf numFmtId="0" fontId="2" fillId="11" borderId="2" xfId="0" applyFont="1" applyFill="1" applyBorder="1" applyAlignment="1">
      <alignment vertical="center"/>
    </xf>
    <xf numFmtId="49" fontId="7" fillId="2" borderId="49" xfId="3" applyNumberFormat="1" applyFont="1" applyFill="1" applyBorder="1" applyAlignment="1">
      <alignment horizontal="center" vertical="center"/>
    </xf>
    <xf numFmtId="0" fontId="2" fillId="3" borderId="7" xfId="3" applyFont="1" applyFill="1" applyBorder="1" applyAlignment="1">
      <alignment horizontal="center" vertical="center" wrapText="1"/>
    </xf>
    <xf numFmtId="165" fontId="4" fillId="4" borderId="2" xfId="1" applyNumberFormat="1" applyFont="1" applyFill="1" applyBorder="1" applyAlignment="1">
      <alignment horizontal="center" vertical="center"/>
    </xf>
    <xf numFmtId="165" fontId="4" fillId="2" borderId="2" xfId="1" applyNumberFormat="1" applyFont="1" applyFill="1" applyBorder="1" applyAlignment="1">
      <alignment horizontal="center" vertical="center"/>
    </xf>
    <xf numFmtId="165" fontId="0" fillId="0" borderId="2" xfId="0" applyNumberFormat="1" applyBorder="1"/>
    <xf numFmtId="165" fontId="7" fillId="4" borderId="2" xfId="1" applyNumberFormat="1" applyFont="1" applyFill="1" applyBorder="1" applyAlignment="1">
      <alignment horizontal="center" vertical="center"/>
    </xf>
    <xf numFmtId="165" fontId="7" fillId="2" borderId="2" xfId="1" applyNumberFormat="1" applyFont="1" applyFill="1" applyBorder="1" applyAlignment="1">
      <alignment horizontal="center" vertical="center"/>
    </xf>
    <xf numFmtId="165" fontId="0" fillId="2" borderId="2" xfId="0" applyNumberFormat="1" applyFill="1" applyBorder="1"/>
    <xf numFmtId="165" fontId="2" fillId="3" borderId="2" xfId="1" applyNumberFormat="1" applyFont="1" applyFill="1" applyBorder="1" applyAlignment="1">
      <alignment horizontal="center" vertical="center"/>
    </xf>
    <xf numFmtId="165" fontId="1" fillId="2" borderId="2" xfId="1" applyNumberFormat="1" applyFont="1" applyFill="1" applyBorder="1" applyAlignment="1">
      <alignment horizontal="center" vertical="center"/>
    </xf>
    <xf numFmtId="165" fontId="0" fillId="0" borderId="2" xfId="0" applyNumberFormat="1" applyFont="1" applyBorder="1"/>
    <xf numFmtId="165" fontId="0" fillId="2" borderId="2" xfId="0" applyNumberFormat="1" applyFont="1" applyFill="1" applyBorder="1"/>
    <xf numFmtId="0" fontId="50" fillId="0" borderId="2" xfId="0" applyFont="1" applyBorder="1" applyAlignment="1">
      <alignment horizontal="left" vertical="top" wrapText="1"/>
    </xf>
    <xf numFmtId="9" fontId="6" fillId="2" borderId="2" xfId="3" applyNumberFormat="1" applyFont="1" applyFill="1" applyBorder="1" applyAlignment="1">
      <alignment horizontal="left" vertical="center"/>
    </xf>
    <xf numFmtId="0" fontId="6" fillId="0" borderId="2" xfId="0" applyFont="1" applyBorder="1"/>
    <xf numFmtId="49" fontId="1" fillId="2" borderId="2" xfId="2" applyNumberFormat="1" applyFont="1" applyFill="1" applyBorder="1" applyAlignment="1">
      <alignment horizontal="center" vertical="center"/>
    </xf>
    <xf numFmtId="0" fontId="1" fillId="0" borderId="2" xfId="3" applyNumberFormat="1" applyFont="1" applyFill="1" applyBorder="1" applyAlignment="1">
      <alignment horizontal="center" vertical="center"/>
    </xf>
    <xf numFmtId="0" fontId="1" fillId="2" borderId="2" xfId="3" applyNumberFormat="1" applyFont="1" applyFill="1" applyBorder="1" applyAlignment="1">
      <alignment horizontal="center" vertical="center"/>
    </xf>
    <xf numFmtId="176" fontId="1" fillId="2" borderId="2" xfId="2" applyNumberFormat="1" applyFont="1" applyFill="1" applyBorder="1" applyAlignment="1">
      <alignment horizontal="center" vertical="center"/>
    </xf>
    <xf numFmtId="0" fontId="0" fillId="2" borderId="2" xfId="3" applyNumberFormat="1" applyFont="1" applyFill="1" applyBorder="1" applyAlignment="1">
      <alignment horizontal="center" vertical="center"/>
    </xf>
    <xf numFmtId="0" fontId="6" fillId="2" borderId="2" xfId="3" applyNumberFormat="1" applyFont="1" applyFill="1" applyBorder="1" applyAlignment="1">
      <alignment horizontal="center" vertical="center"/>
    </xf>
    <xf numFmtId="168" fontId="1" fillId="2" borderId="2" xfId="2" applyNumberFormat="1" applyFont="1" applyFill="1" applyBorder="1" applyAlignment="1">
      <alignment horizontal="center" vertical="center"/>
    </xf>
    <xf numFmtId="0" fontId="1" fillId="4" borderId="2" xfId="3" applyFont="1" applyFill="1" applyBorder="1" applyAlignment="1">
      <alignment vertical="center" wrapText="1"/>
    </xf>
    <xf numFmtId="0" fontId="1" fillId="2" borderId="2" xfId="3" applyFont="1" applyFill="1" applyBorder="1" applyAlignment="1">
      <alignment horizontal="left" vertical="top"/>
    </xf>
    <xf numFmtId="167" fontId="0" fillId="0" borderId="2" xfId="0" applyNumberFormat="1" applyFont="1" applyBorder="1" applyAlignment="1">
      <alignment horizontal="center" vertical="center"/>
    </xf>
    <xf numFmtId="0" fontId="9" fillId="3" borderId="2" xfId="3" applyFont="1" applyFill="1" applyBorder="1" applyAlignment="1">
      <alignment horizontal="center" vertical="center" wrapText="1"/>
    </xf>
    <xf numFmtId="0" fontId="2" fillId="3" borderId="2" xfId="3" applyFont="1" applyFill="1" applyBorder="1" applyAlignment="1">
      <alignment horizontal="center" vertical="center"/>
    </xf>
    <xf numFmtId="44" fontId="1" fillId="2" borderId="2" xfId="1" applyFont="1" applyFill="1" applyBorder="1" applyAlignment="1">
      <alignment horizontal="right" vertical="center"/>
    </xf>
    <xf numFmtId="0" fontId="1" fillId="2" borderId="2" xfId="3" applyFont="1" applyFill="1" applyBorder="1" applyAlignment="1">
      <alignment horizontal="left" vertical="center"/>
    </xf>
    <xf numFmtId="44" fontId="1" fillId="2" borderId="2" xfId="1" applyFont="1" applyFill="1" applyBorder="1" applyAlignment="1">
      <alignment horizontal="center" vertical="center"/>
    </xf>
    <xf numFmtId="0" fontId="40" fillId="0" borderId="2" xfId="3" applyFont="1" applyFill="1" applyBorder="1" applyAlignment="1">
      <alignment horizontal="center" vertical="center"/>
    </xf>
    <xf numFmtId="0" fontId="41" fillId="0" borderId="2" xfId="3" applyFont="1" applyFill="1" applyBorder="1" applyAlignment="1">
      <alignment horizontal="center" vertical="center"/>
    </xf>
    <xf numFmtId="186" fontId="1" fillId="0" borderId="2" xfId="3" applyNumberFormat="1" applyFont="1" applyFill="1" applyBorder="1" applyAlignment="1">
      <alignment horizontal="center" vertical="center"/>
    </xf>
    <xf numFmtId="0" fontId="117" fillId="0" borderId="2" xfId="0" applyFont="1" applyBorder="1" applyAlignment="1">
      <alignment horizontal="left" vertical="center" indent="1"/>
    </xf>
    <xf numFmtId="184" fontId="1" fillId="0" borderId="2" xfId="3" applyNumberFormat="1" applyFont="1" applyFill="1" applyBorder="1" applyAlignment="1">
      <alignment horizontal="center" vertical="center"/>
    </xf>
    <xf numFmtId="0" fontId="40" fillId="2" borderId="2" xfId="3" applyFont="1" applyFill="1" applyBorder="1" applyAlignment="1">
      <alignment horizontal="center" vertical="center"/>
    </xf>
    <xf numFmtId="184" fontId="1" fillId="2" borderId="2" xfId="3" applyNumberFormat="1" applyFont="1" applyFill="1" applyBorder="1" applyAlignment="1">
      <alignment horizontal="center" vertical="center"/>
    </xf>
    <xf numFmtId="0" fontId="45" fillId="2" borderId="2" xfId="3" applyFont="1" applyFill="1" applyBorder="1" applyAlignment="1">
      <alignment horizontal="center" vertical="center"/>
    </xf>
    <xf numFmtId="44" fontId="4" fillId="0" borderId="2" xfId="3" applyNumberFormat="1" applyFont="1" applyFill="1" applyBorder="1" applyAlignment="1">
      <alignment horizontal="center" vertical="center"/>
    </xf>
    <xf numFmtId="44" fontId="1" fillId="0" borderId="2" xfId="3" applyNumberFormat="1" applyFont="1" applyFill="1" applyBorder="1" applyAlignment="1">
      <alignment horizontal="right" vertical="center"/>
    </xf>
    <xf numFmtId="44" fontId="40" fillId="0" borderId="2" xfId="3" applyNumberFormat="1" applyFont="1" applyFill="1" applyBorder="1" applyAlignment="1">
      <alignment horizontal="right" vertical="center"/>
    </xf>
    <xf numFmtId="0" fontId="0" fillId="0" borderId="2" xfId="0" applyFont="1" applyBorder="1" applyAlignment="1">
      <alignment horizontal="left" vertical="center" indent="1"/>
    </xf>
    <xf numFmtId="0" fontId="0" fillId="0" borderId="2" xfId="0" applyFont="1" applyBorder="1" applyAlignment="1">
      <alignment horizontal="left" vertical="center" indent="3"/>
    </xf>
    <xf numFmtId="0" fontId="0" fillId="0" borderId="2" xfId="0" applyFont="1" applyBorder="1" applyAlignment="1">
      <alignment horizontal="left" vertical="top" indent="1"/>
    </xf>
    <xf numFmtId="0" fontId="0" fillId="0" borderId="2" xfId="0" applyFont="1" applyBorder="1" applyAlignment="1">
      <alignment horizontal="left" vertical="center" wrapText="1" indent="1"/>
    </xf>
    <xf numFmtId="0" fontId="0" fillId="0" borderId="2" xfId="0" applyFont="1" applyBorder="1" applyAlignment="1">
      <alignment horizontal="center" vertical="center"/>
    </xf>
    <xf numFmtId="9" fontId="45" fillId="2" borderId="2" xfId="2" applyFont="1" applyFill="1" applyBorder="1" applyAlignment="1">
      <alignment horizontal="right" vertical="center" wrapText="1"/>
    </xf>
    <xf numFmtId="0" fontId="4" fillId="2" borderId="2" xfId="3" applyFont="1" applyFill="1" applyBorder="1" applyAlignment="1">
      <alignment horizontal="left" vertical="center" wrapText="1"/>
    </xf>
    <xf numFmtId="0" fontId="1" fillId="2" borderId="2" xfId="3" applyFont="1" applyFill="1" applyBorder="1" applyAlignment="1">
      <alignment vertical="center"/>
    </xf>
    <xf numFmtId="10" fontId="1" fillId="2" borderId="2" xfId="2" applyNumberFormat="1" applyFont="1" applyFill="1" applyBorder="1" applyAlignment="1">
      <alignment horizontal="right" vertical="center" wrapText="1"/>
    </xf>
    <xf numFmtId="177" fontId="1" fillId="2" borderId="2" xfId="2" applyNumberFormat="1" applyFont="1" applyFill="1" applyBorder="1" applyAlignment="1">
      <alignment horizontal="center" vertical="center"/>
    </xf>
    <xf numFmtId="0" fontId="0" fillId="2" borderId="2" xfId="3" applyFont="1" applyFill="1" applyBorder="1" applyAlignment="1">
      <alignment horizontal="left" vertical="center" wrapText="1"/>
    </xf>
    <xf numFmtId="10" fontId="1" fillId="2" borderId="2" xfId="2" applyNumberFormat="1" applyFont="1" applyFill="1" applyBorder="1" applyAlignment="1">
      <alignment vertical="center" wrapText="1"/>
    </xf>
    <xf numFmtId="167" fontId="1" fillId="2" borderId="2" xfId="2" applyNumberFormat="1" applyFont="1" applyFill="1" applyBorder="1" applyAlignment="1">
      <alignment horizontal="right" vertical="center" wrapText="1"/>
    </xf>
    <xf numFmtId="6" fontId="1" fillId="2" borderId="2" xfId="3" applyNumberFormat="1" applyFont="1" applyFill="1" applyBorder="1" applyAlignment="1">
      <alignment horizontal="center" vertical="center"/>
    </xf>
    <xf numFmtId="10" fontId="1" fillId="2" borderId="2" xfId="2" applyNumberFormat="1" applyFont="1" applyFill="1" applyBorder="1" applyAlignment="1">
      <alignment horizontal="left" vertical="center" wrapText="1"/>
    </xf>
    <xf numFmtId="9" fontId="1" fillId="2" borderId="2" xfId="2" applyFont="1" applyFill="1" applyBorder="1" applyAlignment="1">
      <alignment horizontal="right" vertical="center" wrapText="1"/>
    </xf>
    <xf numFmtId="0" fontId="0" fillId="2" borderId="2" xfId="3" applyFont="1" applyFill="1" applyBorder="1" applyAlignment="1">
      <alignment vertical="center" wrapText="1"/>
    </xf>
    <xf numFmtId="0" fontId="0" fillId="2" borderId="2" xfId="3" applyFont="1" applyFill="1" applyBorder="1" applyAlignment="1">
      <alignment horizontal="center" vertical="center" wrapText="1"/>
    </xf>
    <xf numFmtId="0" fontId="1" fillId="2" borderId="13" xfId="3" applyFont="1" applyFill="1" applyBorder="1" applyAlignment="1">
      <alignment horizontal="center" vertical="center" wrapText="1"/>
    </xf>
    <xf numFmtId="0" fontId="124" fillId="16" borderId="2" xfId="5" applyFont="1" applyFill="1" applyBorder="1" applyAlignment="1">
      <alignment vertical="center"/>
    </xf>
    <xf numFmtId="0" fontId="124" fillId="16" borderId="2" xfId="5" applyFont="1" applyFill="1" applyBorder="1" applyAlignment="1">
      <alignment horizontal="center" vertical="center"/>
    </xf>
    <xf numFmtId="0" fontId="125" fillId="5" borderId="2" xfId="5" applyFont="1" applyFill="1" applyBorder="1" applyAlignment="1">
      <alignment vertical="center"/>
    </xf>
    <xf numFmtId="0" fontId="124" fillId="5" borderId="2" xfId="5" applyFont="1" applyFill="1" applyBorder="1" applyAlignment="1">
      <alignment horizontal="center" vertical="center"/>
    </xf>
    <xf numFmtId="9" fontId="124" fillId="5" borderId="2" xfId="33" applyFont="1" applyFill="1" applyBorder="1" applyAlignment="1" applyProtection="1">
      <alignment horizontal="center" vertical="center"/>
    </xf>
    <xf numFmtId="9" fontId="124" fillId="16" borderId="2" xfId="33" applyFont="1" applyFill="1" applyBorder="1" applyAlignment="1" applyProtection="1">
      <alignment horizontal="center" vertical="center"/>
    </xf>
    <xf numFmtId="0" fontId="125" fillId="5" borderId="2" xfId="5" applyFont="1" applyFill="1" applyBorder="1" applyAlignment="1">
      <alignment vertical="center" wrapText="1"/>
    </xf>
    <xf numFmtId="0" fontId="7" fillId="16" borderId="2" xfId="5" applyFont="1" applyFill="1" applyBorder="1" applyAlignment="1">
      <alignment vertical="center" wrapText="1"/>
    </xf>
    <xf numFmtId="0" fontId="7" fillId="16" borderId="2" xfId="5" applyFont="1" applyFill="1" applyBorder="1" applyAlignment="1">
      <alignment horizontal="center" vertical="center" wrapText="1"/>
    </xf>
    <xf numFmtId="9" fontId="7" fillId="16" borderId="2" xfId="33" applyFont="1" applyFill="1" applyBorder="1" applyAlignment="1" applyProtection="1">
      <alignment horizontal="center" vertical="center" wrapText="1"/>
    </xf>
    <xf numFmtId="0" fontId="7" fillId="5" borderId="2" xfId="5" applyFont="1" applyFill="1" applyBorder="1" applyAlignment="1">
      <alignment horizontal="center" vertical="center" wrapText="1"/>
    </xf>
    <xf numFmtId="9" fontId="7" fillId="5" borderId="2" xfId="33" applyFont="1" applyFill="1" applyBorder="1" applyAlignment="1" applyProtection="1">
      <alignment horizontal="center" vertical="center" wrapText="1"/>
    </xf>
    <xf numFmtId="0" fontId="124" fillId="16" borderId="2" xfId="5" applyFont="1" applyFill="1" applyBorder="1" applyAlignment="1">
      <alignment vertical="center" wrapText="1"/>
    </xf>
    <xf numFmtId="0" fontId="124" fillId="16" borderId="2" xfId="5" applyFont="1" applyFill="1" applyBorder="1" applyAlignment="1">
      <alignment horizontal="center" vertical="center" wrapText="1"/>
    </xf>
    <xf numFmtId="9" fontId="124" fillId="16" borderId="2" xfId="33" applyFont="1" applyFill="1" applyBorder="1" applyAlignment="1" applyProtection="1">
      <alignment horizontal="center" vertical="center" wrapText="1"/>
    </xf>
    <xf numFmtId="0" fontId="7" fillId="5" borderId="2" xfId="5" applyFont="1" applyFill="1" applyBorder="1" applyAlignment="1">
      <alignment vertical="center" wrapText="1"/>
    </xf>
    <xf numFmtId="49" fontId="7" fillId="5" borderId="0" xfId="5" applyNumberFormat="1" applyFont="1" applyFill="1" applyBorder="1" applyAlignment="1">
      <alignment horizontal="center" vertical="center"/>
    </xf>
    <xf numFmtId="49" fontId="7" fillId="5" borderId="0" xfId="5" applyNumberFormat="1" applyFont="1" applyFill="1" applyBorder="1" applyAlignment="1">
      <alignment vertical="center"/>
    </xf>
    <xf numFmtId="0" fontId="125" fillId="5" borderId="2" xfId="5" applyFont="1" applyFill="1" applyBorder="1" applyAlignment="1">
      <alignment horizontal="center" vertical="center" wrapText="1"/>
    </xf>
    <xf numFmtId="9" fontId="125" fillId="5" borderId="2" xfId="33" applyFont="1" applyFill="1" applyBorder="1" applyAlignment="1" applyProtection="1">
      <alignment horizontal="center" vertical="center" wrapText="1"/>
    </xf>
    <xf numFmtId="190" fontId="125" fillId="5" borderId="2" xfId="5" applyNumberFormat="1" applyFont="1" applyFill="1" applyBorder="1" applyAlignment="1">
      <alignment horizontal="center" vertical="center" wrapText="1"/>
    </xf>
    <xf numFmtId="10" fontId="125" fillId="5" borderId="2" xfId="33" applyNumberFormat="1" applyFont="1" applyFill="1" applyBorder="1" applyAlignment="1" applyProtection="1">
      <alignment horizontal="center" vertical="center" wrapText="1"/>
    </xf>
    <xf numFmtId="9" fontId="125" fillId="5" borderId="2" xfId="33" applyNumberFormat="1" applyFont="1" applyFill="1" applyBorder="1" applyAlignment="1" applyProtection="1">
      <alignment horizontal="center" vertical="center" wrapText="1"/>
    </xf>
    <xf numFmtId="0" fontId="6" fillId="5" borderId="2" xfId="5" applyFont="1" applyFill="1" applyBorder="1" applyAlignment="1">
      <alignment horizontal="center" vertical="center" wrapText="1"/>
    </xf>
    <xf numFmtId="9" fontId="6" fillId="5" borderId="2" xfId="33" applyFont="1" applyFill="1" applyBorder="1" applyAlignment="1" applyProtection="1">
      <alignment horizontal="center" vertical="center" wrapText="1"/>
    </xf>
    <xf numFmtId="176" fontId="125" fillId="5" borderId="2" xfId="33" applyNumberFormat="1" applyFont="1" applyFill="1" applyBorder="1" applyAlignment="1" applyProtection="1">
      <alignment horizontal="center" vertical="center" wrapText="1"/>
    </xf>
    <xf numFmtId="193" fontId="125" fillId="5" borderId="2" xfId="33" applyNumberFormat="1" applyFont="1" applyFill="1" applyBorder="1" applyAlignment="1" applyProtection="1">
      <alignment horizontal="center" vertical="center" wrapText="1"/>
    </xf>
    <xf numFmtId="168" fontId="125" fillId="5" borderId="2" xfId="33" applyNumberFormat="1" applyFont="1" applyFill="1" applyBorder="1" applyAlignment="1" applyProtection="1">
      <alignment horizontal="center" vertical="center" wrapText="1"/>
    </xf>
    <xf numFmtId="0" fontId="9" fillId="3" borderId="2" xfId="3" applyFont="1" applyFill="1" applyBorder="1" applyAlignment="1">
      <alignment horizontal="center" vertical="center" wrapText="1"/>
    </xf>
    <xf numFmtId="0" fontId="2" fillId="3" borderId="2" xfId="3" applyFont="1" applyFill="1" applyBorder="1" applyAlignment="1">
      <alignment horizontal="center" vertical="center"/>
    </xf>
    <xf numFmtId="44" fontId="1" fillId="2" borderId="2" xfId="1" applyFont="1" applyFill="1" applyBorder="1" applyAlignment="1">
      <alignment horizontal="center" vertical="center"/>
    </xf>
    <xf numFmtId="0" fontId="1" fillId="2" borderId="2" xfId="3" applyFont="1" applyFill="1" applyBorder="1" applyAlignment="1">
      <alignment horizontal="left" vertical="center" wrapText="1"/>
    </xf>
    <xf numFmtId="0" fontId="1" fillId="2" borderId="2" xfId="3" applyFont="1" applyFill="1" applyBorder="1" applyAlignment="1">
      <alignment horizontal="left" vertical="center"/>
    </xf>
    <xf numFmtId="0" fontId="1" fillId="2" borderId="2" xfId="3" applyFont="1" applyFill="1" applyBorder="1" applyAlignment="1">
      <alignment vertical="center"/>
    </xf>
    <xf numFmtId="44" fontId="1" fillId="2" borderId="2" xfId="1" applyFont="1" applyFill="1" applyBorder="1" applyAlignment="1">
      <alignment horizontal="right" vertical="center"/>
    </xf>
    <xf numFmtId="49" fontId="52" fillId="2" borderId="0" xfId="3" applyNumberFormat="1" applyFont="1" applyFill="1" applyBorder="1" applyAlignment="1">
      <alignment horizontal="center" vertical="center"/>
    </xf>
    <xf numFmtId="186" fontId="1" fillId="2" borderId="2" xfId="3" applyNumberFormat="1" applyFont="1" applyFill="1" applyBorder="1" applyAlignment="1">
      <alignment horizontal="center" vertical="center"/>
    </xf>
    <xf numFmtId="9" fontId="6" fillId="2" borderId="2" xfId="3" applyNumberFormat="1" applyFont="1" applyFill="1" applyBorder="1" applyAlignment="1">
      <alignment horizontal="center" vertical="center"/>
    </xf>
    <xf numFmtId="184" fontId="0" fillId="0" borderId="2" xfId="0" applyNumberFormat="1" applyFont="1" applyBorder="1" applyAlignment="1">
      <alignment horizontal="center"/>
    </xf>
    <xf numFmtId="9" fontId="0" fillId="2" borderId="2" xfId="2" applyFont="1" applyFill="1" applyBorder="1" applyAlignment="1">
      <alignment horizontal="center" vertical="center"/>
    </xf>
    <xf numFmtId="193" fontId="0" fillId="2" borderId="2" xfId="2" applyNumberFormat="1" applyFont="1" applyFill="1" applyBorder="1" applyAlignment="1">
      <alignment horizontal="center" vertical="center"/>
    </xf>
    <xf numFmtId="168" fontId="0" fillId="2" borderId="2" xfId="2" applyNumberFormat="1" applyFont="1" applyFill="1" applyBorder="1" applyAlignment="1">
      <alignment horizontal="center" vertical="center"/>
    </xf>
    <xf numFmtId="167" fontId="0" fillId="2" borderId="2" xfId="2" applyNumberFormat="1" applyFont="1" applyFill="1" applyBorder="1" applyAlignment="1">
      <alignment horizontal="center" vertical="center"/>
    </xf>
    <xf numFmtId="184" fontId="0" fillId="2" borderId="2" xfId="3" applyNumberFormat="1" applyFont="1" applyFill="1" applyBorder="1" applyAlignment="1">
      <alignment horizontal="center" vertical="center"/>
    </xf>
    <xf numFmtId="44" fontId="0" fillId="0" borderId="2" xfId="1" applyFont="1" applyFill="1" applyBorder="1" applyAlignment="1">
      <alignment vertical="center"/>
    </xf>
    <xf numFmtId="0" fontId="0" fillId="0" borderId="2" xfId="0" applyFont="1" applyBorder="1" applyAlignment="1">
      <alignment horizontal="center"/>
    </xf>
    <xf numFmtId="0" fontId="0" fillId="0" borderId="6" xfId="0" applyFont="1" applyFill="1" applyBorder="1" applyAlignment="1">
      <alignment vertical="center"/>
    </xf>
    <xf numFmtId="0" fontId="4" fillId="2" borderId="2" xfId="3" applyFont="1" applyFill="1" applyBorder="1" applyAlignment="1">
      <alignment vertical="center" wrapText="1"/>
    </xf>
    <xf numFmtId="0" fontId="4" fillId="2" borderId="2" xfId="3" applyFont="1" applyFill="1" applyBorder="1" applyAlignment="1">
      <alignment horizontal="center" vertical="center" wrapText="1"/>
    </xf>
    <xf numFmtId="187" fontId="4" fillId="2" borderId="2" xfId="1" applyNumberFormat="1" applyFont="1" applyFill="1" applyBorder="1" applyAlignment="1">
      <alignment horizontal="center" vertical="center" wrapText="1"/>
    </xf>
    <xf numFmtId="0" fontId="7" fillId="2" borderId="2" xfId="3" applyFont="1" applyFill="1" applyBorder="1" applyAlignment="1">
      <alignment vertical="center" wrapText="1"/>
    </xf>
    <xf numFmtId="0" fontId="7" fillId="2" borderId="2" xfId="3" applyFont="1" applyFill="1" applyBorder="1" applyAlignment="1">
      <alignment horizontal="center" vertical="center" wrapText="1"/>
    </xf>
    <xf numFmtId="187" fontId="7" fillId="2" borderId="2" xfId="1" applyNumberFormat="1" applyFont="1" applyFill="1" applyBorder="1" applyAlignment="1">
      <alignment horizontal="center" vertical="center" wrapText="1"/>
    </xf>
    <xf numFmtId="187" fontId="1" fillId="2" borderId="2" xfId="1" applyNumberFormat="1" applyFont="1" applyFill="1" applyBorder="1" applyAlignment="1">
      <alignment horizontal="center" vertical="center" wrapText="1"/>
    </xf>
    <xf numFmtId="0" fontId="6" fillId="2" borderId="2" xfId="3" applyFont="1" applyFill="1" applyBorder="1" applyAlignment="1">
      <alignment vertical="center" wrapText="1"/>
    </xf>
    <xf numFmtId="0" fontId="6" fillId="2" borderId="2" xfId="3" applyFont="1" applyFill="1" applyBorder="1" applyAlignment="1">
      <alignment horizontal="center" vertical="center" wrapText="1"/>
    </xf>
    <xf numFmtId="187" fontId="6" fillId="2" borderId="2" xfId="1" applyNumberFormat="1" applyFont="1" applyFill="1" applyBorder="1" applyAlignment="1">
      <alignment horizontal="center" vertical="center" wrapText="1"/>
    </xf>
    <xf numFmtId="0" fontId="6" fillId="0" borderId="2" xfId="0" applyFont="1" applyBorder="1" applyAlignment="1">
      <alignment vertical="center" wrapText="1"/>
    </xf>
    <xf numFmtId="0" fontId="6" fillId="9" borderId="2" xfId="3" applyFont="1" applyFill="1" applyBorder="1" applyAlignment="1">
      <alignment horizontal="left" vertical="center"/>
    </xf>
    <xf numFmtId="0" fontId="125" fillId="0" borderId="2" xfId="0" applyFont="1" applyBorder="1" applyAlignment="1">
      <alignment horizontal="left" vertical="center"/>
    </xf>
    <xf numFmtId="0" fontId="125" fillId="9" borderId="2" xfId="3" applyFont="1" applyFill="1" applyBorder="1" applyAlignment="1">
      <alignment horizontal="left" vertical="center"/>
    </xf>
    <xf numFmtId="44" fontId="125" fillId="0" borderId="2" xfId="1" applyFont="1" applyBorder="1"/>
    <xf numFmtId="44" fontId="125" fillId="0" borderId="2" xfId="1" applyFont="1" applyBorder="1" applyAlignment="1">
      <alignment horizontal="right"/>
    </xf>
    <xf numFmtId="0" fontId="6" fillId="0" borderId="2" xfId="0" applyFont="1" applyBorder="1" applyAlignment="1">
      <alignment horizontal="left"/>
    </xf>
    <xf numFmtId="0" fontId="6" fillId="2" borderId="2" xfId="0" applyFont="1" applyFill="1" applyBorder="1" applyAlignment="1">
      <alignment horizontal="left"/>
    </xf>
    <xf numFmtId="0" fontId="73" fillId="9" borderId="2" xfId="3" applyFont="1" applyFill="1" applyBorder="1" applyAlignment="1">
      <alignment horizontal="left" vertical="center"/>
    </xf>
    <xf numFmtId="0" fontId="73" fillId="9" borderId="2" xfId="3" applyFont="1" applyFill="1" applyBorder="1" applyAlignment="1">
      <alignment vertical="center"/>
    </xf>
    <xf numFmtId="0" fontId="73" fillId="9" borderId="2" xfId="3" applyFont="1" applyFill="1" applyBorder="1" applyAlignment="1">
      <alignment horizontal="center" vertical="center"/>
    </xf>
    <xf numFmtId="4" fontId="73" fillId="0" borderId="2" xfId="0" applyNumberFormat="1" applyFont="1" applyBorder="1"/>
    <xf numFmtId="43" fontId="1" fillId="2" borderId="2" xfId="7" applyFont="1" applyFill="1" applyBorder="1" applyAlignment="1">
      <alignment horizontal="center" vertical="center"/>
    </xf>
    <xf numFmtId="0" fontId="0" fillId="2" borderId="2" xfId="0" applyFont="1" applyFill="1" applyBorder="1" applyAlignment="1">
      <alignment horizontal="center"/>
    </xf>
    <xf numFmtId="0" fontId="1" fillId="2" borderId="16" xfId="3" applyFont="1" applyFill="1" applyBorder="1" applyAlignment="1">
      <alignment horizontal="center" vertical="center" wrapText="1"/>
    </xf>
    <xf numFmtId="189" fontId="1" fillId="2" borderId="2" xfId="0" applyNumberFormat="1" applyFont="1" applyFill="1" applyBorder="1"/>
    <xf numFmtId="0" fontId="2" fillId="3" borderId="16" xfId="3" applyFont="1" applyFill="1" applyBorder="1" applyAlignment="1">
      <alignment horizontal="center" vertical="center"/>
    </xf>
    <xf numFmtId="49" fontId="1" fillId="2" borderId="2" xfId="0" applyNumberFormat="1" applyFont="1" applyFill="1" applyBorder="1" applyAlignment="1">
      <alignment wrapText="1"/>
    </xf>
    <xf numFmtId="49" fontId="1" fillId="2" borderId="2" xfId="0" applyNumberFormat="1" applyFont="1" applyFill="1" applyBorder="1" applyAlignment="1"/>
    <xf numFmtId="49" fontId="1" fillId="7" borderId="2" xfId="0" applyNumberFormat="1" applyFont="1" applyFill="1" applyBorder="1" applyAlignment="1">
      <alignment horizontal="left"/>
    </xf>
    <xf numFmtId="0" fontId="125" fillId="2" borderId="2" xfId="0" applyNumberFormat="1" applyFont="1" applyFill="1" applyBorder="1" applyAlignment="1">
      <alignment vertical="center" wrapText="1"/>
    </xf>
    <xf numFmtId="189" fontId="4" fillId="4" borderId="2" xfId="1" applyNumberFormat="1" applyFont="1" applyFill="1" applyBorder="1" applyAlignment="1">
      <alignment horizontal="center" vertical="center"/>
    </xf>
    <xf numFmtId="43" fontId="6" fillId="2" borderId="2" xfId="7" applyFont="1" applyFill="1" applyBorder="1" applyAlignment="1">
      <alignment horizontal="center" vertical="center"/>
    </xf>
    <xf numFmtId="0" fontId="6" fillId="9" borderId="2" xfId="0" applyFont="1" applyFill="1" applyBorder="1" applyAlignment="1">
      <alignment vertical="top" wrapText="1"/>
    </xf>
    <xf numFmtId="43" fontId="1" fillId="2" borderId="2" xfId="7" applyFont="1" applyFill="1" applyBorder="1" applyAlignment="1">
      <alignment horizontal="center"/>
    </xf>
    <xf numFmtId="0" fontId="6" fillId="2" borderId="2" xfId="3" applyFont="1" applyFill="1" applyBorder="1" applyAlignment="1">
      <alignment horizontal="center"/>
    </xf>
    <xf numFmtId="43" fontId="6" fillId="2" borderId="2" xfId="7" applyFont="1" applyFill="1" applyBorder="1" applyAlignment="1">
      <alignment horizontal="center"/>
    </xf>
    <xf numFmtId="0" fontId="6" fillId="2" borderId="16" xfId="3" applyFont="1" applyFill="1" applyBorder="1" applyAlignment="1">
      <alignment horizontal="center" vertical="center"/>
    </xf>
    <xf numFmtId="0" fontId="1" fillId="0" borderId="2" xfId="0" applyFont="1" applyBorder="1" applyAlignment="1">
      <alignment vertical="center"/>
    </xf>
    <xf numFmtId="10" fontId="1" fillId="0" borderId="2" xfId="0" applyNumberFormat="1" applyFont="1" applyBorder="1" applyAlignment="1">
      <alignment horizontal="right" vertical="center"/>
    </xf>
    <xf numFmtId="0" fontId="1" fillId="0" borderId="2" xfId="0" applyFont="1" applyBorder="1" applyAlignment="1">
      <alignment horizontal="right"/>
    </xf>
    <xf numFmtId="0" fontId="1" fillId="0" borderId="2" xfId="0" applyFont="1" applyBorder="1" applyAlignment="1">
      <alignment horizontal="right" vertical="center"/>
    </xf>
    <xf numFmtId="0" fontId="1" fillId="0" borderId="2" xfId="0" applyFont="1" applyBorder="1" applyAlignment="1">
      <alignment horizontal="left" vertical="center"/>
    </xf>
    <xf numFmtId="0" fontId="1" fillId="2" borderId="2" xfId="0" applyFont="1" applyFill="1" applyBorder="1" applyAlignment="1">
      <alignment vertical="center"/>
    </xf>
    <xf numFmtId="9" fontId="1" fillId="0" borderId="2" xfId="2" applyFont="1" applyFill="1" applyBorder="1" applyAlignment="1">
      <alignment horizontal="left" vertical="center"/>
    </xf>
    <xf numFmtId="9" fontId="1" fillId="0" borderId="2" xfId="2" applyFont="1" applyFill="1" applyBorder="1" applyAlignment="1">
      <alignment horizontal="left" vertical="center" wrapText="1"/>
    </xf>
    <xf numFmtId="9" fontId="1" fillId="2" borderId="2" xfId="2" applyFont="1" applyFill="1" applyBorder="1" applyAlignment="1">
      <alignment horizontal="left" vertical="center" wrapText="1"/>
    </xf>
    <xf numFmtId="9" fontId="7" fillId="2" borderId="2" xfId="2" applyFont="1" applyFill="1" applyBorder="1" applyAlignment="1">
      <alignment horizontal="left" vertical="center"/>
    </xf>
    <xf numFmtId="9" fontId="6" fillId="0" borderId="2" xfId="2" applyFont="1" applyFill="1" applyBorder="1" applyAlignment="1">
      <alignment horizontal="left" vertical="center"/>
    </xf>
    <xf numFmtId="9" fontId="6" fillId="0" borderId="2" xfId="2" applyFont="1" applyFill="1" applyBorder="1" applyAlignment="1">
      <alignment horizontal="left" vertical="center" wrapText="1"/>
    </xf>
    <xf numFmtId="9" fontId="4" fillId="4" borderId="2" xfId="2" applyFont="1" applyFill="1" applyBorder="1" applyAlignment="1">
      <alignment horizontal="left" vertical="center"/>
    </xf>
    <xf numFmtId="0" fontId="4" fillId="4" borderId="0" xfId="3" applyFont="1" applyFill="1" applyBorder="1" applyAlignment="1">
      <alignment horizontal="left" vertical="center"/>
    </xf>
    <xf numFmtId="0" fontId="4" fillId="4" borderId="1" xfId="3" applyFont="1" applyFill="1" applyBorder="1" applyAlignment="1">
      <alignment horizontal="center" vertical="center"/>
    </xf>
    <xf numFmtId="0" fontId="4" fillId="4" borderId="14" xfId="3" applyFont="1" applyFill="1" applyBorder="1" applyAlignment="1">
      <alignment horizontal="right" vertical="center"/>
    </xf>
    <xf numFmtId="0" fontId="4" fillId="4" borderId="7" xfId="3" applyFont="1" applyFill="1" applyBorder="1" applyAlignment="1">
      <alignment horizontal="right" vertical="center"/>
    </xf>
    <xf numFmtId="44" fontId="4" fillId="4" borderId="7" xfId="1" applyFont="1" applyFill="1" applyBorder="1" applyAlignment="1">
      <alignment horizontal="center" vertical="center"/>
    </xf>
    <xf numFmtId="0" fontId="4" fillId="4" borderId="7" xfId="3" applyFont="1" applyFill="1" applyBorder="1" applyAlignment="1">
      <alignment horizontal="center" vertical="center"/>
    </xf>
    <xf numFmtId="9" fontId="1" fillId="0" borderId="2" xfId="0" applyNumberFormat="1" applyFont="1" applyBorder="1" applyAlignment="1">
      <alignment horizontal="right" vertical="center"/>
    </xf>
    <xf numFmtId="44" fontId="1" fillId="0" borderId="2" xfId="1" applyFont="1" applyBorder="1" applyAlignment="1">
      <alignment vertical="center"/>
    </xf>
    <xf numFmtId="174" fontId="4" fillId="0" borderId="2" xfId="0" applyNumberFormat="1" applyFont="1" applyBorder="1" applyAlignment="1">
      <alignment vertical="center"/>
    </xf>
    <xf numFmtId="174" fontId="4" fillId="0" borderId="2" xfId="0" applyNumberFormat="1" applyFont="1" applyBorder="1" applyAlignment="1">
      <alignment horizontal="right" vertical="center"/>
    </xf>
    <xf numFmtId="175" fontId="1" fillId="0" borderId="2" xfId="0" applyNumberFormat="1" applyFont="1" applyBorder="1" applyAlignment="1">
      <alignment horizontal="right" vertical="center"/>
    </xf>
    <xf numFmtId="174" fontId="1" fillId="0" borderId="2" xfId="0" applyNumberFormat="1" applyFont="1" applyBorder="1" applyAlignment="1">
      <alignment vertical="center"/>
    </xf>
    <xf numFmtId="175" fontId="1" fillId="0" borderId="2" xfId="0" applyNumberFormat="1" applyFont="1" applyBorder="1" applyAlignment="1">
      <alignment vertical="center"/>
    </xf>
    <xf numFmtId="0" fontId="1" fillId="2" borderId="2" xfId="0" applyFont="1" applyFill="1" applyBorder="1" applyAlignment="1">
      <alignment horizontal="right" vertical="center"/>
    </xf>
    <xf numFmtId="0" fontId="7" fillId="4" borderId="0" xfId="3" applyFont="1" applyFill="1" applyBorder="1" applyAlignment="1">
      <alignment horizontal="left" vertical="center"/>
    </xf>
    <xf numFmtId="44" fontId="4" fillId="0" borderId="2" xfId="1" applyFont="1" applyBorder="1" applyAlignment="1">
      <alignment vertical="center"/>
    </xf>
    <xf numFmtId="0" fontId="1" fillId="2" borderId="2" xfId="0" applyFont="1" applyFill="1" applyBorder="1" applyAlignment="1">
      <alignment horizontal="left" vertical="center"/>
    </xf>
    <xf numFmtId="176" fontId="1" fillId="0" borderId="2" xfId="0" applyNumberFormat="1" applyFont="1" applyBorder="1" applyAlignment="1">
      <alignment horizontal="right" vertical="center"/>
    </xf>
    <xf numFmtId="0" fontId="125" fillId="0" borderId="7" xfId="0" applyFont="1" applyBorder="1" applyAlignment="1">
      <alignment horizontal="left" vertical="center"/>
    </xf>
    <xf numFmtId="0" fontId="1" fillId="0" borderId="7" xfId="0" applyFont="1" applyBorder="1" applyAlignment="1">
      <alignment vertical="center"/>
    </xf>
    <xf numFmtId="0" fontId="1" fillId="0" borderId="7" xfId="0" applyFont="1" applyBorder="1" applyAlignment="1">
      <alignment horizontal="right" vertical="center"/>
    </xf>
    <xf numFmtId="9" fontId="1" fillId="0" borderId="2" xfId="0" applyNumberFormat="1" applyFont="1" applyBorder="1" applyAlignment="1">
      <alignment vertical="center"/>
    </xf>
    <xf numFmtId="0" fontId="125" fillId="0" borderId="2" xfId="0" applyFont="1" applyBorder="1" applyAlignment="1">
      <alignment vertical="center"/>
    </xf>
    <xf numFmtId="0" fontId="1" fillId="4" borderId="7" xfId="3" applyFont="1" applyFill="1" applyBorder="1" applyAlignment="1">
      <alignment horizontal="left" vertical="center" wrapText="1"/>
    </xf>
    <xf numFmtId="0" fontId="1" fillId="0" borderId="0" xfId="0" applyFont="1" applyAlignment="1">
      <alignment horizontal="left"/>
    </xf>
    <xf numFmtId="0" fontId="127" fillId="0" borderId="2" xfId="0" applyFont="1" applyBorder="1" applyAlignment="1">
      <alignment horizontal="left" vertical="center"/>
    </xf>
    <xf numFmtId="0" fontId="0" fillId="2" borderId="2" xfId="0" applyFont="1" applyFill="1" applyBorder="1" applyAlignment="1">
      <alignment horizontal="left" vertical="center"/>
    </xf>
    <xf numFmtId="0" fontId="125" fillId="0" borderId="2" xfId="0" applyFont="1" applyBorder="1" applyAlignment="1">
      <alignment horizontal="left" vertical="center" wrapText="1"/>
    </xf>
    <xf numFmtId="0" fontId="0" fillId="0" borderId="2" xfId="0" applyFont="1" applyBorder="1" applyAlignment="1">
      <alignment horizontal="left" vertical="center" wrapText="1"/>
    </xf>
    <xf numFmtId="0" fontId="125" fillId="0" borderId="0" xfId="0" applyFont="1" applyBorder="1" applyAlignment="1">
      <alignment horizontal="left" vertical="center"/>
    </xf>
    <xf numFmtId="0" fontId="12" fillId="0" borderId="2" xfId="25" applyFont="1" applyBorder="1" applyAlignment="1">
      <alignment horizontal="right" vertical="center" wrapText="1"/>
    </xf>
    <xf numFmtId="0" fontId="1" fillId="7" borderId="2" xfId="3" applyFont="1" applyFill="1" applyBorder="1" applyAlignment="1">
      <alignment horizontal="right" vertical="center"/>
    </xf>
    <xf numFmtId="6" fontId="1" fillId="2" borderId="2" xfId="2" applyNumberFormat="1" applyFont="1" applyFill="1" applyBorder="1" applyAlignment="1">
      <alignment horizontal="center" vertical="center"/>
    </xf>
    <xf numFmtId="0" fontId="12" fillId="5" borderId="2" xfId="5" applyFont="1" applyFill="1" applyBorder="1" applyAlignment="1">
      <alignment horizontal="center" vertical="center"/>
    </xf>
    <xf numFmtId="0" fontId="15" fillId="5" borderId="2" xfId="5" applyFont="1" applyFill="1" applyBorder="1" applyAlignment="1">
      <alignment horizontal="center"/>
    </xf>
    <xf numFmtId="44" fontId="17" fillId="6" borderId="2" xfId="1" applyFont="1" applyFill="1" applyBorder="1" applyAlignment="1">
      <alignment horizontal="center"/>
    </xf>
    <xf numFmtId="44" fontId="17" fillId="5" borderId="2" xfId="1" applyFont="1" applyFill="1" applyBorder="1" applyAlignment="1">
      <alignment horizontal="center"/>
    </xf>
    <xf numFmtId="44" fontId="7" fillId="6" borderId="2" xfId="1" applyFont="1" applyFill="1" applyBorder="1" applyAlignment="1">
      <alignment horizontal="center"/>
    </xf>
    <xf numFmtId="44" fontId="6" fillId="5" borderId="2" xfId="1" applyFont="1" applyFill="1" applyBorder="1" applyAlignment="1">
      <alignment horizontal="center"/>
    </xf>
    <xf numFmtId="44" fontId="1" fillId="5" borderId="2" xfId="1" applyFont="1" applyFill="1" applyBorder="1" applyAlignment="1">
      <alignment horizontal="center"/>
    </xf>
    <xf numFmtId="0" fontId="13" fillId="5" borderId="2" xfId="5" applyFont="1" applyFill="1" applyBorder="1" applyAlignment="1">
      <alignment horizontal="center" vertical="center"/>
    </xf>
    <xf numFmtId="0" fontId="9" fillId="3" borderId="2" xfId="3" applyFont="1" applyFill="1" applyBorder="1" applyAlignment="1">
      <alignment horizontal="center" vertical="center" wrapText="1"/>
    </xf>
    <xf numFmtId="0" fontId="2" fillId="3" borderId="2" xfId="3" applyFont="1" applyFill="1" applyBorder="1" applyAlignment="1">
      <alignment horizontal="center" vertical="center"/>
    </xf>
    <xf numFmtId="44" fontId="1" fillId="2" borderId="3" xfId="1" applyFont="1" applyFill="1" applyBorder="1" applyAlignment="1">
      <alignment horizontal="right" vertical="center"/>
    </xf>
    <xf numFmtId="44" fontId="1" fillId="2" borderId="2" xfId="1" applyFont="1" applyFill="1" applyBorder="1" applyAlignment="1">
      <alignment horizontal="center" vertical="center"/>
    </xf>
    <xf numFmtId="0" fontId="1" fillId="2" borderId="2" xfId="3" applyFont="1" applyFill="1" applyBorder="1" applyAlignment="1">
      <alignment horizontal="left" vertical="center" wrapText="1"/>
    </xf>
    <xf numFmtId="0" fontId="4" fillId="2" borderId="2" xfId="3" applyFont="1" applyFill="1" applyBorder="1" applyAlignment="1">
      <alignment horizontal="left" vertical="center" wrapText="1"/>
    </xf>
    <xf numFmtId="0" fontId="1" fillId="2" borderId="2" xfId="3" applyFont="1" applyFill="1" applyBorder="1" applyAlignment="1">
      <alignment horizontal="left" vertical="center"/>
    </xf>
    <xf numFmtId="0" fontId="1" fillId="2" borderId="2" xfId="3" applyFont="1" applyFill="1" applyBorder="1" applyAlignment="1">
      <alignment vertical="center"/>
    </xf>
    <xf numFmtId="44" fontId="1" fillId="2" borderId="2" xfId="1" applyFont="1" applyFill="1" applyBorder="1" applyAlignment="1">
      <alignment horizontal="right" vertical="center"/>
    </xf>
    <xf numFmtId="44" fontId="0" fillId="2" borderId="7" xfId="1" applyFont="1" applyFill="1" applyBorder="1" applyAlignment="1">
      <alignment horizontal="right" vertical="center"/>
    </xf>
    <xf numFmtId="44" fontId="0" fillId="0" borderId="7" xfId="1" applyFont="1" applyBorder="1" applyAlignment="1">
      <alignment horizontal="center" vertical="center"/>
    </xf>
    <xf numFmtId="44" fontId="0" fillId="0" borderId="2" xfId="1" applyFont="1" applyBorder="1" applyAlignment="1">
      <alignment horizontal="center" vertical="center"/>
    </xf>
    <xf numFmtId="44" fontId="5" fillId="11" borderId="2" xfId="1" applyFont="1" applyFill="1" applyBorder="1" applyAlignment="1">
      <alignment vertical="center"/>
    </xf>
    <xf numFmtId="44" fontId="2" fillId="2" borderId="0" xfId="1" applyFont="1" applyFill="1" applyBorder="1" applyAlignment="1">
      <alignment horizontal="right" vertical="center"/>
    </xf>
    <xf numFmtId="44" fontId="68" fillId="12" borderId="35" xfId="1" applyFont="1" applyFill="1" applyBorder="1" applyAlignment="1">
      <alignment vertical="center"/>
    </xf>
    <xf numFmtId="0" fontId="0" fillId="2" borderId="2" xfId="0" applyFont="1" applyFill="1" applyBorder="1" applyAlignment="1">
      <alignment vertical="center"/>
    </xf>
    <xf numFmtId="0" fontId="0" fillId="2" borderId="2" xfId="0" applyFont="1" applyFill="1" applyBorder="1" applyAlignment="1">
      <alignment vertical="center" wrapText="1"/>
    </xf>
    <xf numFmtId="0" fontId="9" fillId="11" borderId="2" xfId="3" applyFont="1" applyFill="1" applyBorder="1" applyAlignment="1">
      <alignment horizontal="center" vertical="center" wrapText="1"/>
    </xf>
    <xf numFmtId="0" fontId="75" fillId="2" borderId="2" xfId="0" applyFont="1" applyFill="1" applyBorder="1" applyAlignment="1">
      <alignment horizontal="left"/>
    </xf>
    <xf numFmtId="0" fontId="0" fillId="2" borderId="2" xfId="0" applyFont="1" applyFill="1" applyBorder="1"/>
    <xf numFmtId="6" fontId="1" fillId="2" borderId="3" xfId="3" applyNumberFormat="1" applyFont="1" applyFill="1" applyBorder="1" applyAlignment="1">
      <alignment horizontal="right" vertical="center"/>
    </xf>
    <xf numFmtId="6" fontId="1" fillId="2" borderId="6" xfId="3" applyNumberFormat="1" applyFont="1" applyFill="1" applyBorder="1" applyAlignment="1">
      <alignment horizontal="right" vertical="center"/>
    </xf>
    <xf numFmtId="6" fontId="1" fillId="2" borderId="7" xfId="3" applyNumberFormat="1" applyFont="1" applyFill="1" applyBorder="1" applyAlignment="1">
      <alignment horizontal="right" vertical="center"/>
    </xf>
    <xf numFmtId="0" fontId="45" fillId="2" borderId="2" xfId="3" applyFont="1" applyFill="1" applyBorder="1" applyAlignment="1">
      <alignment horizontal="left" vertical="center" wrapText="1"/>
    </xf>
    <xf numFmtId="0" fontId="45" fillId="0" borderId="2" xfId="3" applyFont="1" applyFill="1" applyBorder="1" applyAlignment="1">
      <alignment horizontal="left" vertical="center" wrapText="1"/>
    </xf>
    <xf numFmtId="44" fontId="118" fillId="0" borderId="0" xfId="1" applyFont="1"/>
    <xf numFmtId="44" fontId="7" fillId="5" borderId="0" xfId="1" applyFont="1" applyFill="1" applyBorder="1" applyAlignment="1">
      <alignment horizontal="right" vertical="center"/>
    </xf>
    <xf numFmtId="44" fontId="120" fillId="5" borderId="0" xfId="1" applyFont="1" applyFill="1" applyBorder="1" applyAlignment="1">
      <alignment vertical="center"/>
    </xf>
    <xf numFmtId="44" fontId="121" fillId="0" borderId="0" xfId="1" applyFont="1" applyAlignment="1">
      <alignment horizontal="center"/>
    </xf>
    <xf numFmtId="44" fontId="7" fillId="5" borderId="0" xfId="1" applyFont="1" applyFill="1" applyBorder="1" applyAlignment="1">
      <alignment horizontal="center" vertical="center"/>
    </xf>
    <xf numFmtId="44" fontId="124" fillId="16" borderId="2" xfId="1" applyFont="1" applyFill="1" applyBorder="1" applyAlignment="1" applyProtection="1">
      <alignment horizontal="center" vertical="center"/>
    </xf>
    <xf numFmtId="44" fontId="124" fillId="5" borderId="2" xfId="1" applyFont="1" applyFill="1" applyBorder="1" applyAlignment="1" applyProtection="1">
      <alignment horizontal="center" vertical="center"/>
    </xf>
    <xf numFmtId="44" fontId="6" fillId="5" borderId="2" xfId="1" applyFont="1" applyFill="1" applyBorder="1" applyAlignment="1" applyProtection="1">
      <alignment horizontal="center" vertical="center" wrapText="1"/>
    </xf>
    <xf numFmtId="44" fontId="125" fillId="5" borderId="2" xfId="1" applyFont="1" applyFill="1" applyBorder="1" applyAlignment="1" applyProtection="1">
      <alignment horizontal="center" vertical="center" wrapText="1"/>
    </xf>
    <xf numFmtId="44" fontId="7" fillId="16" borderId="2" xfId="1" applyFont="1" applyFill="1" applyBorder="1" applyAlignment="1" applyProtection="1">
      <alignment horizontal="center" vertical="center" wrapText="1"/>
    </xf>
    <xf numFmtId="44" fontId="124" fillId="16" borderId="2" xfId="1" applyFont="1" applyFill="1" applyBorder="1" applyAlignment="1" applyProtection="1">
      <alignment horizontal="center" vertical="center" wrapText="1"/>
    </xf>
    <xf numFmtId="44" fontId="7" fillId="5" borderId="2" xfId="1" applyFont="1" applyFill="1" applyBorder="1" applyAlignment="1" applyProtection="1">
      <alignment horizontal="center" vertical="center" wrapText="1"/>
    </xf>
    <xf numFmtId="44" fontId="122" fillId="5" borderId="0" xfId="1" applyFont="1" applyFill="1" applyBorder="1" applyAlignment="1">
      <alignment vertical="center"/>
    </xf>
    <xf numFmtId="44" fontId="122" fillId="0" borderId="0" xfId="1" applyFont="1"/>
    <xf numFmtId="44" fontId="123" fillId="0" borderId="0" xfId="1" applyFont="1"/>
    <xf numFmtId="44" fontId="12" fillId="0" borderId="0" xfId="1" applyFont="1"/>
    <xf numFmtId="0" fontId="12" fillId="2" borderId="2" xfId="3" applyFont="1" applyFill="1" applyBorder="1" applyAlignment="1">
      <alignment vertical="center"/>
    </xf>
    <xf numFmtId="0" fontId="12" fillId="2" borderId="2" xfId="0" applyFont="1" applyFill="1" applyBorder="1" applyAlignment="1">
      <alignment vertical="center"/>
    </xf>
    <xf numFmtId="0" fontId="12" fillId="2" borderId="2" xfId="0" applyFont="1" applyFill="1" applyBorder="1"/>
    <xf numFmtId="9" fontId="12" fillId="2" borderId="2" xfId="2" applyFont="1" applyFill="1" applyBorder="1" applyAlignment="1">
      <alignment horizontal="right" vertical="center"/>
    </xf>
    <xf numFmtId="0" fontId="12" fillId="2" borderId="2" xfId="3" applyFont="1" applyFill="1" applyBorder="1" applyAlignment="1">
      <alignment horizontal="right" vertical="center"/>
    </xf>
    <xf numFmtId="44" fontId="12" fillId="2" borderId="2" xfId="1" applyFont="1" applyFill="1" applyBorder="1" applyAlignment="1">
      <alignment horizontal="right" vertical="center"/>
    </xf>
    <xf numFmtId="0" fontId="17" fillId="2" borderId="2" xfId="3" applyFont="1" applyFill="1" applyBorder="1" applyAlignment="1">
      <alignment horizontal="right" vertical="center"/>
    </xf>
    <xf numFmtId="44" fontId="12" fillId="2" borderId="2" xfId="1" applyFont="1" applyFill="1" applyBorder="1" applyAlignment="1">
      <alignment horizontal="right"/>
    </xf>
    <xf numFmtId="0" fontId="12" fillId="2" borderId="2" xfId="0" applyFont="1" applyFill="1" applyBorder="1" applyAlignment="1">
      <alignment horizontal="right"/>
    </xf>
    <xf numFmtId="0" fontId="13" fillId="2" borderId="2" xfId="3" applyFont="1" applyFill="1" applyBorder="1" applyAlignment="1">
      <alignment horizontal="right" vertical="center" wrapText="1"/>
    </xf>
    <xf numFmtId="10" fontId="6" fillId="2" borderId="2" xfId="2" applyNumberFormat="1" applyFont="1" applyFill="1" applyBorder="1" applyAlignment="1">
      <alignment horizontal="right" vertical="center"/>
    </xf>
    <xf numFmtId="0" fontId="0" fillId="0" borderId="2" xfId="0" applyBorder="1" applyAlignment="1">
      <alignment wrapText="1"/>
    </xf>
    <xf numFmtId="0" fontId="6" fillId="0" borderId="2" xfId="0" applyFont="1" applyBorder="1" applyAlignment="1">
      <alignment wrapText="1"/>
    </xf>
    <xf numFmtId="0" fontId="6" fillId="2" borderId="2" xfId="0" applyFont="1" applyFill="1" applyBorder="1" applyAlignment="1">
      <alignment wrapText="1"/>
    </xf>
    <xf numFmtId="0" fontId="0" fillId="2" borderId="2" xfId="0" applyFill="1" applyBorder="1" applyAlignment="1">
      <alignment wrapText="1"/>
    </xf>
    <xf numFmtId="0" fontId="0" fillId="2" borderId="0" xfId="3" applyFont="1" applyFill="1" applyBorder="1" applyAlignment="1">
      <alignment vertical="center"/>
    </xf>
    <xf numFmtId="0" fontId="75" fillId="0" borderId="2" xfId="0" applyFont="1" applyBorder="1"/>
    <xf numFmtId="0" fontId="75" fillId="2" borderId="2" xfId="0" applyFont="1" applyFill="1" applyBorder="1"/>
    <xf numFmtId="0" fontId="75" fillId="0" borderId="2" xfId="0" applyFont="1" applyBorder="1" applyAlignment="1">
      <alignment horizontal="left"/>
    </xf>
    <xf numFmtId="0" fontId="75" fillId="0" borderId="0" xfId="0" applyFont="1"/>
    <xf numFmtId="0" fontId="75" fillId="0" borderId="2" xfId="0" applyFont="1" applyFill="1" applyBorder="1"/>
    <xf numFmtId="0" fontId="125" fillId="2" borderId="2" xfId="0" applyFont="1" applyFill="1" applyBorder="1" applyAlignment="1">
      <alignment horizontal="left" vertical="center"/>
    </xf>
    <xf numFmtId="0" fontId="127" fillId="2" borderId="2" xfId="0" applyFont="1" applyFill="1" applyBorder="1" applyAlignment="1">
      <alignment horizontal="left" vertical="center"/>
    </xf>
    <xf numFmtId="0" fontId="1" fillId="2" borderId="2" xfId="0" applyFont="1" applyFill="1" applyBorder="1" applyAlignment="1">
      <alignment horizontal="left"/>
    </xf>
    <xf numFmtId="0" fontId="12" fillId="2" borderId="2" xfId="25" applyFont="1" applyFill="1" applyBorder="1" applyAlignment="1">
      <alignment vertical="center"/>
    </xf>
    <xf numFmtId="0" fontId="7" fillId="0" borderId="0" xfId="0" applyFont="1" applyBorder="1"/>
    <xf numFmtId="0" fontId="15" fillId="8" borderId="0" xfId="5" applyFont="1" applyFill="1" applyBorder="1" applyAlignment="1">
      <alignment vertical="center"/>
    </xf>
    <xf numFmtId="0" fontId="13" fillId="2" borderId="2" xfId="4" applyFont="1" applyFill="1" applyBorder="1" applyAlignment="1"/>
    <xf numFmtId="0" fontId="12" fillId="2" borderId="2" xfId="4" applyFont="1" applyFill="1" applyBorder="1" applyAlignment="1">
      <alignment horizontal="left"/>
    </xf>
    <xf numFmtId="0" fontId="50" fillId="2" borderId="2" xfId="4" applyFont="1" applyFill="1" applyBorder="1" applyAlignment="1">
      <alignment horizontal="right"/>
    </xf>
    <xf numFmtId="0" fontId="49" fillId="8" borderId="2" xfId="5" applyFont="1" applyFill="1" applyBorder="1" applyAlignment="1">
      <alignment horizontal="right"/>
    </xf>
    <xf numFmtId="167" fontId="1" fillId="0" borderId="2" xfId="1" applyNumberFormat="1" applyFont="1" applyFill="1" applyBorder="1" applyAlignment="1">
      <alignment horizontal="right" vertical="center"/>
    </xf>
    <xf numFmtId="168" fontId="1" fillId="0" borderId="2" xfId="1" applyNumberFormat="1" applyFont="1" applyFill="1" applyBorder="1" applyAlignment="1">
      <alignment horizontal="right" vertical="center"/>
    </xf>
    <xf numFmtId="44" fontId="1" fillId="0" borderId="2" xfId="2" applyNumberFormat="1" applyFont="1" applyFill="1" applyBorder="1" applyAlignment="1">
      <alignment horizontal="right" vertical="center"/>
    </xf>
    <xf numFmtId="10" fontId="1" fillId="0" borderId="2" xfId="3" applyNumberFormat="1" applyFont="1" applyFill="1" applyBorder="1" applyAlignment="1">
      <alignment horizontal="right" vertical="center"/>
    </xf>
    <xf numFmtId="9" fontId="1" fillId="0" borderId="2" xfId="1" applyNumberFormat="1" applyFont="1" applyFill="1" applyBorder="1" applyAlignment="1">
      <alignment horizontal="right" vertical="center"/>
    </xf>
    <xf numFmtId="0" fontId="1" fillId="0" borderId="2" xfId="1" applyNumberFormat="1" applyFont="1" applyFill="1" applyBorder="1" applyAlignment="1">
      <alignment horizontal="right" vertical="center"/>
    </xf>
    <xf numFmtId="44" fontId="1" fillId="0" borderId="2" xfId="2" applyNumberFormat="1" applyFont="1" applyFill="1" applyBorder="1" applyAlignment="1">
      <alignment horizontal="right" vertical="center" wrapText="1"/>
    </xf>
    <xf numFmtId="44" fontId="1" fillId="0" borderId="2" xfId="3" applyNumberFormat="1" applyFont="1" applyFill="1" applyBorder="1" applyAlignment="1">
      <alignment horizontal="right" vertical="center" wrapText="1"/>
    </xf>
    <xf numFmtId="0" fontId="25" fillId="0" borderId="0" xfId="0" applyFont="1" applyAlignment="1">
      <alignment horizontal="justify" vertical="center" wrapText="1"/>
    </xf>
    <xf numFmtId="0" fontId="94" fillId="0" borderId="0" xfId="0" applyFont="1" applyAlignment="1">
      <alignment horizontal="center"/>
    </xf>
    <xf numFmtId="0" fontId="97" fillId="0" borderId="0" xfId="0" applyFont="1" applyAlignment="1">
      <alignment horizontal="center"/>
    </xf>
    <xf numFmtId="0" fontId="25" fillId="0" borderId="0" xfId="0" applyFont="1" applyAlignment="1">
      <alignment horizontal="left"/>
    </xf>
    <xf numFmtId="14" fontId="66" fillId="0" borderId="0" xfId="0" applyNumberFormat="1" applyFont="1" applyAlignment="1">
      <alignment horizontal="left"/>
    </xf>
    <xf numFmtId="0" fontId="25" fillId="0" borderId="0" xfId="0" applyFont="1" applyAlignment="1">
      <alignment horizontal="justify" vertical="center"/>
    </xf>
    <xf numFmtId="0" fontId="29" fillId="0" borderId="0" xfId="0" applyFont="1" applyAlignment="1">
      <alignment horizontal="justify" vertical="center" wrapText="1"/>
    </xf>
    <xf numFmtId="0" fontId="25" fillId="0" borderId="0" xfId="0" applyFont="1" applyAlignment="1">
      <alignment horizontal="justify" wrapText="1"/>
    </xf>
    <xf numFmtId="0" fontId="29" fillId="0" borderId="0" xfId="0" applyFont="1" applyAlignment="1">
      <alignment horizontal="justify" wrapText="1"/>
    </xf>
    <xf numFmtId="0" fontId="9" fillId="3" borderId="2" xfId="3" applyFont="1" applyFill="1" applyBorder="1" applyAlignment="1">
      <alignment horizontal="center" vertical="center" wrapText="1"/>
    </xf>
    <xf numFmtId="0" fontId="9" fillId="3" borderId="2" xfId="3" applyFont="1" applyFill="1" applyBorder="1" applyAlignment="1">
      <alignment horizontal="center" vertical="center"/>
    </xf>
    <xf numFmtId="49" fontId="7" fillId="2" borderId="0" xfId="3" applyNumberFormat="1" applyFont="1" applyFill="1" applyBorder="1" applyAlignment="1">
      <alignment horizontal="center" vertical="center"/>
    </xf>
    <xf numFmtId="0" fontId="2" fillId="3" borderId="4" xfId="3" applyFont="1" applyFill="1" applyBorder="1" applyAlignment="1">
      <alignment horizontal="center" vertical="center"/>
    </xf>
    <xf numFmtId="0" fontId="2" fillId="3" borderId="17" xfId="3" applyFont="1" applyFill="1" applyBorder="1" applyAlignment="1">
      <alignment horizontal="center" vertical="center"/>
    </xf>
    <xf numFmtId="0" fontId="2" fillId="3" borderId="3" xfId="3" applyFont="1" applyFill="1" applyBorder="1" applyAlignment="1">
      <alignment horizontal="center" vertical="center"/>
    </xf>
    <xf numFmtId="0" fontId="2" fillId="3" borderId="7" xfId="3" applyFont="1" applyFill="1" applyBorder="1" applyAlignment="1">
      <alignment horizontal="center" vertical="center"/>
    </xf>
    <xf numFmtId="0" fontId="9" fillId="3" borderId="3" xfId="3" applyFont="1" applyFill="1" applyBorder="1" applyAlignment="1">
      <alignment horizontal="center" vertical="center" wrapText="1"/>
    </xf>
    <xf numFmtId="0" fontId="9" fillId="3" borderId="7" xfId="3" applyFont="1" applyFill="1" applyBorder="1" applyAlignment="1">
      <alignment horizontal="center" vertical="center" wrapText="1"/>
    </xf>
    <xf numFmtId="0" fontId="9" fillId="3" borderId="15" xfId="3" applyFont="1" applyFill="1" applyBorder="1" applyAlignment="1">
      <alignment horizontal="center" vertical="center" wrapText="1"/>
    </xf>
    <xf numFmtId="0" fontId="9" fillId="3" borderId="16" xfId="3" applyFont="1" applyFill="1" applyBorder="1" applyAlignment="1">
      <alignment horizontal="center" vertical="center" wrapText="1"/>
    </xf>
    <xf numFmtId="0" fontId="9" fillId="3" borderId="3" xfId="3" applyFont="1" applyFill="1" applyBorder="1" applyAlignment="1">
      <alignment horizontal="center" vertical="center"/>
    </xf>
    <xf numFmtId="0" fontId="9" fillId="3" borderId="7" xfId="3" applyFont="1" applyFill="1" applyBorder="1" applyAlignment="1">
      <alignment horizontal="center" vertical="center"/>
    </xf>
    <xf numFmtId="0" fontId="2" fillId="3" borderId="2" xfId="3" applyFont="1" applyFill="1" applyBorder="1" applyAlignment="1">
      <alignment horizontal="center" vertical="center"/>
    </xf>
    <xf numFmtId="0" fontId="9" fillId="3" borderId="18"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9" fillId="3" borderId="21" xfId="3" applyFont="1" applyFill="1" applyBorder="1" applyAlignment="1">
      <alignment horizontal="center" vertical="center"/>
    </xf>
    <xf numFmtId="0" fontId="9" fillId="3" borderId="22" xfId="3" applyFont="1" applyFill="1" applyBorder="1" applyAlignment="1">
      <alignment horizontal="center" vertical="center"/>
    </xf>
    <xf numFmtId="0" fontId="9" fillId="3" borderId="19" xfId="3" applyFont="1" applyFill="1" applyBorder="1" applyAlignment="1">
      <alignment horizontal="center" vertical="center" wrapText="1"/>
    </xf>
    <xf numFmtId="0" fontId="9" fillId="3" borderId="20" xfId="3" applyFont="1" applyFill="1" applyBorder="1" applyAlignment="1">
      <alignment horizontal="center" vertical="center" wrapText="1"/>
    </xf>
    <xf numFmtId="175" fontId="9" fillId="3" borderId="2" xfId="3" applyNumberFormat="1" applyFont="1" applyFill="1" applyBorder="1" applyAlignment="1">
      <alignment horizontal="center" vertical="center" wrapText="1"/>
    </xf>
    <xf numFmtId="175" fontId="7" fillId="2" borderId="0" xfId="3" applyNumberFormat="1" applyFont="1" applyFill="1" applyBorder="1" applyAlignment="1">
      <alignment horizontal="center" vertical="center"/>
    </xf>
    <xf numFmtId="2" fontId="112" fillId="18" borderId="38" xfId="29" applyNumberFormat="1" applyFont="1" applyFill="1" applyBorder="1" applyAlignment="1">
      <alignment horizontal="center" vertical="center" wrapText="1"/>
    </xf>
    <xf numFmtId="2" fontId="112" fillId="18" borderId="44" xfId="29" applyNumberFormat="1" applyFont="1" applyFill="1" applyBorder="1" applyAlignment="1">
      <alignment horizontal="center" vertical="center" wrapText="1"/>
    </xf>
    <xf numFmtId="2" fontId="112" fillId="18" borderId="45" xfId="29" applyNumberFormat="1" applyFont="1" applyFill="1" applyBorder="1" applyAlignment="1">
      <alignment horizontal="center" vertical="center" wrapText="1"/>
    </xf>
    <xf numFmtId="2" fontId="112" fillId="18" borderId="42" xfId="29" applyNumberFormat="1" applyFont="1" applyFill="1" applyBorder="1" applyAlignment="1">
      <alignment horizontal="center" vertical="center" wrapText="1"/>
    </xf>
    <xf numFmtId="2" fontId="112" fillId="18" borderId="43" xfId="29" applyNumberFormat="1" applyFont="1" applyFill="1" applyBorder="1" applyAlignment="1">
      <alignment horizontal="center" vertical="center" wrapText="1"/>
    </xf>
    <xf numFmtId="2" fontId="112" fillId="18" borderId="38" xfId="29" applyNumberFormat="1" applyFont="1" applyFill="1" applyBorder="1" applyAlignment="1">
      <alignment horizontal="center" vertical="center"/>
    </xf>
    <xf numFmtId="165" fontId="12" fillId="5" borderId="2" xfId="30" applyNumberFormat="1" applyFont="1" applyFill="1" applyBorder="1" applyAlignment="1" applyProtection="1">
      <alignment horizontal="center" vertical="center"/>
    </xf>
    <xf numFmtId="2" fontId="109" fillId="5" borderId="0" xfId="29" applyNumberFormat="1" applyFont="1" applyFill="1" applyBorder="1" applyAlignment="1">
      <alignment horizontal="center" vertical="center"/>
    </xf>
    <xf numFmtId="0" fontId="2" fillId="3" borderId="15" xfId="3" applyFont="1" applyFill="1" applyBorder="1" applyAlignment="1">
      <alignment horizontal="center" vertical="center"/>
    </xf>
    <xf numFmtId="0" fontId="0" fillId="0" borderId="0" xfId="0" applyAlignment="1">
      <alignment vertical="center" wrapText="1"/>
    </xf>
    <xf numFmtId="0" fontId="53" fillId="3" borderId="2" xfId="3" applyFont="1" applyFill="1" applyBorder="1" applyAlignment="1">
      <alignment horizontal="center" vertical="center" wrapText="1"/>
    </xf>
    <xf numFmtId="0" fontId="0" fillId="0" borderId="6" xfId="0" applyBorder="1" applyAlignment="1">
      <alignment horizontal="left" vertical="center"/>
    </xf>
    <xf numFmtId="0" fontId="0" fillId="0" borderId="7" xfId="0" applyBorder="1" applyAlignment="1">
      <alignment horizontal="left" vertical="center"/>
    </xf>
    <xf numFmtId="4" fontId="0" fillId="0" borderId="6" xfId="0" applyNumberFormat="1" applyBorder="1" applyAlignment="1">
      <alignment vertical="center"/>
    </xf>
    <xf numFmtId="4" fontId="0" fillId="0" borderId="7" xfId="0" applyNumberFormat="1" applyBorder="1" applyAlignment="1">
      <alignment vertical="center"/>
    </xf>
    <xf numFmtId="44" fontId="9" fillId="3" borderId="2" xfId="1" applyFont="1" applyFill="1" applyBorder="1" applyAlignment="1">
      <alignment horizontal="center" vertical="center"/>
    </xf>
    <xf numFmtId="0" fontId="68" fillId="12" borderId="15" xfId="0" applyFont="1" applyFill="1" applyBorder="1" applyAlignment="1">
      <alignment horizontal="left" vertical="center"/>
    </xf>
    <xf numFmtId="0" fontId="68" fillId="12" borderId="35" xfId="0" applyFont="1" applyFill="1" applyBorder="1" applyAlignment="1">
      <alignment horizontal="left" vertical="center"/>
    </xf>
    <xf numFmtId="0" fontId="68" fillId="12" borderId="16" xfId="0" applyFont="1" applyFill="1" applyBorder="1" applyAlignment="1">
      <alignment horizontal="left" vertical="center"/>
    </xf>
    <xf numFmtId="0" fontId="9" fillId="11" borderId="3" xfId="3" applyFont="1" applyFill="1" applyBorder="1" applyAlignment="1">
      <alignment horizontal="center" vertical="center" wrapText="1"/>
    </xf>
    <xf numFmtId="0" fontId="9" fillId="11" borderId="7" xfId="3" applyFont="1" applyFill="1" applyBorder="1" applyAlignment="1">
      <alignment horizontal="center" vertical="center" wrapText="1"/>
    </xf>
    <xf numFmtId="0" fontId="9" fillId="11" borderId="15" xfId="3" applyFont="1" applyFill="1" applyBorder="1" applyAlignment="1">
      <alignment horizontal="center" vertical="center" wrapText="1"/>
    </xf>
    <xf numFmtId="0" fontId="9" fillId="11" borderId="16" xfId="3" applyFont="1" applyFill="1" applyBorder="1" applyAlignment="1">
      <alignment horizontal="center" vertical="center" wrapText="1"/>
    </xf>
    <xf numFmtId="0" fontId="9" fillId="3" borderId="8" xfId="3" applyFont="1" applyFill="1" applyBorder="1" applyAlignment="1">
      <alignment horizontal="center" vertical="center" wrapText="1"/>
    </xf>
    <xf numFmtId="0" fontId="9" fillId="3" borderId="11" xfId="3" applyFont="1" applyFill="1" applyBorder="1" applyAlignment="1">
      <alignment horizontal="center" vertical="center" wrapText="1"/>
    </xf>
    <xf numFmtId="0" fontId="9" fillId="3" borderId="10" xfId="3" applyFont="1" applyFill="1" applyBorder="1" applyAlignment="1">
      <alignment horizontal="center" vertical="center"/>
    </xf>
    <xf numFmtId="0" fontId="9" fillId="3" borderId="12" xfId="3" applyFont="1" applyFill="1" applyBorder="1" applyAlignment="1">
      <alignment horizontal="center" vertical="center"/>
    </xf>
    <xf numFmtId="0" fontId="2" fillId="3" borderId="5" xfId="3" applyFont="1" applyFill="1" applyBorder="1" applyAlignment="1">
      <alignment horizontal="center" vertical="center"/>
    </xf>
    <xf numFmtId="0" fontId="9" fillId="3" borderId="23" xfId="3" applyFont="1" applyFill="1" applyBorder="1" applyAlignment="1">
      <alignment horizontal="center" vertical="center" wrapText="1"/>
    </xf>
    <xf numFmtId="0" fontId="9" fillId="3" borderId="24" xfId="3" applyFont="1" applyFill="1" applyBorder="1" applyAlignment="1">
      <alignment horizontal="center" vertical="center" wrapText="1"/>
    </xf>
    <xf numFmtId="0" fontId="9" fillId="3" borderId="9" xfId="3" applyFont="1" applyFill="1" applyBorder="1" applyAlignment="1">
      <alignment horizontal="center" vertical="center" wrapText="1"/>
    </xf>
    <xf numFmtId="0" fontId="1" fillId="2" borderId="3" xfId="3" applyFont="1" applyFill="1" applyBorder="1" applyAlignment="1">
      <alignment horizontal="left" vertical="center"/>
    </xf>
    <xf numFmtId="0" fontId="1" fillId="2" borderId="7" xfId="3" applyFont="1" applyFill="1" applyBorder="1" applyAlignment="1">
      <alignment horizontal="left" vertical="center"/>
    </xf>
    <xf numFmtId="44" fontId="1" fillId="2" borderId="3" xfId="1" applyFont="1" applyFill="1" applyBorder="1" applyAlignment="1">
      <alignment horizontal="center" vertical="center"/>
    </xf>
    <xf numFmtId="44" fontId="1" fillId="2" borderId="7" xfId="1" applyFont="1" applyFill="1" applyBorder="1" applyAlignment="1">
      <alignment horizontal="center" vertical="center"/>
    </xf>
    <xf numFmtId="0" fontId="1" fillId="2" borderId="3" xfId="3" applyFont="1" applyFill="1" applyBorder="1" applyAlignment="1">
      <alignment horizontal="left" vertical="center" wrapText="1"/>
    </xf>
    <xf numFmtId="0" fontId="1" fillId="2" borderId="6" xfId="3" applyFont="1" applyFill="1" applyBorder="1" applyAlignment="1">
      <alignment horizontal="left" vertical="center" wrapText="1"/>
    </xf>
    <xf numFmtId="0" fontId="1" fillId="2" borderId="7" xfId="3" applyFont="1" applyFill="1" applyBorder="1" applyAlignment="1">
      <alignment horizontal="left" vertical="center" wrapText="1"/>
    </xf>
    <xf numFmtId="0" fontId="1" fillId="2" borderId="6" xfId="3" applyFont="1" applyFill="1" applyBorder="1" applyAlignment="1">
      <alignment horizontal="left" vertical="center"/>
    </xf>
    <xf numFmtId="0" fontId="38" fillId="2" borderId="3" xfId="3" applyFont="1" applyFill="1" applyBorder="1" applyAlignment="1">
      <alignment horizontal="left" vertical="center" wrapText="1"/>
    </xf>
    <xf numFmtId="0" fontId="38" fillId="2" borderId="6" xfId="3" applyFont="1" applyFill="1" applyBorder="1" applyAlignment="1">
      <alignment horizontal="left" vertical="center" wrapText="1"/>
    </xf>
    <xf numFmtId="0" fontId="38" fillId="2" borderId="7" xfId="3" applyFont="1" applyFill="1" applyBorder="1" applyAlignment="1">
      <alignment horizontal="left" vertical="center" wrapText="1"/>
    </xf>
    <xf numFmtId="44" fontId="1" fillId="2" borderId="3" xfId="1" applyFont="1" applyFill="1" applyBorder="1" applyAlignment="1">
      <alignment horizontal="right" vertical="center"/>
    </xf>
    <xf numFmtId="44" fontId="1" fillId="2" borderId="6" xfId="1" applyFont="1" applyFill="1" applyBorder="1" applyAlignment="1">
      <alignment horizontal="right" vertical="center"/>
    </xf>
    <xf numFmtId="44" fontId="1" fillId="2" borderId="7" xfId="1" applyFont="1" applyFill="1" applyBorder="1" applyAlignment="1">
      <alignment horizontal="right" vertical="center"/>
    </xf>
    <xf numFmtId="49" fontId="42" fillId="2" borderId="0" xfId="3" applyNumberFormat="1" applyFont="1" applyFill="1" applyBorder="1" applyAlignment="1">
      <alignment horizontal="center" vertical="center"/>
    </xf>
    <xf numFmtId="4" fontId="9" fillId="3" borderId="2" xfId="3" applyNumberFormat="1" applyFont="1" applyFill="1" applyBorder="1" applyAlignment="1">
      <alignment horizontal="center" vertical="center"/>
    </xf>
    <xf numFmtId="0" fontId="79" fillId="0" borderId="0" xfId="0" applyFont="1" applyAlignment="1">
      <alignment horizontal="center"/>
    </xf>
    <xf numFmtId="0" fontId="11" fillId="0" borderId="0" xfId="0" applyFont="1" applyAlignment="1">
      <alignment horizontal="center"/>
    </xf>
    <xf numFmtId="0" fontId="64" fillId="0" borderId="0" xfId="0" applyFont="1" applyAlignment="1">
      <alignment horizontal="center"/>
    </xf>
    <xf numFmtId="0" fontId="65" fillId="0" borderId="0" xfId="0" applyFont="1" applyAlignment="1">
      <alignment horizontal="center"/>
    </xf>
    <xf numFmtId="0" fontId="1" fillId="2" borderId="3" xfId="3" applyFont="1" applyFill="1" applyBorder="1" applyAlignment="1">
      <alignment horizontal="center" vertical="center" wrapText="1"/>
    </xf>
    <xf numFmtId="0" fontId="1" fillId="2" borderId="6" xfId="3" applyFont="1" applyFill="1" applyBorder="1" applyAlignment="1">
      <alignment horizontal="center" vertical="center" wrapText="1"/>
    </xf>
    <xf numFmtId="0" fontId="1" fillId="2" borderId="7" xfId="3" applyFont="1" applyFill="1" applyBorder="1" applyAlignment="1">
      <alignment horizontal="center" vertical="center" wrapText="1"/>
    </xf>
    <xf numFmtId="44" fontId="1" fillId="2" borderId="2" xfId="1" applyFont="1" applyFill="1" applyBorder="1" applyAlignment="1">
      <alignment horizontal="center" vertical="center"/>
    </xf>
    <xf numFmtId="0" fontId="1" fillId="2" borderId="2" xfId="3" applyFont="1" applyFill="1" applyBorder="1" applyAlignment="1">
      <alignment horizontal="left" vertical="center" wrapText="1"/>
    </xf>
    <xf numFmtId="0" fontId="4" fillId="2" borderId="2" xfId="3" applyFont="1" applyFill="1" applyBorder="1" applyAlignment="1">
      <alignment horizontal="left" vertical="center" wrapText="1"/>
    </xf>
    <xf numFmtId="0" fontId="0" fillId="0" borderId="2" xfId="0" applyFont="1" applyBorder="1" applyAlignment="1">
      <alignment horizontal="center" vertical="center"/>
    </xf>
    <xf numFmtId="9" fontId="3" fillId="2" borderId="2" xfId="2" applyFont="1" applyFill="1" applyBorder="1" applyAlignment="1">
      <alignment horizontal="right" vertical="center" wrapText="1"/>
    </xf>
    <xf numFmtId="0" fontId="1" fillId="2" borderId="2" xfId="3" applyFont="1" applyFill="1" applyBorder="1" applyAlignment="1">
      <alignment horizontal="left" vertical="center"/>
    </xf>
    <xf numFmtId="0" fontId="1" fillId="2" borderId="2" xfId="3" applyFont="1" applyFill="1" applyBorder="1" applyAlignment="1">
      <alignment vertical="center"/>
    </xf>
    <xf numFmtId="182" fontId="9" fillId="3" borderId="2" xfId="3" applyNumberFormat="1" applyFont="1" applyFill="1" applyBorder="1" applyAlignment="1">
      <alignment horizontal="center" vertical="center" wrapText="1"/>
    </xf>
    <xf numFmtId="44" fontId="1" fillId="2" borderId="2" xfId="1" applyFont="1" applyFill="1" applyBorder="1" applyAlignment="1">
      <alignment horizontal="right" vertical="center"/>
    </xf>
    <xf numFmtId="49" fontId="7" fillId="5" borderId="0" xfId="5" applyNumberFormat="1" applyFont="1" applyFill="1" applyBorder="1" applyAlignment="1">
      <alignment horizontal="center" vertical="center"/>
    </xf>
    <xf numFmtId="0" fontId="2" fillId="11" borderId="2" xfId="3" applyFont="1" applyFill="1" applyBorder="1" applyAlignment="1">
      <alignment horizontal="center" vertical="center"/>
    </xf>
    <xf numFmtId="0" fontId="44" fillId="11" borderId="3" xfId="3" applyFont="1" applyFill="1" applyBorder="1" applyAlignment="1">
      <alignment horizontal="center" vertical="center" wrapText="1"/>
    </xf>
    <xf numFmtId="0" fontId="44" fillId="11" borderId="7" xfId="3" applyFont="1" applyFill="1" applyBorder="1" applyAlignment="1">
      <alignment horizontal="center" vertical="center" wrapText="1"/>
    </xf>
    <xf numFmtId="0" fontId="44" fillId="11" borderId="3" xfId="3" applyFont="1" applyFill="1" applyBorder="1" applyAlignment="1">
      <alignment horizontal="center" vertical="center"/>
    </xf>
    <xf numFmtId="0" fontId="44" fillId="11" borderId="7" xfId="3" applyFont="1" applyFill="1" applyBorder="1" applyAlignment="1">
      <alignment horizontal="center" vertical="center"/>
    </xf>
    <xf numFmtId="0" fontId="44" fillId="11" borderId="15" xfId="3" applyFont="1" applyFill="1" applyBorder="1" applyAlignment="1">
      <alignment horizontal="center" vertical="center" wrapText="1"/>
    </xf>
    <xf numFmtId="0" fontId="44" fillId="11" borderId="16" xfId="3" applyFont="1" applyFill="1" applyBorder="1" applyAlignment="1">
      <alignment horizontal="center" vertical="center" wrapText="1"/>
    </xf>
    <xf numFmtId="49" fontId="15" fillId="9" borderId="0" xfId="3" applyNumberFormat="1" applyFont="1" applyFill="1" applyBorder="1" applyAlignment="1">
      <alignment horizontal="center" vertical="center"/>
    </xf>
    <xf numFmtId="0" fontId="9" fillId="11" borderId="2" xfId="3" applyFont="1" applyFill="1" applyBorder="1" applyAlignment="1">
      <alignment horizontal="center" vertical="center" wrapText="1"/>
    </xf>
    <xf numFmtId="0" fontId="68" fillId="11" borderId="2" xfId="3" applyFont="1" applyFill="1" applyBorder="1" applyAlignment="1">
      <alignment horizontal="center" vertical="center" wrapText="1"/>
    </xf>
    <xf numFmtId="0" fontId="68" fillId="11" borderId="2" xfId="3" applyFont="1" applyFill="1" applyBorder="1" applyAlignment="1">
      <alignment horizontal="center" vertical="center"/>
    </xf>
    <xf numFmtId="43" fontId="7" fillId="2" borderId="0" xfId="7" applyFont="1" applyFill="1" applyBorder="1" applyAlignment="1">
      <alignment horizontal="center" vertical="center"/>
    </xf>
    <xf numFmtId="4" fontId="10" fillId="3" borderId="2" xfId="3" applyNumberFormat="1" applyFont="1" applyFill="1" applyBorder="1" applyAlignment="1">
      <alignment horizontal="center" vertical="center"/>
    </xf>
    <xf numFmtId="44" fontId="13" fillId="2" borderId="2" xfId="1" applyFont="1" applyFill="1" applyBorder="1" applyAlignment="1">
      <alignment horizontal="center" vertical="center"/>
    </xf>
    <xf numFmtId="44" fontId="1" fillId="2" borderId="6" xfId="1" applyFont="1" applyFill="1" applyBorder="1" applyAlignment="1">
      <alignment horizontal="center" vertical="center"/>
    </xf>
    <xf numFmtId="44" fontId="6" fillId="2" borderId="3" xfId="1" applyFont="1" applyFill="1" applyBorder="1" applyAlignment="1">
      <alignment horizontal="center" vertical="center"/>
    </xf>
    <xf numFmtId="44" fontId="6" fillId="2" borderId="7" xfId="1" applyFont="1" applyFill="1" applyBorder="1" applyAlignment="1">
      <alignment horizontal="center" vertical="center"/>
    </xf>
    <xf numFmtId="0" fontId="9" fillId="11" borderId="2" xfId="3" applyFont="1" applyFill="1" applyBorder="1" applyAlignment="1">
      <alignment horizontal="center" vertical="center"/>
    </xf>
    <xf numFmtId="0" fontId="125" fillId="2" borderId="3" xfId="0" applyFont="1" applyFill="1" applyBorder="1" applyAlignment="1">
      <alignment horizontal="left" vertical="center" wrapText="1"/>
    </xf>
    <xf numFmtId="0" fontId="125" fillId="2" borderId="7"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7" xfId="0" applyFont="1" applyFill="1" applyBorder="1" applyAlignment="1">
      <alignment horizontal="center" vertical="center"/>
    </xf>
    <xf numFmtId="9" fontId="1" fillId="2" borderId="3" xfId="0" applyNumberFormat="1" applyFont="1" applyFill="1" applyBorder="1" applyAlignment="1">
      <alignment horizontal="right" vertical="center"/>
    </xf>
    <xf numFmtId="9" fontId="1" fillId="2" borderId="7" xfId="0" applyNumberFormat="1" applyFont="1" applyFill="1" applyBorder="1" applyAlignment="1">
      <alignment horizontal="right" vertical="center"/>
    </xf>
    <xf numFmtId="0" fontId="1" fillId="2" borderId="3" xfId="0" applyFont="1" applyFill="1" applyBorder="1" applyAlignment="1">
      <alignment horizontal="right" vertical="center" wrapText="1"/>
    </xf>
    <xf numFmtId="0" fontId="1" fillId="2" borderId="7" xfId="0" applyFont="1" applyFill="1" applyBorder="1" applyAlignment="1">
      <alignment horizontal="right" vertical="center" wrapText="1"/>
    </xf>
    <xf numFmtId="0" fontId="1" fillId="2" borderId="3" xfId="0" applyFont="1" applyFill="1" applyBorder="1" applyAlignment="1">
      <alignment horizontal="left" vertical="center" wrapText="1"/>
    </xf>
    <xf numFmtId="0" fontId="1" fillId="2" borderId="7" xfId="0" applyFont="1" applyFill="1" applyBorder="1" applyAlignment="1">
      <alignment horizontal="left" vertical="center" wrapText="1"/>
    </xf>
    <xf numFmtId="44" fontId="1" fillId="2" borderId="3" xfId="1" applyFont="1" applyFill="1" applyBorder="1" applyAlignment="1">
      <alignment horizontal="center" vertical="center" wrapText="1"/>
    </xf>
    <xf numFmtId="44" fontId="1" fillId="2" borderId="7" xfId="1" applyFont="1" applyFill="1" applyBorder="1" applyAlignment="1">
      <alignment horizontal="center" vertical="center" wrapText="1"/>
    </xf>
    <xf numFmtId="0" fontId="10" fillId="3" borderId="3" xfId="3" applyFont="1" applyFill="1" applyBorder="1" applyAlignment="1">
      <alignment horizontal="center" vertical="center" wrapText="1"/>
    </xf>
    <xf numFmtId="0" fontId="10" fillId="3" borderId="7" xfId="3" applyFont="1" applyFill="1" applyBorder="1" applyAlignment="1">
      <alignment horizontal="center" vertical="center" wrapText="1"/>
    </xf>
    <xf numFmtId="49" fontId="15" fillId="5" borderId="0" xfId="5" applyNumberFormat="1" applyFont="1" applyFill="1" applyBorder="1" applyAlignment="1">
      <alignment horizontal="center" vertical="center"/>
    </xf>
    <xf numFmtId="0" fontId="12" fillId="5" borderId="2" xfId="5" applyFont="1" applyFill="1" applyBorder="1" applyAlignment="1">
      <alignment horizontal="center" vertical="center"/>
    </xf>
    <xf numFmtId="0" fontId="13" fillId="5" borderId="2" xfId="5" applyFont="1" applyFill="1" applyBorder="1" applyAlignment="1">
      <alignment horizontal="center" vertical="center"/>
    </xf>
  </cellXfs>
  <cellStyles count="34">
    <cellStyle name="Excel Built-in Normal" xfId="9"/>
    <cellStyle name="Excel Built-in Normal 1" xfId="25"/>
    <cellStyle name="Heading" xfId="10"/>
    <cellStyle name="Heading1" xfId="11"/>
    <cellStyle name="Millares" xfId="7" builtinId="3"/>
    <cellStyle name="Millares [0] 2" xfId="26"/>
    <cellStyle name="Millares 2" xfId="8"/>
    <cellStyle name="Millares 3" xfId="12"/>
    <cellStyle name="Millares 4" xfId="13"/>
    <cellStyle name="Millares 5" xfId="14"/>
    <cellStyle name="Moneda" xfId="1" builtinId="4"/>
    <cellStyle name="Moneda 2" xfId="6"/>
    <cellStyle name="Moneda 2 2" xfId="24"/>
    <cellStyle name="Moneda 3" xfId="15"/>
    <cellStyle name="Moneda 4" xfId="16"/>
    <cellStyle name="Moneda 5" xfId="30"/>
    <cellStyle name="Moneda 6" xfId="32"/>
    <cellStyle name="Normal" xfId="0" builtinId="0"/>
    <cellStyle name="Normal 2" xfId="3"/>
    <cellStyle name="Normal 2 2" xfId="5"/>
    <cellStyle name="Normal 2 2 2" xfId="27"/>
    <cellStyle name="Normal 2 3" xfId="29"/>
    <cellStyle name="Normal 3" xfId="4"/>
    <cellStyle name="Normal 3 2" xfId="17"/>
    <cellStyle name="Normal 4" xfId="18"/>
    <cellStyle name="Normal 5" xfId="19"/>
    <cellStyle name="Normal 6" xfId="28"/>
    <cellStyle name="Normal 8" xfId="20"/>
    <cellStyle name="Porcentaje" xfId="2" builtinId="5"/>
    <cellStyle name="Porcentaje 2" xfId="23"/>
    <cellStyle name="Porcentaje 3" xfId="31"/>
    <cellStyle name="Porcentaje 4" xfId="33"/>
    <cellStyle name="Result" xfId="21"/>
    <cellStyle name="Result2" xfId="22"/>
  </cellStyles>
  <dxfs count="0"/>
  <tableStyles count="0" defaultTableStyle="TableStyleMedium2" defaultPivotStyle="PivotStyleLight16"/>
  <colors>
    <mruColors>
      <color rgb="FF0033CC"/>
      <color rgb="FFCDDBEB"/>
      <color rgb="FFC3E3EB"/>
      <color rgb="FF0030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Villa%20Mant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Recursos Propios 2018."/>
      <sheetName val="2017"/>
      <sheetName val="Recursos propios cta x cta"/>
      <sheetName val="Recursos Total 2018"/>
    </sheetNames>
    <sheetDataSet>
      <sheetData sheetId="0"/>
      <sheetData sheetId="1">
        <row r="15">
          <cell r="B15" t="str">
            <v>por c/pago atrasado</v>
          </cell>
          <cell r="C15" t="str">
            <v>% mensual</v>
          </cell>
          <cell r="D15">
            <v>0.05</v>
          </cell>
        </row>
      </sheetData>
      <sheetData sheetId="2">
        <row r="14">
          <cell r="N14">
            <v>375335.05</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Q105"/>
  <sheetViews>
    <sheetView showGridLines="0" tabSelected="1" zoomScale="85" zoomScaleNormal="85" workbookViewId="0">
      <selection activeCell="B2" sqref="B2:M2"/>
    </sheetView>
  </sheetViews>
  <sheetFormatPr baseColWidth="10" defaultRowHeight="15" x14ac:dyDescent="0.25"/>
  <cols>
    <col min="1" max="3" width="11.42578125" style="192"/>
    <col min="4" max="4" width="27.85546875" style="192" customWidth="1"/>
    <col min="5" max="5" width="17.140625" style="192" customWidth="1"/>
    <col min="6" max="7" width="11.42578125" style="192"/>
    <col min="8" max="8" width="12.140625" style="192" bestFit="1" customWidth="1"/>
    <col min="9" max="9" width="11.42578125" style="192"/>
    <col min="10" max="10" width="14.5703125" style="192" customWidth="1"/>
    <col min="11" max="11" width="11.42578125" style="192"/>
    <col min="12" max="12" width="9.7109375" style="192" customWidth="1"/>
    <col min="13" max="16384" width="11.42578125" style="192"/>
  </cols>
  <sheetData>
    <row r="1" spans="1:17" ht="36.75" customHeight="1" x14ac:dyDescent="0.35">
      <c r="A1" s="1593" t="s">
        <v>2253</v>
      </c>
      <c r="B1" s="1593"/>
      <c r="C1" s="1593"/>
      <c r="D1" s="1593"/>
      <c r="E1" s="1593"/>
      <c r="F1" s="1593"/>
      <c r="G1" s="1593"/>
      <c r="H1" s="1593"/>
      <c r="I1" s="1593"/>
      <c r="J1" s="1593"/>
      <c r="K1" s="1593"/>
      <c r="L1" s="1593"/>
      <c r="M1" s="1593"/>
      <c r="N1" s="1593"/>
      <c r="O1" s="964"/>
      <c r="P1" s="964"/>
      <c r="Q1" s="964"/>
    </row>
    <row r="2" spans="1:17" ht="32.25" customHeight="1" x14ac:dyDescent="0.35">
      <c r="B2" s="1594" t="s">
        <v>3431</v>
      </c>
      <c r="C2" s="1594"/>
      <c r="D2" s="1594"/>
      <c r="E2" s="1594"/>
      <c r="F2" s="1594"/>
      <c r="G2" s="1594"/>
      <c r="H2" s="1594"/>
      <c r="I2" s="1594"/>
      <c r="J2" s="1594"/>
      <c r="K2" s="1594"/>
      <c r="L2" s="1594"/>
      <c r="M2" s="1594"/>
      <c r="N2" s="193"/>
      <c r="O2" s="193"/>
    </row>
    <row r="3" spans="1:17" ht="21" customHeight="1" x14ac:dyDescent="0.35">
      <c r="B3" s="193"/>
      <c r="C3" s="193"/>
      <c r="D3" s="194"/>
      <c r="E3" s="194"/>
      <c r="F3" s="194"/>
      <c r="G3" s="194"/>
      <c r="H3" s="194"/>
      <c r="I3" s="194"/>
      <c r="J3" s="194"/>
      <c r="K3" s="194"/>
      <c r="L3" s="193"/>
      <c r="M3" s="193"/>
      <c r="N3" s="193"/>
      <c r="O3" s="193"/>
    </row>
    <row r="4" spans="1:17" ht="24.75" customHeight="1" x14ac:dyDescent="0.3">
      <c r="B4" s="193"/>
      <c r="C4" s="193"/>
      <c r="D4" s="975" t="s">
        <v>2254</v>
      </c>
      <c r="E4" s="965"/>
      <c r="F4" s="965"/>
      <c r="G4" s="965"/>
      <c r="J4" s="976">
        <f>COUNTIF(E15:E92,"SI")</f>
        <v>70</v>
      </c>
      <c r="K4" s="1036"/>
      <c r="M4" s="193"/>
      <c r="N4" s="193"/>
      <c r="O4" s="193"/>
    </row>
    <row r="5" spans="1:17" ht="24.75" customHeight="1" x14ac:dyDescent="0.3">
      <c r="B5" s="193"/>
      <c r="C5" s="193"/>
      <c r="D5" s="1595" t="s">
        <v>2336</v>
      </c>
      <c r="E5" s="1595"/>
      <c r="F5" s="530"/>
      <c r="G5" s="530"/>
      <c r="J5" s="1596">
        <v>43704</v>
      </c>
      <c r="K5" s="1596"/>
      <c r="L5" s="193"/>
      <c r="M5" s="193"/>
      <c r="N5" s="193"/>
      <c r="O5" s="193"/>
    </row>
    <row r="6" spans="1:17" ht="21.95" customHeight="1" x14ac:dyDescent="0.3">
      <c r="B6" s="193"/>
      <c r="C6" s="193"/>
      <c r="D6" s="974" t="s">
        <v>2337</v>
      </c>
      <c r="E6" s="195"/>
      <c r="F6" s="972"/>
      <c r="G6" s="531"/>
      <c r="H6" s="531"/>
      <c r="I6" s="531"/>
      <c r="J6" s="196"/>
      <c r="K6" s="193"/>
      <c r="L6" s="193"/>
      <c r="M6" s="193"/>
      <c r="N6" s="193"/>
      <c r="O6" s="193"/>
    </row>
    <row r="7" spans="1:17" ht="18.95" customHeight="1" x14ac:dyDescent="0.3">
      <c r="B7" s="193"/>
      <c r="C7" s="193"/>
      <c r="D7" s="197" t="s">
        <v>1294</v>
      </c>
      <c r="E7" s="195"/>
      <c r="F7" s="972"/>
      <c r="G7" s="531"/>
      <c r="H7" s="531"/>
      <c r="I7" s="531"/>
      <c r="J7" s="198"/>
      <c r="K7" s="195"/>
      <c r="L7" s="193"/>
      <c r="M7" s="193"/>
      <c r="N7" s="193"/>
      <c r="O7" s="193"/>
    </row>
    <row r="8" spans="1:17" ht="18.95" customHeight="1" x14ac:dyDescent="0.3">
      <c r="B8" s="193"/>
      <c r="C8" s="193"/>
      <c r="D8" s="197" t="s">
        <v>1295</v>
      </c>
      <c r="E8" s="195"/>
      <c r="F8" s="972"/>
      <c r="G8" s="531"/>
      <c r="H8" s="531"/>
      <c r="I8" s="531"/>
      <c r="J8" s="198"/>
      <c r="K8" s="195"/>
      <c r="L8" s="193"/>
      <c r="M8" s="193"/>
      <c r="N8" s="193"/>
      <c r="O8" s="193"/>
    </row>
    <row r="9" spans="1:17" ht="18.95" customHeight="1" x14ac:dyDescent="0.3">
      <c r="D9" s="197" t="s">
        <v>1296</v>
      </c>
      <c r="E9" s="199"/>
      <c r="F9" s="972"/>
      <c r="G9" s="531"/>
      <c r="H9" s="531"/>
      <c r="I9" s="531"/>
      <c r="J9" s="198"/>
      <c r="K9" s="195"/>
    </row>
    <row r="10" spans="1:17" ht="18.95" customHeight="1" x14ac:dyDescent="0.3">
      <c r="D10" s="197" t="s">
        <v>1297</v>
      </c>
      <c r="E10" s="199"/>
      <c r="F10" s="972"/>
      <c r="G10" s="531"/>
      <c r="H10" s="531"/>
      <c r="I10" s="531"/>
      <c r="J10" s="198"/>
      <c r="K10" s="195"/>
    </row>
    <row r="11" spans="1:17" ht="24.95" customHeight="1" x14ac:dyDescent="0.3">
      <c r="F11" s="197"/>
      <c r="G11" s="195"/>
      <c r="H11" s="195"/>
      <c r="I11" s="195"/>
      <c r="J11" s="195"/>
      <c r="K11" s="195"/>
    </row>
    <row r="12" spans="1:17" ht="19.5" customHeight="1" x14ac:dyDescent="0.25">
      <c r="D12" s="973" t="s">
        <v>2335</v>
      </c>
    </row>
    <row r="13" spans="1:17" ht="15" customHeight="1" x14ac:dyDescent="0.25">
      <c r="D13" s="973"/>
    </row>
    <row r="14" spans="1:17" ht="45" customHeight="1" x14ac:dyDescent="0.25">
      <c r="D14" s="966" t="s">
        <v>2255</v>
      </c>
      <c r="E14" s="971" t="s">
        <v>2334</v>
      </c>
    </row>
    <row r="15" spans="1:17" ht="15" customHeight="1" x14ac:dyDescent="0.25">
      <c r="D15" s="967" t="s">
        <v>2256</v>
      </c>
      <c r="E15" s="1034" t="s">
        <v>2477</v>
      </c>
    </row>
    <row r="16" spans="1:17" ht="15" customHeight="1" x14ac:dyDescent="0.25">
      <c r="D16" s="967" t="s">
        <v>2257</v>
      </c>
      <c r="E16" s="1034" t="s">
        <v>2477</v>
      </c>
    </row>
    <row r="17" spans="4:5" ht="15" customHeight="1" x14ac:dyDescent="0.25">
      <c r="D17" s="967" t="s">
        <v>2258</v>
      </c>
      <c r="E17" s="1034" t="s">
        <v>2477</v>
      </c>
    </row>
    <row r="18" spans="4:5" ht="15" customHeight="1" x14ac:dyDescent="0.25">
      <c r="D18" s="967" t="s">
        <v>2259</v>
      </c>
      <c r="E18" s="1034" t="s">
        <v>2477</v>
      </c>
    </row>
    <row r="19" spans="4:5" ht="15" customHeight="1" x14ac:dyDescent="0.25">
      <c r="D19" s="968" t="s">
        <v>2260</v>
      </c>
      <c r="E19" s="1035" t="s">
        <v>1282</v>
      </c>
    </row>
    <row r="20" spans="4:5" ht="15" customHeight="1" x14ac:dyDescent="0.25">
      <c r="D20" s="967" t="s">
        <v>2261</v>
      </c>
      <c r="E20" s="1034" t="s">
        <v>2477</v>
      </c>
    </row>
    <row r="21" spans="4:5" ht="15" customHeight="1" x14ac:dyDescent="0.25">
      <c r="D21" s="967" t="s">
        <v>2262</v>
      </c>
      <c r="E21" s="1034" t="s">
        <v>2477</v>
      </c>
    </row>
    <row r="22" spans="4:5" ht="15" customHeight="1" x14ac:dyDescent="0.25">
      <c r="D22" s="967" t="s">
        <v>2263</v>
      </c>
      <c r="E22" s="1034" t="s">
        <v>2477</v>
      </c>
    </row>
    <row r="23" spans="4:5" ht="15" customHeight="1" x14ac:dyDescent="0.25">
      <c r="D23" s="967" t="s">
        <v>2264</v>
      </c>
      <c r="E23" s="1034" t="s">
        <v>2477</v>
      </c>
    </row>
    <row r="24" spans="4:5" ht="15" customHeight="1" x14ac:dyDescent="0.25">
      <c r="D24" s="967" t="s">
        <v>2265</v>
      </c>
      <c r="E24" s="1034" t="s">
        <v>2477</v>
      </c>
    </row>
    <row r="25" spans="4:5" ht="15" customHeight="1" x14ac:dyDescent="0.25">
      <c r="D25" s="967" t="s">
        <v>2266</v>
      </c>
      <c r="E25" s="1034" t="s">
        <v>2477</v>
      </c>
    </row>
    <row r="26" spans="4:5" ht="15" customHeight="1" x14ac:dyDescent="0.25">
      <c r="D26" s="967" t="s">
        <v>2267</v>
      </c>
      <c r="E26" s="1034" t="s">
        <v>2477</v>
      </c>
    </row>
    <row r="27" spans="4:5" ht="15" customHeight="1" x14ac:dyDescent="0.25">
      <c r="D27" s="967" t="s">
        <v>2268</v>
      </c>
      <c r="E27" s="1034" t="s">
        <v>2477</v>
      </c>
    </row>
    <row r="28" spans="4:5" ht="15" customHeight="1" x14ac:dyDescent="0.25">
      <c r="D28" s="967" t="s">
        <v>2269</v>
      </c>
      <c r="E28" s="1034" t="s">
        <v>2477</v>
      </c>
    </row>
    <row r="29" spans="4:5" ht="15" customHeight="1" x14ac:dyDescent="0.25">
      <c r="D29" s="967" t="s">
        <v>2270</v>
      </c>
      <c r="E29" s="1034" t="s">
        <v>2477</v>
      </c>
    </row>
    <row r="30" spans="4:5" ht="15" customHeight="1" x14ac:dyDescent="0.25">
      <c r="D30" s="967" t="s">
        <v>2271</v>
      </c>
      <c r="E30" s="1034" t="s">
        <v>2477</v>
      </c>
    </row>
    <row r="31" spans="4:5" ht="15" customHeight="1" x14ac:dyDescent="0.25">
      <c r="D31" s="967" t="s">
        <v>2272</v>
      </c>
      <c r="E31" s="1034" t="s">
        <v>2477</v>
      </c>
    </row>
    <row r="32" spans="4:5" ht="15" customHeight="1" x14ac:dyDescent="0.25">
      <c r="D32" s="967" t="s">
        <v>2273</v>
      </c>
      <c r="E32" s="1034" t="s">
        <v>2477</v>
      </c>
    </row>
    <row r="33" spans="4:5" ht="15" customHeight="1" x14ac:dyDescent="0.25">
      <c r="D33" s="967" t="s">
        <v>2274</v>
      </c>
      <c r="E33" s="1034" t="s">
        <v>2477</v>
      </c>
    </row>
    <row r="34" spans="4:5" ht="15" customHeight="1" x14ac:dyDescent="0.25">
      <c r="D34" s="967" t="s">
        <v>2275</v>
      </c>
      <c r="E34" s="1034" t="s">
        <v>2477</v>
      </c>
    </row>
    <row r="35" spans="4:5" ht="15" customHeight="1" x14ac:dyDescent="0.25">
      <c r="D35" s="967" t="s">
        <v>2276</v>
      </c>
      <c r="E35" s="1034" t="s">
        <v>2477</v>
      </c>
    </row>
    <row r="36" spans="4:5" ht="15" customHeight="1" x14ac:dyDescent="0.25">
      <c r="D36" s="967" t="s">
        <v>2277</v>
      </c>
      <c r="E36" s="1034" t="s">
        <v>2477</v>
      </c>
    </row>
    <row r="37" spans="4:5" ht="15" customHeight="1" x14ac:dyDescent="0.25">
      <c r="D37" s="967" t="s">
        <v>2278</v>
      </c>
      <c r="E37" s="1034" t="s">
        <v>2477</v>
      </c>
    </row>
    <row r="38" spans="4:5" ht="15" customHeight="1" x14ac:dyDescent="0.25">
      <c r="D38" s="967" t="s">
        <v>2279</v>
      </c>
      <c r="E38" s="1034" t="s">
        <v>2477</v>
      </c>
    </row>
    <row r="39" spans="4:5" ht="15" customHeight="1" x14ac:dyDescent="0.25">
      <c r="D39" s="967" t="s">
        <v>2280</v>
      </c>
      <c r="E39" s="1034" t="s">
        <v>2477</v>
      </c>
    </row>
    <row r="40" spans="4:5" ht="15" customHeight="1" x14ac:dyDescent="0.25">
      <c r="D40" s="967" t="s">
        <v>2281</v>
      </c>
      <c r="E40" s="1034" t="s">
        <v>2477</v>
      </c>
    </row>
    <row r="41" spans="4:5" ht="15" customHeight="1" x14ac:dyDescent="0.25">
      <c r="D41" s="967" t="s">
        <v>2282</v>
      </c>
      <c r="E41" s="1034" t="s">
        <v>2477</v>
      </c>
    </row>
    <row r="42" spans="4:5" ht="15" customHeight="1" x14ac:dyDescent="0.25">
      <c r="D42" s="968" t="s">
        <v>2283</v>
      </c>
      <c r="E42" s="1035" t="s">
        <v>1282</v>
      </c>
    </row>
    <row r="43" spans="4:5" ht="15" customHeight="1" x14ac:dyDescent="0.25">
      <c r="D43" s="967" t="s">
        <v>2284</v>
      </c>
      <c r="E43" s="1034" t="s">
        <v>2477</v>
      </c>
    </row>
    <row r="44" spans="4:5" ht="15" customHeight="1" x14ac:dyDescent="0.25">
      <c r="D44" s="967" t="s">
        <v>2285</v>
      </c>
      <c r="E44" s="1034" t="s">
        <v>2477</v>
      </c>
    </row>
    <row r="45" spans="4:5" ht="15" customHeight="1" x14ac:dyDescent="0.25">
      <c r="D45" s="967" t="s">
        <v>2286</v>
      </c>
      <c r="E45" s="1034" t="s">
        <v>2477</v>
      </c>
    </row>
    <row r="46" spans="4:5" ht="15" customHeight="1" x14ac:dyDescent="0.25">
      <c r="D46" s="967" t="s">
        <v>2287</v>
      </c>
      <c r="E46" s="1034" t="s">
        <v>2477</v>
      </c>
    </row>
    <row r="47" spans="4:5" ht="15" customHeight="1" x14ac:dyDescent="0.25">
      <c r="D47" s="969" t="s">
        <v>2288</v>
      </c>
      <c r="E47" s="1034" t="s">
        <v>2477</v>
      </c>
    </row>
    <row r="48" spans="4:5" ht="15" customHeight="1" x14ac:dyDescent="0.25">
      <c r="D48" s="967" t="s">
        <v>2289</v>
      </c>
      <c r="E48" s="1034" t="s">
        <v>2477</v>
      </c>
    </row>
    <row r="49" spans="4:5" ht="15" customHeight="1" x14ac:dyDescent="0.25">
      <c r="D49" s="967" t="s">
        <v>2290</v>
      </c>
      <c r="E49" s="1034" t="s">
        <v>2477</v>
      </c>
    </row>
    <row r="50" spans="4:5" ht="15" customHeight="1" x14ac:dyDescent="0.25">
      <c r="D50" s="968" t="s">
        <v>2291</v>
      </c>
      <c r="E50" s="1035" t="s">
        <v>1282</v>
      </c>
    </row>
    <row r="51" spans="4:5" ht="15" customHeight="1" x14ac:dyDescent="0.25">
      <c r="D51" s="967" t="s">
        <v>2292</v>
      </c>
      <c r="E51" s="1034" t="s">
        <v>2477</v>
      </c>
    </row>
    <row r="52" spans="4:5" ht="15" customHeight="1" x14ac:dyDescent="0.25">
      <c r="D52" s="967" t="s">
        <v>2293</v>
      </c>
      <c r="E52" s="1034" t="s">
        <v>2477</v>
      </c>
    </row>
    <row r="53" spans="4:5" ht="15" customHeight="1" x14ac:dyDescent="0.25">
      <c r="D53" s="967" t="s">
        <v>2294</v>
      </c>
      <c r="E53" s="1034" t="s">
        <v>2477</v>
      </c>
    </row>
    <row r="54" spans="4:5" ht="15" customHeight="1" x14ac:dyDescent="0.25">
      <c r="D54" s="967" t="s">
        <v>2295</v>
      </c>
      <c r="E54" s="1034" t="s">
        <v>2477</v>
      </c>
    </row>
    <row r="55" spans="4:5" ht="15" customHeight="1" x14ac:dyDescent="0.25">
      <c r="D55" s="968" t="s">
        <v>2296</v>
      </c>
      <c r="E55" s="1035" t="s">
        <v>1282</v>
      </c>
    </row>
    <row r="56" spans="4:5" ht="15" customHeight="1" x14ac:dyDescent="0.25">
      <c r="D56" s="967" t="s">
        <v>2297</v>
      </c>
      <c r="E56" s="1034" t="s">
        <v>2477</v>
      </c>
    </row>
    <row r="57" spans="4:5" ht="15" customHeight="1" x14ac:dyDescent="0.25">
      <c r="D57" s="967" t="s">
        <v>2298</v>
      </c>
      <c r="E57" s="1034" t="s">
        <v>2477</v>
      </c>
    </row>
    <row r="58" spans="4:5" ht="15" customHeight="1" x14ac:dyDescent="0.25">
      <c r="D58" s="967" t="s">
        <v>2299</v>
      </c>
      <c r="E58" s="1034" t="s">
        <v>2477</v>
      </c>
    </row>
    <row r="59" spans="4:5" ht="15" customHeight="1" x14ac:dyDescent="0.25">
      <c r="D59" s="967" t="s">
        <v>2300</v>
      </c>
      <c r="E59" s="1034" t="s">
        <v>2477</v>
      </c>
    </row>
    <row r="60" spans="4:5" ht="15" customHeight="1" x14ac:dyDescent="0.25">
      <c r="D60" s="967" t="s">
        <v>2301</v>
      </c>
      <c r="E60" s="1034" t="s">
        <v>2477</v>
      </c>
    </row>
    <row r="61" spans="4:5" ht="15" customHeight="1" x14ac:dyDescent="0.25">
      <c r="D61" s="967" t="s">
        <v>2302</v>
      </c>
      <c r="E61" s="1034" t="s">
        <v>2477</v>
      </c>
    </row>
    <row r="62" spans="4:5" ht="15" customHeight="1" x14ac:dyDescent="0.25">
      <c r="D62" s="967" t="s">
        <v>2303</v>
      </c>
      <c r="E62" s="1034" t="s">
        <v>2477</v>
      </c>
    </row>
    <row r="63" spans="4:5" ht="15" customHeight="1" x14ac:dyDescent="0.25">
      <c r="D63" s="969" t="s">
        <v>2304</v>
      </c>
      <c r="E63" s="1034" t="s">
        <v>2477</v>
      </c>
    </row>
    <row r="64" spans="4:5" ht="15" customHeight="1" x14ac:dyDescent="0.25">
      <c r="D64" s="969" t="s">
        <v>2305</v>
      </c>
      <c r="E64" s="1034" t="s">
        <v>2477</v>
      </c>
    </row>
    <row r="65" spans="4:5" ht="15" customHeight="1" x14ac:dyDescent="0.25">
      <c r="D65" s="968" t="s">
        <v>2306</v>
      </c>
      <c r="E65" s="1035" t="s">
        <v>1282</v>
      </c>
    </row>
    <row r="66" spans="4:5" ht="15" customHeight="1" x14ac:dyDescent="0.25">
      <c r="D66" s="969" t="s">
        <v>2307</v>
      </c>
      <c r="E66" s="1034" t="s">
        <v>2477</v>
      </c>
    </row>
    <row r="67" spans="4:5" ht="15" customHeight="1" x14ac:dyDescent="0.25">
      <c r="D67" s="967" t="s">
        <v>2308</v>
      </c>
      <c r="E67" s="1034" t="s">
        <v>2477</v>
      </c>
    </row>
    <row r="68" spans="4:5" ht="15" customHeight="1" x14ac:dyDescent="0.25">
      <c r="D68" s="968" t="s">
        <v>2309</v>
      </c>
      <c r="E68" s="1035" t="s">
        <v>1282</v>
      </c>
    </row>
    <row r="69" spans="4:5" ht="15" customHeight="1" x14ac:dyDescent="0.25">
      <c r="D69" s="967" t="s">
        <v>2310</v>
      </c>
      <c r="E69" s="1034" t="s">
        <v>2477</v>
      </c>
    </row>
    <row r="70" spans="4:5" ht="15" customHeight="1" x14ac:dyDescent="0.25">
      <c r="D70" s="967" t="s">
        <v>2311</v>
      </c>
      <c r="E70" s="1034" t="s">
        <v>2477</v>
      </c>
    </row>
    <row r="71" spans="4:5" ht="15" customHeight="1" x14ac:dyDescent="0.25">
      <c r="D71" s="967" t="s">
        <v>2312</v>
      </c>
      <c r="E71" s="1034" t="s">
        <v>2477</v>
      </c>
    </row>
    <row r="72" spans="4:5" ht="15" customHeight="1" x14ac:dyDescent="0.25">
      <c r="D72" s="967" t="s">
        <v>2313</v>
      </c>
      <c r="E72" s="1034" t="s">
        <v>2477</v>
      </c>
    </row>
    <row r="73" spans="4:5" ht="15" customHeight="1" x14ac:dyDescent="0.25">
      <c r="D73" s="968" t="s">
        <v>2314</v>
      </c>
      <c r="E73" s="1035" t="s">
        <v>1282</v>
      </c>
    </row>
    <row r="74" spans="4:5" ht="15" customHeight="1" x14ac:dyDescent="0.25">
      <c r="D74" s="967" t="s">
        <v>2315</v>
      </c>
      <c r="E74" s="1034" t="s">
        <v>2477</v>
      </c>
    </row>
    <row r="75" spans="4:5" ht="15" customHeight="1" x14ac:dyDescent="0.25">
      <c r="D75" s="967" t="s">
        <v>2316</v>
      </c>
      <c r="E75" s="1034" t="s">
        <v>2477</v>
      </c>
    </row>
    <row r="76" spans="4:5" ht="15" customHeight="1" x14ac:dyDescent="0.25">
      <c r="D76" s="968" t="s">
        <v>2317</v>
      </c>
      <c r="E76" s="1035" t="s">
        <v>1282</v>
      </c>
    </row>
    <row r="77" spans="4:5" ht="15" customHeight="1" x14ac:dyDescent="0.25">
      <c r="D77" s="967" t="s">
        <v>2318</v>
      </c>
      <c r="E77" s="1034" t="s">
        <v>2477</v>
      </c>
    </row>
    <row r="78" spans="4:5" ht="15" customHeight="1" x14ac:dyDescent="0.25">
      <c r="D78" s="967" t="s">
        <v>2319</v>
      </c>
      <c r="E78" s="1034" t="s">
        <v>2477</v>
      </c>
    </row>
    <row r="79" spans="4:5" ht="15" customHeight="1" x14ac:dyDescent="0.25">
      <c r="D79" s="967" t="s">
        <v>2320</v>
      </c>
      <c r="E79" s="1034" t="s">
        <v>2477</v>
      </c>
    </row>
    <row r="80" spans="4:5" ht="15" customHeight="1" x14ac:dyDescent="0.25">
      <c r="D80" s="967" t="s">
        <v>2321</v>
      </c>
      <c r="E80" s="1034" t="s">
        <v>2477</v>
      </c>
    </row>
    <row r="81" spans="1:12" ht="15" customHeight="1" x14ac:dyDescent="0.25">
      <c r="D81" s="967" t="s">
        <v>2322</v>
      </c>
      <c r="E81" s="1034" t="s">
        <v>2477</v>
      </c>
    </row>
    <row r="82" spans="1:12" ht="15" customHeight="1" x14ac:dyDescent="0.25">
      <c r="D82" s="967" t="s">
        <v>2323</v>
      </c>
      <c r="E82" s="1034" t="s">
        <v>2477</v>
      </c>
    </row>
    <row r="83" spans="1:12" ht="15" customHeight="1" x14ac:dyDescent="0.25">
      <c r="D83" s="969" t="s">
        <v>2324</v>
      </c>
      <c r="E83" s="1034" t="s">
        <v>2477</v>
      </c>
    </row>
    <row r="84" spans="1:12" ht="15" customHeight="1" x14ac:dyDescent="0.25">
      <c r="D84" s="967" t="s">
        <v>2325</v>
      </c>
      <c r="E84" s="1034" t="s">
        <v>2477</v>
      </c>
    </row>
    <row r="85" spans="1:12" ht="15" customHeight="1" x14ac:dyDescent="0.25">
      <c r="D85" s="967" t="s">
        <v>2326</v>
      </c>
      <c r="E85" s="1034" t="s">
        <v>2477</v>
      </c>
    </row>
    <row r="86" spans="1:12" ht="15" customHeight="1" x14ac:dyDescent="0.25">
      <c r="D86" s="967" t="s">
        <v>2327</v>
      </c>
      <c r="E86" s="1034" t="s">
        <v>2477</v>
      </c>
    </row>
    <row r="87" spans="1:12" ht="15" customHeight="1" x14ac:dyDescent="0.25">
      <c r="D87" s="967" t="s">
        <v>2328</v>
      </c>
      <c r="E87" s="1034" t="s">
        <v>2477</v>
      </c>
    </row>
    <row r="88" spans="1:12" ht="15" customHeight="1" x14ac:dyDescent="0.25">
      <c r="D88" s="967" t="s">
        <v>2329</v>
      </c>
      <c r="E88" s="1034" t="s">
        <v>2477</v>
      </c>
    </row>
    <row r="89" spans="1:12" ht="15" customHeight="1" x14ac:dyDescent="0.25">
      <c r="D89" s="970" t="s">
        <v>2330</v>
      </c>
      <c r="E89" s="1034" t="s">
        <v>2477</v>
      </c>
    </row>
    <row r="90" spans="1:12" ht="15" customHeight="1" x14ac:dyDescent="0.25">
      <c r="D90" s="970" t="s">
        <v>2331</v>
      </c>
      <c r="E90" s="1034" t="s">
        <v>2477</v>
      </c>
    </row>
    <row r="91" spans="1:12" ht="15" customHeight="1" x14ac:dyDescent="0.25">
      <c r="D91" s="967" t="s">
        <v>2332</v>
      </c>
      <c r="E91" s="1034" t="s">
        <v>2477</v>
      </c>
    </row>
    <row r="92" spans="1:12" ht="15" customHeight="1" x14ac:dyDescent="0.25">
      <c r="D92" s="967" t="s">
        <v>2333</v>
      </c>
      <c r="E92" s="1034" t="s">
        <v>2477</v>
      </c>
    </row>
    <row r="95" spans="1:12" ht="17.25" x14ac:dyDescent="0.3">
      <c r="A95" s="977" t="s">
        <v>468</v>
      </c>
      <c r="B95" s="199"/>
      <c r="C95" s="195"/>
      <c r="D95" s="195"/>
      <c r="E95" s="195"/>
      <c r="F95" s="199"/>
      <c r="G95" s="195"/>
      <c r="H95" s="195"/>
      <c r="I95" s="195"/>
      <c r="J95" s="195"/>
      <c r="K95" s="195"/>
      <c r="L95" s="195"/>
    </row>
    <row r="96" spans="1:12" ht="35.25" customHeight="1" x14ac:dyDescent="0.25">
      <c r="A96" s="1597" t="s">
        <v>2000</v>
      </c>
      <c r="B96" s="1597"/>
      <c r="C96" s="1597"/>
      <c r="D96" s="1597"/>
      <c r="E96" s="1597"/>
      <c r="F96" s="1597"/>
      <c r="G96" s="1597"/>
      <c r="H96" s="1597"/>
      <c r="I96" s="1597"/>
      <c r="J96" s="1597"/>
      <c r="K96" s="1597"/>
      <c r="L96" s="1597"/>
    </row>
    <row r="97" spans="1:12" ht="61.5" customHeight="1" x14ac:dyDescent="0.25">
      <c r="A97" s="1592" t="s">
        <v>1318</v>
      </c>
      <c r="B97" s="1592"/>
      <c r="C97" s="1592"/>
      <c r="D97" s="1592"/>
      <c r="E97" s="1592"/>
      <c r="F97" s="1592"/>
      <c r="G97" s="1592"/>
      <c r="H97" s="1592"/>
      <c r="I97" s="1592"/>
      <c r="J97" s="1592"/>
      <c r="K97" s="1592"/>
      <c r="L97" s="1592"/>
    </row>
    <row r="98" spans="1:12" ht="132" customHeight="1" x14ac:dyDescent="0.25">
      <c r="A98" s="1592" t="s">
        <v>2001</v>
      </c>
      <c r="B98" s="1592"/>
      <c r="C98" s="1592"/>
      <c r="D98" s="1592"/>
      <c r="E98" s="1592"/>
      <c r="F98" s="1592"/>
      <c r="G98" s="1592"/>
      <c r="H98" s="1592"/>
      <c r="I98" s="1592"/>
      <c r="J98" s="1592"/>
      <c r="K98" s="1592"/>
      <c r="L98" s="1592"/>
    </row>
    <row r="99" spans="1:12" ht="48" customHeight="1" x14ac:dyDescent="0.25">
      <c r="A99" s="1592" t="s">
        <v>1319</v>
      </c>
      <c r="B99" s="1598"/>
      <c r="C99" s="1598"/>
      <c r="D99" s="1598"/>
      <c r="E99" s="1598"/>
      <c r="F99" s="1598"/>
      <c r="G99" s="1598"/>
      <c r="H99" s="1598"/>
      <c r="I99" s="1598"/>
      <c r="J99" s="1598"/>
      <c r="K99" s="1598"/>
      <c r="L99" s="1598"/>
    </row>
    <row r="100" spans="1:12" ht="75" customHeight="1" x14ac:dyDescent="0.3">
      <c r="A100" s="1599" t="s">
        <v>2027</v>
      </c>
      <c r="B100" s="1600"/>
      <c r="C100" s="1600"/>
      <c r="D100" s="1600"/>
      <c r="E100" s="1600"/>
      <c r="F100" s="1600"/>
      <c r="G100" s="1600"/>
      <c r="H100" s="1600"/>
      <c r="I100" s="1600"/>
      <c r="J100" s="1600"/>
      <c r="K100" s="1600"/>
      <c r="L100" s="1600"/>
    </row>
    <row r="101" spans="1:12" ht="39.950000000000003" customHeight="1" x14ac:dyDescent="0.25">
      <c r="A101" s="1592" t="s">
        <v>1422</v>
      </c>
      <c r="B101" s="1598"/>
      <c r="C101" s="1598"/>
      <c r="D101" s="1598"/>
      <c r="E101" s="1598"/>
      <c r="F101" s="1598"/>
      <c r="G101" s="1598"/>
      <c r="H101" s="1598"/>
      <c r="I101" s="1598"/>
      <c r="J101" s="1598"/>
      <c r="K101" s="1598"/>
      <c r="L101" s="1598"/>
    </row>
    <row r="102" spans="1:12" ht="39.950000000000003" customHeight="1" x14ac:dyDescent="0.25">
      <c r="A102" s="1592" t="s">
        <v>2003</v>
      </c>
      <c r="B102" s="1598"/>
      <c r="C102" s="1598"/>
      <c r="D102" s="1598"/>
      <c r="E102" s="1598"/>
      <c r="F102" s="1598"/>
      <c r="G102" s="1598"/>
      <c r="H102" s="1598"/>
      <c r="I102" s="1598"/>
      <c r="J102" s="1598"/>
      <c r="K102" s="1598"/>
      <c r="L102" s="1598"/>
    </row>
    <row r="103" spans="1:12" ht="60" customHeight="1" x14ac:dyDescent="0.25">
      <c r="A103" s="1592" t="s">
        <v>2002</v>
      </c>
      <c r="B103" s="1598"/>
      <c r="C103" s="1598"/>
      <c r="D103" s="1598"/>
      <c r="E103" s="1598"/>
      <c r="F103" s="1598"/>
      <c r="G103" s="1598"/>
      <c r="H103" s="1598"/>
      <c r="I103" s="1598"/>
      <c r="J103" s="1598"/>
      <c r="K103" s="1598"/>
      <c r="L103" s="1598"/>
    </row>
    <row r="104" spans="1:12" ht="49.5" customHeight="1" x14ac:dyDescent="0.25">
      <c r="A104" s="1592" t="s">
        <v>1423</v>
      </c>
      <c r="B104" s="1598"/>
      <c r="C104" s="1598"/>
      <c r="D104" s="1598"/>
      <c r="E104" s="1598"/>
      <c r="F104" s="1598"/>
      <c r="G104" s="1598"/>
      <c r="H104" s="1598"/>
      <c r="I104" s="1598"/>
      <c r="J104" s="1598"/>
      <c r="K104" s="1598"/>
      <c r="L104" s="1598"/>
    </row>
    <row r="105" spans="1:12" ht="49.5" customHeight="1" x14ac:dyDescent="0.25">
      <c r="A105" s="1592" t="s">
        <v>2028</v>
      </c>
      <c r="B105" s="1598"/>
      <c r="C105" s="1598"/>
      <c r="D105" s="1598"/>
      <c r="E105" s="1598"/>
      <c r="F105" s="1598"/>
      <c r="G105" s="1598"/>
      <c r="H105" s="1598"/>
      <c r="I105" s="1598"/>
      <c r="J105" s="1598"/>
      <c r="K105" s="1598"/>
      <c r="L105" s="1598"/>
    </row>
  </sheetData>
  <mergeCells count="14">
    <mergeCell ref="A104:L104"/>
    <mergeCell ref="A105:L105"/>
    <mergeCell ref="A98:L98"/>
    <mergeCell ref="A99:L99"/>
    <mergeCell ref="A100:L100"/>
    <mergeCell ref="A101:L101"/>
    <mergeCell ref="A102:L102"/>
    <mergeCell ref="A103:L103"/>
    <mergeCell ref="A97:L97"/>
    <mergeCell ref="A1:N1"/>
    <mergeCell ref="B2:M2"/>
    <mergeCell ref="D5:E5"/>
    <mergeCell ref="J5:K5"/>
    <mergeCell ref="A96:L96"/>
  </mergeCells>
  <pageMargins left="0.70866141732283472" right="0.70866141732283472" top="0.74803149606299213" bottom="0.74803149606299213"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42"/>
  <sheetViews>
    <sheetView showGridLines="0" topLeftCell="A10" zoomScale="90" zoomScaleNormal="90" workbookViewId="0">
      <selection activeCell="B16" sqref="B16"/>
    </sheetView>
  </sheetViews>
  <sheetFormatPr baseColWidth="10" defaultRowHeight="15" x14ac:dyDescent="0.25"/>
  <cols>
    <col min="1" max="1" width="54" style="553" customWidth="1"/>
    <col min="2" max="2" width="20" style="553" bestFit="1" customWidth="1"/>
    <col min="3" max="3" width="13.140625" style="553" bestFit="1" customWidth="1"/>
    <col min="4" max="4" width="17.7109375" style="553" customWidth="1"/>
    <col min="5" max="5" width="10.5703125" style="553" customWidth="1"/>
    <col min="6" max="6" width="10" style="553" customWidth="1"/>
    <col min="7" max="9" width="11.42578125" style="553" bestFit="1" customWidth="1"/>
    <col min="10" max="10" width="11.7109375" style="553" bestFit="1" customWidth="1"/>
    <col min="11" max="11" width="13.5703125" style="553" bestFit="1" customWidth="1"/>
    <col min="12" max="256" width="11.42578125" style="553"/>
    <col min="257" max="257" width="71" style="553" customWidth="1"/>
    <col min="258" max="262" width="17.7109375" style="553" customWidth="1"/>
    <col min="263" max="263" width="19.42578125" style="553" customWidth="1"/>
    <col min="264" max="267" width="17.7109375" style="553" customWidth="1"/>
    <col min="268" max="512" width="11.42578125" style="553"/>
    <col min="513" max="513" width="71" style="553" customWidth="1"/>
    <col min="514" max="518" width="17.7109375" style="553" customWidth="1"/>
    <col min="519" max="519" width="19.42578125" style="553" customWidth="1"/>
    <col min="520" max="523" width="17.7109375" style="553" customWidth="1"/>
    <col min="524" max="768" width="11.42578125" style="553"/>
    <col min="769" max="769" width="71" style="553" customWidth="1"/>
    <col min="770" max="774" width="17.7109375" style="553" customWidth="1"/>
    <col min="775" max="775" width="19.42578125" style="553" customWidth="1"/>
    <col min="776" max="779" width="17.7109375" style="553" customWidth="1"/>
    <col min="780" max="1024" width="11.42578125" style="553"/>
    <col min="1025" max="1025" width="71" style="553" customWidth="1"/>
    <col min="1026" max="1030" width="17.7109375" style="553" customWidth="1"/>
    <col min="1031" max="1031" width="19.42578125" style="553" customWidth="1"/>
    <col min="1032" max="1035" width="17.7109375" style="553" customWidth="1"/>
    <col min="1036" max="1280" width="11.42578125" style="553"/>
    <col min="1281" max="1281" width="71" style="553" customWidth="1"/>
    <col min="1282" max="1286" width="17.7109375" style="553" customWidth="1"/>
    <col min="1287" max="1287" width="19.42578125" style="553" customWidth="1"/>
    <col min="1288" max="1291" width="17.7109375" style="553" customWidth="1"/>
    <col min="1292" max="1536" width="11.42578125" style="553"/>
    <col min="1537" max="1537" width="71" style="553" customWidth="1"/>
    <col min="1538" max="1542" width="17.7109375" style="553" customWidth="1"/>
    <col min="1543" max="1543" width="19.42578125" style="553" customWidth="1"/>
    <col min="1544" max="1547" width="17.7109375" style="553" customWidth="1"/>
    <col min="1548" max="1792" width="11.42578125" style="553"/>
    <col min="1793" max="1793" width="71" style="553" customWidth="1"/>
    <col min="1794" max="1798" width="17.7109375" style="553" customWidth="1"/>
    <col min="1799" max="1799" width="19.42578125" style="553" customWidth="1"/>
    <col min="1800" max="1803" width="17.7109375" style="553" customWidth="1"/>
    <col min="1804" max="2048" width="11.42578125" style="553"/>
    <col min="2049" max="2049" width="71" style="553" customWidth="1"/>
    <col min="2050" max="2054" width="17.7109375" style="553" customWidth="1"/>
    <col min="2055" max="2055" width="19.42578125" style="553" customWidth="1"/>
    <col min="2056" max="2059" width="17.7109375" style="553" customWidth="1"/>
    <col min="2060" max="2304" width="11.42578125" style="553"/>
    <col min="2305" max="2305" width="71" style="553" customWidth="1"/>
    <col min="2306" max="2310" width="17.7109375" style="553" customWidth="1"/>
    <col min="2311" max="2311" width="19.42578125" style="553" customWidth="1"/>
    <col min="2312" max="2315" width="17.7109375" style="553" customWidth="1"/>
    <col min="2316" max="2560" width="11.42578125" style="553"/>
    <col min="2561" max="2561" width="71" style="553" customWidth="1"/>
    <col min="2562" max="2566" width="17.7109375" style="553" customWidth="1"/>
    <col min="2567" max="2567" width="19.42578125" style="553" customWidth="1"/>
    <col min="2568" max="2571" width="17.7109375" style="553" customWidth="1"/>
    <col min="2572" max="2816" width="11.42578125" style="553"/>
    <col min="2817" max="2817" width="71" style="553" customWidth="1"/>
    <col min="2818" max="2822" width="17.7109375" style="553" customWidth="1"/>
    <col min="2823" max="2823" width="19.42578125" style="553" customWidth="1"/>
    <col min="2824" max="2827" width="17.7109375" style="553" customWidth="1"/>
    <col min="2828" max="3072" width="11.42578125" style="553"/>
    <col min="3073" max="3073" width="71" style="553" customWidth="1"/>
    <col min="3074" max="3078" width="17.7109375" style="553" customWidth="1"/>
    <col min="3079" max="3079" width="19.42578125" style="553" customWidth="1"/>
    <col min="3080" max="3083" width="17.7109375" style="553" customWidth="1"/>
    <col min="3084" max="3328" width="11.42578125" style="553"/>
    <col min="3329" max="3329" width="71" style="553" customWidth="1"/>
    <col min="3330" max="3334" width="17.7109375" style="553" customWidth="1"/>
    <col min="3335" max="3335" width="19.42578125" style="553" customWidth="1"/>
    <col min="3336" max="3339" width="17.7109375" style="553" customWidth="1"/>
    <col min="3340" max="3584" width="11.42578125" style="553"/>
    <col min="3585" max="3585" width="71" style="553" customWidth="1"/>
    <col min="3586" max="3590" width="17.7109375" style="553" customWidth="1"/>
    <col min="3591" max="3591" width="19.42578125" style="553" customWidth="1"/>
    <col min="3592" max="3595" width="17.7109375" style="553" customWidth="1"/>
    <col min="3596" max="3840" width="11.42578125" style="553"/>
    <col min="3841" max="3841" width="71" style="553" customWidth="1"/>
    <col min="3842" max="3846" width="17.7109375" style="553" customWidth="1"/>
    <col min="3847" max="3847" width="19.42578125" style="553" customWidth="1"/>
    <col min="3848" max="3851" width="17.7109375" style="553" customWidth="1"/>
    <col min="3852" max="4096" width="11.42578125" style="553"/>
    <col min="4097" max="4097" width="71" style="553" customWidth="1"/>
    <col min="4098" max="4102" width="17.7109375" style="553" customWidth="1"/>
    <col min="4103" max="4103" width="19.42578125" style="553" customWidth="1"/>
    <col min="4104" max="4107" width="17.7109375" style="553" customWidth="1"/>
    <col min="4108" max="4352" width="11.42578125" style="553"/>
    <col min="4353" max="4353" width="71" style="553" customWidth="1"/>
    <col min="4354" max="4358" width="17.7109375" style="553" customWidth="1"/>
    <col min="4359" max="4359" width="19.42578125" style="553" customWidth="1"/>
    <col min="4360" max="4363" width="17.7109375" style="553" customWidth="1"/>
    <col min="4364" max="4608" width="11.42578125" style="553"/>
    <col min="4609" max="4609" width="71" style="553" customWidth="1"/>
    <col min="4610" max="4614" width="17.7109375" style="553" customWidth="1"/>
    <col min="4615" max="4615" width="19.42578125" style="553" customWidth="1"/>
    <col min="4616" max="4619" width="17.7109375" style="553" customWidth="1"/>
    <col min="4620" max="4864" width="11.42578125" style="553"/>
    <col min="4865" max="4865" width="71" style="553" customWidth="1"/>
    <col min="4866" max="4870" width="17.7109375" style="553" customWidth="1"/>
    <col min="4871" max="4871" width="19.42578125" style="553" customWidth="1"/>
    <col min="4872" max="4875" width="17.7109375" style="553" customWidth="1"/>
    <col min="4876" max="5120" width="11.42578125" style="553"/>
    <col min="5121" max="5121" width="71" style="553" customWidth="1"/>
    <col min="5122" max="5126" width="17.7109375" style="553" customWidth="1"/>
    <col min="5127" max="5127" width="19.42578125" style="553" customWidth="1"/>
    <col min="5128" max="5131" width="17.7109375" style="553" customWidth="1"/>
    <col min="5132" max="5376" width="11.42578125" style="553"/>
    <col min="5377" max="5377" width="71" style="553" customWidth="1"/>
    <col min="5378" max="5382" width="17.7109375" style="553" customWidth="1"/>
    <col min="5383" max="5383" width="19.42578125" style="553" customWidth="1"/>
    <col min="5384" max="5387" width="17.7109375" style="553" customWidth="1"/>
    <col min="5388" max="5632" width="11.42578125" style="553"/>
    <col min="5633" max="5633" width="71" style="553" customWidth="1"/>
    <col min="5634" max="5638" width="17.7109375" style="553" customWidth="1"/>
    <col min="5639" max="5639" width="19.42578125" style="553" customWidth="1"/>
    <col min="5640" max="5643" width="17.7109375" style="553" customWidth="1"/>
    <col min="5644" max="5888" width="11.42578125" style="553"/>
    <col min="5889" max="5889" width="71" style="553" customWidth="1"/>
    <col min="5890" max="5894" width="17.7109375" style="553" customWidth="1"/>
    <col min="5895" max="5895" width="19.42578125" style="553" customWidth="1"/>
    <col min="5896" max="5899" width="17.7109375" style="553" customWidth="1"/>
    <col min="5900" max="6144" width="11.42578125" style="553"/>
    <col min="6145" max="6145" width="71" style="553" customWidth="1"/>
    <col min="6146" max="6150" width="17.7109375" style="553" customWidth="1"/>
    <col min="6151" max="6151" width="19.42578125" style="553" customWidth="1"/>
    <col min="6152" max="6155" width="17.7109375" style="553" customWidth="1"/>
    <col min="6156" max="6400" width="11.42578125" style="553"/>
    <col min="6401" max="6401" width="71" style="553" customWidth="1"/>
    <col min="6402" max="6406" width="17.7109375" style="553" customWidth="1"/>
    <col min="6407" max="6407" width="19.42578125" style="553" customWidth="1"/>
    <col min="6408" max="6411" width="17.7109375" style="553" customWidth="1"/>
    <col min="6412" max="6656" width="11.42578125" style="553"/>
    <col min="6657" max="6657" width="71" style="553" customWidth="1"/>
    <col min="6658" max="6662" width="17.7109375" style="553" customWidth="1"/>
    <col min="6663" max="6663" width="19.42578125" style="553" customWidth="1"/>
    <col min="6664" max="6667" width="17.7109375" style="553" customWidth="1"/>
    <col min="6668" max="6912" width="11.42578125" style="553"/>
    <col min="6913" max="6913" width="71" style="553" customWidth="1"/>
    <col min="6914" max="6918" width="17.7109375" style="553" customWidth="1"/>
    <col min="6919" max="6919" width="19.42578125" style="553" customWidth="1"/>
    <col min="6920" max="6923" width="17.7109375" style="553" customWidth="1"/>
    <col min="6924" max="7168" width="11.42578125" style="553"/>
    <col min="7169" max="7169" width="71" style="553" customWidth="1"/>
    <col min="7170" max="7174" width="17.7109375" style="553" customWidth="1"/>
    <col min="7175" max="7175" width="19.42578125" style="553" customWidth="1"/>
    <col min="7176" max="7179" width="17.7109375" style="553" customWidth="1"/>
    <col min="7180" max="7424" width="11.42578125" style="553"/>
    <col min="7425" max="7425" width="71" style="553" customWidth="1"/>
    <col min="7426" max="7430" width="17.7109375" style="553" customWidth="1"/>
    <col min="7431" max="7431" width="19.42578125" style="553" customWidth="1"/>
    <col min="7432" max="7435" width="17.7109375" style="553" customWidth="1"/>
    <col min="7436" max="7680" width="11.42578125" style="553"/>
    <col min="7681" max="7681" width="71" style="553" customWidth="1"/>
    <col min="7682" max="7686" width="17.7109375" style="553" customWidth="1"/>
    <col min="7687" max="7687" width="19.42578125" style="553" customWidth="1"/>
    <col min="7688" max="7691" width="17.7109375" style="553" customWidth="1"/>
    <col min="7692" max="7936" width="11.42578125" style="553"/>
    <col min="7937" max="7937" width="71" style="553" customWidth="1"/>
    <col min="7938" max="7942" width="17.7109375" style="553" customWidth="1"/>
    <col min="7943" max="7943" width="19.42578125" style="553" customWidth="1"/>
    <col min="7944" max="7947" width="17.7109375" style="553" customWidth="1"/>
    <col min="7948" max="8192" width="11.42578125" style="553"/>
    <col min="8193" max="8193" width="71" style="553" customWidth="1"/>
    <col min="8194" max="8198" width="17.7109375" style="553" customWidth="1"/>
    <col min="8199" max="8199" width="19.42578125" style="553" customWidth="1"/>
    <col min="8200" max="8203" width="17.7109375" style="553" customWidth="1"/>
    <col min="8204" max="8448" width="11.42578125" style="553"/>
    <col min="8449" max="8449" width="71" style="553" customWidth="1"/>
    <col min="8450" max="8454" width="17.7109375" style="553" customWidth="1"/>
    <col min="8455" max="8455" width="19.42578125" style="553" customWidth="1"/>
    <col min="8456" max="8459" width="17.7109375" style="553" customWidth="1"/>
    <col min="8460" max="8704" width="11.42578125" style="553"/>
    <col min="8705" max="8705" width="71" style="553" customWidth="1"/>
    <col min="8706" max="8710" width="17.7109375" style="553" customWidth="1"/>
    <col min="8711" max="8711" width="19.42578125" style="553" customWidth="1"/>
    <col min="8712" max="8715" width="17.7109375" style="553" customWidth="1"/>
    <col min="8716" max="8960" width="11.42578125" style="553"/>
    <col min="8961" max="8961" width="71" style="553" customWidth="1"/>
    <col min="8962" max="8966" width="17.7109375" style="553" customWidth="1"/>
    <col min="8967" max="8967" width="19.42578125" style="553" customWidth="1"/>
    <col min="8968" max="8971" width="17.7109375" style="553" customWidth="1"/>
    <col min="8972" max="9216" width="11.42578125" style="553"/>
    <col min="9217" max="9217" width="71" style="553" customWidth="1"/>
    <col min="9218" max="9222" width="17.7109375" style="553" customWidth="1"/>
    <col min="9223" max="9223" width="19.42578125" style="553" customWidth="1"/>
    <col min="9224" max="9227" width="17.7109375" style="553" customWidth="1"/>
    <col min="9228" max="9472" width="11.42578125" style="553"/>
    <col min="9473" max="9473" width="71" style="553" customWidth="1"/>
    <col min="9474" max="9478" width="17.7109375" style="553" customWidth="1"/>
    <col min="9479" max="9479" width="19.42578125" style="553" customWidth="1"/>
    <col min="9480" max="9483" width="17.7109375" style="553" customWidth="1"/>
    <col min="9484" max="9728" width="11.42578125" style="553"/>
    <col min="9729" max="9729" width="71" style="553" customWidth="1"/>
    <col min="9730" max="9734" width="17.7109375" style="553" customWidth="1"/>
    <col min="9735" max="9735" width="19.42578125" style="553" customWidth="1"/>
    <col min="9736" max="9739" width="17.7109375" style="553" customWidth="1"/>
    <col min="9740" max="9984" width="11.42578125" style="553"/>
    <col min="9985" max="9985" width="71" style="553" customWidth="1"/>
    <col min="9986" max="9990" width="17.7109375" style="553" customWidth="1"/>
    <col min="9991" max="9991" width="19.42578125" style="553" customWidth="1"/>
    <col min="9992" max="9995" width="17.7109375" style="553" customWidth="1"/>
    <col min="9996" max="10240" width="11.42578125" style="553"/>
    <col min="10241" max="10241" width="71" style="553" customWidth="1"/>
    <col min="10242" max="10246" width="17.7109375" style="553" customWidth="1"/>
    <col min="10247" max="10247" width="19.42578125" style="553" customWidth="1"/>
    <col min="10248" max="10251" width="17.7109375" style="553" customWidth="1"/>
    <col min="10252" max="10496" width="11.42578125" style="553"/>
    <col min="10497" max="10497" width="71" style="553" customWidth="1"/>
    <col min="10498" max="10502" width="17.7109375" style="553" customWidth="1"/>
    <col min="10503" max="10503" width="19.42578125" style="553" customWidth="1"/>
    <col min="10504" max="10507" width="17.7109375" style="553" customWidth="1"/>
    <col min="10508" max="10752" width="11.42578125" style="553"/>
    <col min="10753" max="10753" width="71" style="553" customWidth="1"/>
    <col min="10754" max="10758" width="17.7109375" style="553" customWidth="1"/>
    <col min="10759" max="10759" width="19.42578125" style="553" customWidth="1"/>
    <col min="10760" max="10763" width="17.7109375" style="553" customWidth="1"/>
    <col min="10764" max="11008" width="11.42578125" style="553"/>
    <col min="11009" max="11009" width="71" style="553" customWidth="1"/>
    <col min="11010" max="11014" width="17.7109375" style="553" customWidth="1"/>
    <col min="11015" max="11015" width="19.42578125" style="553" customWidth="1"/>
    <col min="11016" max="11019" width="17.7109375" style="553" customWidth="1"/>
    <col min="11020" max="11264" width="11.42578125" style="553"/>
    <col min="11265" max="11265" width="71" style="553" customWidth="1"/>
    <col min="11266" max="11270" width="17.7109375" style="553" customWidth="1"/>
    <col min="11271" max="11271" width="19.42578125" style="553" customWidth="1"/>
    <col min="11272" max="11275" width="17.7109375" style="553" customWidth="1"/>
    <col min="11276" max="11520" width="11.42578125" style="553"/>
    <col min="11521" max="11521" width="71" style="553" customWidth="1"/>
    <col min="11522" max="11526" width="17.7109375" style="553" customWidth="1"/>
    <col min="11527" max="11527" width="19.42578125" style="553" customWidth="1"/>
    <col min="11528" max="11531" width="17.7109375" style="553" customWidth="1"/>
    <col min="11532" max="11776" width="11.42578125" style="553"/>
    <col min="11777" max="11777" width="71" style="553" customWidth="1"/>
    <col min="11778" max="11782" width="17.7109375" style="553" customWidth="1"/>
    <col min="11783" max="11783" width="19.42578125" style="553" customWidth="1"/>
    <col min="11784" max="11787" width="17.7109375" style="553" customWidth="1"/>
    <col min="11788" max="12032" width="11.42578125" style="553"/>
    <col min="12033" max="12033" width="71" style="553" customWidth="1"/>
    <col min="12034" max="12038" width="17.7109375" style="553" customWidth="1"/>
    <col min="12039" max="12039" width="19.42578125" style="553" customWidth="1"/>
    <col min="12040" max="12043" width="17.7109375" style="553" customWidth="1"/>
    <col min="12044" max="12288" width="11.42578125" style="553"/>
    <col min="12289" max="12289" width="71" style="553" customWidth="1"/>
    <col min="12290" max="12294" width="17.7109375" style="553" customWidth="1"/>
    <col min="12295" max="12295" width="19.42578125" style="553" customWidth="1"/>
    <col min="12296" max="12299" width="17.7109375" style="553" customWidth="1"/>
    <col min="12300" max="12544" width="11.42578125" style="553"/>
    <col min="12545" max="12545" width="71" style="553" customWidth="1"/>
    <col min="12546" max="12550" width="17.7109375" style="553" customWidth="1"/>
    <col min="12551" max="12551" width="19.42578125" style="553" customWidth="1"/>
    <col min="12552" max="12555" width="17.7109375" style="553" customWidth="1"/>
    <col min="12556" max="12800" width="11.42578125" style="553"/>
    <col min="12801" max="12801" width="71" style="553" customWidth="1"/>
    <col min="12802" max="12806" width="17.7109375" style="553" customWidth="1"/>
    <col min="12807" max="12807" width="19.42578125" style="553" customWidth="1"/>
    <col min="12808" max="12811" width="17.7109375" style="553" customWidth="1"/>
    <col min="12812" max="13056" width="11.42578125" style="553"/>
    <col min="13057" max="13057" width="71" style="553" customWidth="1"/>
    <col min="13058" max="13062" width="17.7109375" style="553" customWidth="1"/>
    <col min="13063" max="13063" width="19.42578125" style="553" customWidth="1"/>
    <col min="13064" max="13067" width="17.7109375" style="553" customWidth="1"/>
    <col min="13068" max="13312" width="11.42578125" style="553"/>
    <col min="13313" max="13313" width="71" style="553" customWidth="1"/>
    <col min="13314" max="13318" width="17.7109375" style="553" customWidth="1"/>
    <col min="13319" max="13319" width="19.42578125" style="553" customWidth="1"/>
    <col min="13320" max="13323" width="17.7109375" style="553" customWidth="1"/>
    <col min="13324" max="13568" width="11.42578125" style="553"/>
    <col min="13569" max="13569" width="71" style="553" customWidth="1"/>
    <col min="13570" max="13574" width="17.7109375" style="553" customWidth="1"/>
    <col min="13575" max="13575" width="19.42578125" style="553" customWidth="1"/>
    <col min="13576" max="13579" width="17.7109375" style="553" customWidth="1"/>
    <col min="13580" max="13824" width="11.42578125" style="553"/>
    <col min="13825" max="13825" width="71" style="553" customWidth="1"/>
    <col min="13826" max="13830" width="17.7109375" style="553" customWidth="1"/>
    <col min="13831" max="13831" width="19.42578125" style="553" customWidth="1"/>
    <col min="13832" max="13835" width="17.7109375" style="553" customWidth="1"/>
    <col min="13836" max="14080" width="11.42578125" style="553"/>
    <col min="14081" max="14081" width="71" style="553" customWidth="1"/>
    <col min="14082" max="14086" width="17.7109375" style="553" customWidth="1"/>
    <col min="14087" max="14087" width="19.42578125" style="553" customWidth="1"/>
    <col min="14088" max="14091" width="17.7109375" style="553" customWidth="1"/>
    <col min="14092" max="14336" width="11.42578125" style="553"/>
    <col min="14337" max="14337" width="71" style="553" customWidth="1"/>
    <col min="14338" max="14342" width="17.7109375" style="553" customWidth="1"/>
    <col min="14343" max="14343" width="19.42578125" style="553" customWidth="1"/>
    <col min="14344" max="14347" width="17.7109375" style="553" customWidth="1"/>
    <col min="14348" max="14592" width="11.42578125" style="553"/>
    <col min="14593" max="14593" width="71" style="553" customWidth="1"/>
    <col min="14594" max="14598" width="17.7109375" style="553" customWidth="1"/>
    <col min="14599" max="14599" width="19.42578125" style="553" customWidth="1"/>
    <col min="14600" max="14603" width="17.7109375" style="553" customWidth="1"/>
    <col min="14604" max="14848" width="11.42578125" style="553"/>
    <col min="14849" max="14849" width="71" style="553" customWidth="1"/>
    <col min="14850" max="14854" width="17.7109375" style="553" customWidth="1"/>
    <col min="14855" max="14855" width="19.42578125" style="553" customWidth="1"/>
    <col min="14856" max="14859" width="17.7109375" style="553" customWidth="1"/>
    <col min="14860" max="15104" width="11.42578125" style="553"/>
    <col min="15105" max="15105" width="71" style="553" customWidth="1"/>
    <col min="15106" max="15110" width="17.7109375" style="553" customWidth="1"/>
    <col min="15111" max="15111" width="19.42578125" style="553" customWidth="1"/>
    <col min="15112" max="15115" width="17.7109375" style="553" customWidth="1"/>
    <col min="15116" max="15360" width="11.42578125" style="553"/>
    <col min="15361" max="15361" width="71" style="553" customWidth="1"/>
    <col min="15362" max="15366" width="17.7109375" style="553" customWidth="1"/>
    <col min="15367" max="15367" width="19.42578125" style="553" customWidth="1"/>
    <col min="15368" max="15371" width="17.7109375" style="553" customWidth="1"/>
    <col min="15372" max="15616" width="11.42578125" style="553"/>
    <col min="15617" max="15617" width="71" style="553" customWidth="1"/>
    <col min="15618" max="15622" width="17.7109375" style="553" customWidth="1"/>
    <col min="15623" max="15623" width="19.42578125" style="553" customWidth="1"/>
    <col min="15624" max="15627" width="17.7109375" style="553" customWidth="1"/>
    <col min="15628" max="15872" width="11.42578125" style="553"/>
    <col min="15873" max="15873" width="71" style="553" customWidth="1"/>
    <col min="15874" max="15878" width="17.7109375" style="553" customWidth="1"/>
    <col min="15879" max="15879" width="19.42578125" style="553" customWidth="1"/>
    <col min="15880" max="15883" width="17.7109375" style="553" customWidth="1"/>
    <col min="15884" max="16128" width="11.42578125" style="553"/>
    <col min="16129" max="16129" width="71" style="553" customWidth="1"/>
    <col min="16130" max="16134" width="17.7109375" style="553" customWidth="1"/>
    <col min="16135" max="16135" width="19.42578125" style="553" customWidth="1"/>
    <col min="16136" max="16139" width="17.7109375" style="553" customWidth="1"/>
    <col min="16140" max="16384" width="11.42578125" style="553"/>
  </cols>
  <sheetData>
    <row r="1" spans="1:11" s="348" customFormat="1" x14ac:dyDescent="0.25"/>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1889</v>
      </c>
      <c r="B4" s="350"/>
      <c r="C4" s="350"/>
      <c r="D4" s="350"/>
      <c r="E4" s="350"/>
      <c r="F4" s="350"/>
      <c r="G4" s="350"/>
      <c r="H4" s="350"/>
      <c r="I4" s="350"/>
      <c r="J4" s="350"/>
      <c r="K4" s="350"/>
    </row>
    <row r="5" spans="1:11" s="348" customFormat="1" x14ac:dyDescent="0.25">
      <c r="A5" s="225"/>
      <c r="D5" s="224"/>
      <c r="E5" s="224"/>
      <c r="F5" s="224"/>
      <c r="G5" s="225"/>
      <c r="H5" s="224"/>
      <c r="I5" s="224"/>
      <c r="K5" s="224"/>
    </row>
    <row r="6" spans="1:11" s="348" customFormat="1" x14ac:dyDescent="0.25">
      <c r="A6" s="555" t="s">
        <v>1</v>
      </c>
      <c r="B6" s="555" t="s">
        <v>2</v>
      </c>
      <c r="C6" s="555" t="s">
        <v>3</v>
      </c>
      <c r="D6" s="555"/>
      <c r="E6" s="353" t="s">
        <v>4</v>
      </c>
      <c r="F6" s="353"/>
      <c r="G6" s="555" t="s">
        <v>5</v>
      </c>
      <c r="H6" s="1603" t="s">
        <v>6</v>
      </c>
      <c r="I6" s="1603"/>
      <c r="J6" s="555" t="s">
        <v>7</v>
      </c>
      <c r="K6" s="555" t="s">
        <v>8</v>
      </c>
    </row>
    <row r="7" spans="1:11" s="354" customFormat="1" x14ac:dyDescent="0.25">
      <c r="A7" s="1604" t="s">
        <v>9</v>
      </c>
      <c r="B7" s="1601" t="s">
        <v>10</v>
      </c>
      <c r="C7" s="1601" t="s">
        <v>11</v>
      </c>
      <c r="D7" s="1601" t="s">
        <v>12</v>
      </c>
      <c r="E7" s="1601" t="s">
        <v>13</v>
      </c>
      <c r="F7" s="1601"/>
      <c r="G7" s="1601" t="s">
        <v>14</v>
      </c>
      <c r="H7" s="1601" t="s">
        <v>15</v>
      </c>
      <c r="I7" s="1601"/>
      <c r="J7" s="1601" t="s">
        <v>16</v>
      </c>
      <c r="K7" s="1602" t="s">
        <v>17</v>
      </c>
    </row>
    <row r="8" spans="1:11" s="354" customFormat="1" x14ac:dyDescent="0.25">
      <c r="A8" s="1605"/>
      <c r="B8" s="1601"/>
      <c r="C8" s="1601"/>
      <c r="D8" s="1601"/>
      <c r="E8" s="556" t="s">
        <v>18</v>
      </c>
      <c r="F8" s="556" t="s">
        <v>19</v>
      </c>
      <c r="G8" s="1601"/>
      <c r="H8" s="556" t="s">
        <v>18</v>
      </c>
      <c r="I8" s="556" t="s">
        <v>19</v>
      </c>
      <c r="J8" s="1601"/>
      <c r="K8" s="1602"/>
    </row>
    <row r="9" spans="1:11" ht="15.95" customHeight="1" x14ac:dyDescent="0.25">
      <c r="A9" s="443" t="s">
        <v>467</v>
      </c>
      <c r="B9" s="444"/>
      <c r="C9" s="444"/>
      <c r="D9" s="444"/>
      <c r="E9" s="444"/>
      <c r="F9" s="444"/>
      <c r="G9" s="444"/>
      <c r="H9" s="444"/>
      <c r="I9" s="444"/>
      <c r="J9" s="444"/>
      <c r="K9" s="484">
        <f>SUM(K10)</f>
        <v>0</v>
      </c>
    </row>
    <row r="10" spans="1:11" ht="19.5" customHeight="1" x14ac:dyDescent="0.25">
      <c r="A10" s="540"/>
      <c r="B10" s="437"/>
      <c r="C10" s="437"/>
      <c r="D10" s="226"/>
      <c r="E10" s="226"/>
      <c r="F10" s="226"/>
      <c r="G10" s="437"/>
      <c r="H10" s="437"/>
      <c r="I10" s="437"/>
      <c r="J10" s="437"/>
      <c r="K10" s="485"/>
    </row>
    <row r="11" spans="1:11" ht="15.95" customHeight="1" x14ac:dyDescent="0.25">
      <c r="A11" s="443" t="s">
        <v>594</v>
      </c>
      <c r="B11" s="444"/>
      <c r="C11" s="444"/>
      <c r="D11" s="227"/>
      <c r="E11" s="227"/>
      <c r="F11" s="227"/>
      <c r="G11" s="444"/>
      <c r="H11" s="444"/>
      <c r="I11" s="444"/>
      <c r="J11" s="444"/>
      <c r="K11" s="484">
        <f>SUM(K12:K14)</f>
        <v>649859.19999999995</v>
      </c>
    </row>
    <row r="12" spans="1:11" ht="15.95" customHeight="1" x14ac:dyDescent="0.25">
      <c r="A12" s="540" t="s">
        <v>1398</v>
      </c>
      <c r="B12" s="880" t="s">
        <v>1399</v>
      </c>
      <c r="C12" s="755" t="s">
        <v>23</v>
      </c>
      <c r="D12" s="226"/>
      <c r="E12" s="226"/>
      <c r="F12" s="226"/>
      <c r="G12" s="754">
        <v>150</v>
      </c>
      <c r="H12" s="88"/>
      <c r="I12" s="88"/>
      <c r="J12" s="755" t="s">
        <v>1400</v>
      </c>
      <c r="K12" s="544">
        <v>226316.04</v>
      </c>
    </row>
    <row r="13" spans="1:11" ht="15.95" customHeight="1" x14ac:dyDescent="0.25">
      <c r="A13" s="540" t="s">
        <v>1401</v>
      </c>
      <c r="B13" s="880" t="s">
        <v>1399</v>
      </c>
      <c r="C13" s="755" t="s">
        <v>23</v>
      </c>
      <c r="D13" s="226"/>
      <c r="E13" s="226"/>
      <c r="F13" s="226"/>
      <c r="G13" s="754">
        <v>150</v>
      </c>
      <c r="H13" s="88"/>
      <c r="I13" s="88"/>
      <c r="J13" s="755" t="s">
        <v>1400</v>
      </c>
      <c r="K13" s="544">
        <v>248706.04</v>
      </c>
    </row>
    <row r="14" spans="1:11" ht="15.95" customHeight="1" x14ac:dyDescent="0.25">
      <c r="A14" s="540" t="s">
        <v>1402</v>
      </c>
      <c r="B14" s="880" t="s">
        <v>1399</v>
      </c>
      <c r="C14" s="755" t="s">
        <v>23</v>
      </c>
      <c r="D14" s="226"/>
      <c r="E14" s="226"/>
      <c r="F14" s="226"/>
      <c r="G14" s="754">
        <v>100</v>
      </c>
      <c r="H14" s="88"/>
      <c r="I14" s="88"/>
      <c r="J14" s="755" t="s">
        <v>1400</v>
      </c>
      <c r="K14" s="544">
        <v>174837.12</v>
      </c>
    </row>
    <row r="15" spans="1:11" ht="15.95" customHeight="1" x14ac:dyDescent="0.25">
      <c r="A15" s="540"/>
      <c r="B15" s="755"/>
      <c r="C15" s="755"/>
      <c r="D15" s="226"/>
      <c r="E15" s="226"/>
      <c r="F15" s="226"/>
      <c r="G15" s="754"/>
      <c r="H15" s="88"/>
      <c r="I15" s="88"/>
      <c r="J15" s="755"/>
      <c r="K15" s="544"/>
    </row>
    <row r="16" spans="1:11" ht="15.95" customHeight="1" x14ac:dyDescent="0.25">
      <c r="A16" s="445" t="s">
        <v>614</v>
      </c>
      <c r="B16" s="71"/>
      <c r="C16" s="71"/>
      <c r="D16" s="228"/>
      <c r="E16" s="228"/>
      <c r="F16" s="228"/>
      <c r="G16" s="219"/>
      <c r="H16" s="91"/>
      <c r="I16" s="91"/>
      <c r="J16" s="71"/>
      <c r="K16" s="486">
        <f>SUM(K17:K18)</f>
        <v>158883.26</v>
      </c>
    </row>
    <row r="17" spans="1:11" ht="15.95" customHeight="1" x14ac:dyDescent="0.25">
      <c r="A17" s="116" t="s">
        <v>1410</v>
      </c>
      <c r="B17" s="72" t="s">
        <v>1411</v>
      </c>
      <c r="C17" s="72" t="s">
        <v>1412</v>
      </c>
      <c r="D17" s="229"/>
      <c r="E17" s="229"/>
      <c r="F17" s="229"/>
      <c r="G17" s="207"/>
      <c r="H17" s="89" t="s">
        <v>1413</v>
      </c>
      <c r="I17" s="89" t="s">
        <v>1414</v>
      </c>
      <c r="J17" s="72" t="s">
        <v>1400</v>
      </c>
      <c r="K17" s="79">
        <v>158883.26</v>
      </c>
    </row>
    <row r="18" spans="1:11" ht="15.95" customHeight="1" x14ac:dyDescent="0.25">
      <c r="A18" s="540"/>
      <c r="B18" s="72"/>
      <c r="C18" s="72"/>
      <c r="D18" s="229"/>
      <c r="E18" s="229"/>
      <c r="F18" s="229"/>
      <c r="G18" s="207"/>
      <c r="H18" s="89"/>
      <c r="I18" s="89"/>
      <c r="J18" s="72"/>
      <c r="K18" s="487"/>
    </row>
    <row r="19" spans="1:11" ht="15.95" customHeight="1" x14ac:dyDescent="0.25">
      <c r="A19" s="443" t="s">
        <v>617</v>
      </c>
      <c r="B19" s="73"/>
      <c r="C19" s="73"/>
      <c r="D19" s="227"/>
      <c r="E19" s="227"/>
      <c r="F19" s="227"/>
      <c r="G19" s="221"/>
      <c r="H19" s="90"/>
      <c r="I19" s="90"/>
      <c r="J19" s="73"/>
      <c r="K19" s="484">
        <f>SUM(K20:K29)</f>
        <v>151575</v>
      </c>
    </row>
    <row r="20" spans="1:11" ht="15.95" customHeight="1" x14ac:dyDescent="0.25">
      <c r="A20" s="844" t="s">
        <v>1403</v>
      </c>
      <c r="B20" s="755"/>
      <c r="C20" s="755"/>
      <c r="D20" s="226"/>
      <c r="E20" s="226"/>
      <c r="F20" s="226"/>
      <c r="G20" s="754"/>
      <c r="H20" s="754">
        <v>375</v>
      </c>
      <c r="I20" s="754">
        <v>475</v>
      </c>
      <c r="J20" s="755" t="s">
        <v>1400</v>
      </c>
      <c r="K20" s="544">
        <v>71050</v>
      </c>
    </row>
    <row r="21" spans="1:11" ht="15.95" customHeight="1" x14ac:dyDescent="0.25">
      <c r="A21" s="844" t="s">
        <v>1415</v>
      </c>
      <c r="B21" s="755" t="s">
        <v>1406</v>
      </c>
      <c r="C21" s="755"/>
      <c r="D21" s="226"/>
      <c r="E21" s="226"/>
      <c r="F21" s="226"/>
      <c r="G21" s="754">
        <v>400</v>
      </c>
      <c r="H21" s="88"/>
      <c r="I21" s="88"/>
      <c r="J21" s="755" t="s">
        <v>1400</v>
      </c>
      <c r="K21" s="544">
        <v>28800</v>
      </c>
    </row>
    <row r="22" spans="1:11" s="348" customFormat="1" ht="15.95" customHeight="1" x14ac:dyDescent="0.25">
      <c r="A22" s="116" t="s">
        <v>148</v>
      </c>
      <c r="B22" s="755" t="s">
        <v>1404</v>
      </c>
      <c r="C22" s="755" t="s">
        <v>1404</v>
      </c>
      <c r="D22" s="226"/>
      <c r="E22" s="226"/>
      <c r="F22" s="226"/>
      <c r="G22" s="754">
        <v>400</v>
      </c>
      <c r="H22" s="88"/>
      <c r="I22" s="88"/>
      <c r="J22" s="755" t="s">
        <v>1400</v>
      </c>
      <c r="K22" s="544">
        <v>13700</v>
      </c>
    </row>
    <row r="23" spans="1:11" s="348" customFormat="1" ht="15.95" customHeight="1" x14ac:dyDescent="0.25">
      <c r="A23" s="844" t="s">
        <v>1416</v>
      </c>
      <c r="B23" s="755" t="s">
        <v>1417</v>
      </c>
      <c r="C23" s="755"/>
      <c r="D23" s="226"/>
      <c r="E23" s="226"/>
      <c r="F23" s="226"/>
      <c r="G23" s="754">
        <v>1550</v>
      </c>
      <c r="H23" s="88"/>
      <c r="I23" s="88"/>
      <c r="J23" s="755" t="s">
        <v>1945</v>
      </c>
      <c r="K23" s="544">
        <v>11225</v>
      </c>
    </row>
    <row r="24" spans="1:11" s="348" customFormat="1" ht="15.95" customHeight="1" x14ac:dyDescent="0.25">
      <c r="A24" s="844" t="s">
        <v>1405</v>
      </c>
      <c r="B24" s="755" t="s">
        <v>1406</v>
      </c>
      <c r="C24" s="755" t="s">
        <v>1406</v>
      </c>
      <c r="D24" s="226"/>
      <c r="E24" s="226"/>
      <c r="F24" s="226"/>
      <c r="G24" s="754">
        <v>800</v>
      </c>
      <c r="H24" s="88"/>
      <c r="I24" s="88"/>
      <c r="J24" s="755" t="s">
        <v>1400</v>
      </c>
      <c r="K24" s="544">
        <v>9200</v>
      </c>
    </row>
    <row r="25" spans="1:11" ht="15.95" customHeight="1" x14ac:dyDescent="0.25">
      <c r="A25" s="844" t="s">
        <v>1407</v>
      </c>
      <c r="B25" s="755"/>
      <c r="C25" s="755"/>
      <c r="D25" s="226"/>
      <c r="E25" s="226"/>
      <c r="F25" s="226"/>
      <c r="G25" s="754">
        <v>150</v>
      </c>
      <c r="H25" s="88"/>
      <c r="I25" s="88"/>
      <c r="J25" s="755" t="s">
        <v>1400</v>
      </c>
      <c r="K25" s="544">
        <v>7950</v>
      </c>
    </row>
    <row r="26" spans="1:11" ht="15.95" customHeight="1" x14ac:dyDescent="0.25">
      <c r="A26" s="844" t="s">
        <v>1418</v>
      </c>
      <c r="B26" s="755"/>
      <c r="C26" s="755"/>
      <c r="D26" s="226"/>
      <c r="E26" s="226"/>
      <c r="F26" s="226"/>
      <c r="G26" s="754">
        <v>1500</v>
      </c>
      <c r="H26" s="754"/>
      <c r="I26" s="754"/>
      <c r="J26" s="755"/>
      <c r="K26" s="544">
        <v>3000</v>
      </c>
    </row>
    <row r="27" spans="1:11" ht="15.95" customHeight="1" x14ac:dyDescent="0.25">
      <c r="A27" s="1212" t="s">
        <v>3368</v>
      </c>
      <c r="B27" s="755"/>
      <c r="C27" s="755"/>
      <c r="D27" s="226"/>
      <c r="E27" s="226"/>
      <c r="F27" s="226"/>
      <c r="G27" s="754"/>
      <c r="H27" s="754">
        <v>300</v>
      </c>
      <c r="I27" s="754">
        <v>500</v>
      </c>
      <c r="J27" s="755"/>
      <c r="K27" s="544">
        <v>2750</v>
      </c>
    </row>
    <row r="28" spans="1:11" ht="15.95" customHeight="1" x14ac:dyDescent="0.25">
      <c r="A28" s="844" t="s">
        <v>1408</v>
      </c>
      <c r="B28" s="755" t="s">
        <v>1406</v>
      </c>
      <c r="C28" s="755" t="s">
        <v>1406</v>
      </c>
      <c r="D28" s="226"/>
      <c r="E28" s="226"/>
      <c r="F28" s="226"/>
      <c r="G28" s="754">
        <v>350</v>
      </c>
      <c r="H28" s="754"/>
      <c r="I28" s="754"/>
      <c r="J28" s="755" t="s">
        <v>1400</v>
      </c>
      <c r="K28" s="544">
        <v>2100</v>
      </c>
    </row>
    <row r="29" spans="1:11" ht="15.95" customHeight="1" x14ac:dyDescent="0.25">
      <c r="A29" s="844" t="s">
        <v>1409</v>
      </c>
      <c r="B29" s="755" t="s">
        <v>1406</v>
      </c>
      <c r="C29" s="755" t="s">
        <v>1406</v>
      </c>
      <c r="D29" s="226"/>
      <c r="E29" s="226"/>
      <c r="F29" s="226"/>
      <c r="G29" s="754">
        <v>350</v>
      </c>
      <c r="H29" s="754"/>
      <c r="I29" s="754"/>
      <c r="J29" s="755" t="s">
        <v>1400</v>
      </c>
      <c r="K29" s="544">
        <v>1800</v>
      </c>
    </row>
    <row r="30" spans="1:11" ht="15.95" customHeight="1" x14ac:dyDescent="0.25">
      <c r="A30" s="540"/>
      <c r="B30" s="755"/>
      <c r="C30" s="755"/>
      <c r="D30" s="226"/>
      <c r="E30" s="226"/>
      <c r="F30" s="226"/>
      <c r="G30" s="754"/>
      <c r="H30" s="754"/>
      <c r="I30" s="754"/>
      <c r="J30" s="755"/>
      <c r="K30" s="544"/>
    </row>
    <row r="31" spans="1:11" ht="15.95" customHeight="1" x14ac:dyDescent="0.25">
      <c r="A31" s="443" t="s">
        <v>620</v>
      </c>
      <c r="B31" s="73"/>
      <c r="C31" s="73"/>
      <c r="D31" s="227"/>
      <c r="E31" s="227"/>
      <c r="F31" s="227"/>
      <c r="G31" s="221"/>
      <c r="H31" s="221"/>
      <c r="I31" s="221"/>
      <c r="J31" s="73"/>
      <c r="K31" s="484">
        <f>SUM(K32:K33)</f>
        <v>38600</v>
      </c>
    </row>
    <row r="32" spans="1:11" ht="15.95" customHeight="1" x14ac:dyDescent="0.25">
      <c r="A32" s="540" t="s">
        <v>1419</v>
      </c>
      <c r="B32" s="755" t="s">
        <v>139</v>
      </c>
      <c r="C32" s="755"/>
      <c r="D32" s="226"/>
      <c r="E32" s="226"/>
      <c r="F32" s="226"/>
      <c r="G32" s="754">
        <v>3500</v>
      </c>
      <c r="H32" s="754">
        <v>3500</v>
      </c>
      <c r="I32" s="754">
        <v>5000</v>
      </c>
      <c r="J32" s="755" t="s">
        <v>1400</v>
      </c>
      <c r="K32" s="544">
        <v>24000</v>
      </c>
    </row>
    <row r="33" spans="1:11" ht="15.95" customHeight="1" x14ac:dyDescent="0.25">
      <c r="A33" s="540" t="s">
        <v>1420</v>
      </c>
      <c r="B33" s="755" t="s">
        <v>1421</v>
      </c>
      <c r="C33" s="755"/>
      <c r="D33" s="226"/>
      <c r="E33" s="226"/>
      <c r="F33" s="226"/>
      <c r="G33" s="754">
        <v>500</v>
      </c>
      <c r="H33" s="754"/>
      <c r="I33" s="754"/>
      <c r="J33" s="755" t="s">
        <v>1400</v>
      </c>
      <c r="K33" s="544">
        <v>14600</v>
      </c>
    </row>
    <row r="34" spans="1:11" ht="15.95" customHeight="1" x14ac:dyDescent="0.25">
      <c r="A34" s="439"/>
      <c r="B34" s="755"/>
      <c r="C34" s="755"/>
      <c r="D34" s="226"/>
      <c r="E34" s="226"/>
      <c r="F34" s="226"/>
      <c r="G34" s="754"/>
      <c r="H34" s="754"/>
      <c r="I34" s="754"/>
      <c r="J34" s="755"/>
      <c r="K34" s="485"/>
    </row>
    <row r="35" spans="1:11" ht="15.95" customHeight="1" x14ac:dyDescent="0.25">
      <c r="A35" s="443" t="s">
        <v>621</v>
      </c>
      <c r="B35" s="73"/>
      <c r="C35" s="73"/>
      <c r="D35" s="227"/>
      <c r="E35" s="227"/>
      <c r="F35" s="227"/>
      <c r="G35" s="221"/>
      <c r="H35" s="221"/>
      <c r="I35" s="221"/>
      <c r="J35" s="73"/>
      <c r="K35" s="484">
        <f>SUM(K36:K36)</f>
        <v>0</v>
      </c>
    </row>
    <row r="36" spans="1:11" ht="15.95" customHeight="1" x14ac:dyDescent="0.25">
      <c r="A36" s="439"/>
      <c r="B36" s="755"/>
      <c r="C36" s="755"/>
      <c r="D36" s="226"/>
      <c r="E36" s="226"/>
      <c r="F36" s="226"/>
      <c r="G36" s="754"/>
      <c r="H36" s="754"/>
      <c r="I36" s="754"/>
      <c r="J36" s="755"/>
      <c r="K36" s="485"/>
    </row>
    <row r="37" spans="1:11" s="348" customFormat="1" ht="15.95" customHeight="1" x14ac:dyDescent="0.25">
      <c r="A37" s="445" t="s">
        <v>624</v>
      </c>
      <c r="B37" s="71"/>
      <c r="C37" s="71"/>
      <c r="D37" s="228"/>
      <c r="E37" s="228"/>
      <c r="F37" s="228"/>
      <c r="G37" s="219"/>
      <c r="H37" s="219"/>
      <c r="I37" s="219"/>
      <c r="J37" s="71"/>
      <c r="K37" s="486">
        <f>SUM(K38)</f>
        <v>0</v>
      </c>
    </row>
    <row r="38" spans="1:11" s="348" customFormat="1" ht="15.95" customHeight="1" x14ac:dyDescent="0.25">
      <c r="A38" s="440"/>
      <c r="B38" s="72"/>
      <c r="C38" s="72"/>
      <c r="D38" s="229"/>
      <c r="E38" s="229"/>
      <c r="F38" s="229"/>
      <c r="G38" s="207"/>
      <c r="H38" s="207"/>
      <c r="I38" s="207"/>
      <c r="J38" s="72"/>
      <c r="K38" s="487"/>
    </row>
    <row r="39" spans="1:11" ht="15.95" customHeight="1" x14ac:dyDescent="0.25">
      <c r="A39" s="443" t="s">
        <v>627</v>
      </c>
      <c r="B39" s="73"/>
      <c r="C39" s="73"/>
      <c r="D39" s="227"/>
      <c r="E39" s="227"/>
      <c r="F39" s="227"/>
      <c r="G39" s="221"/>
      <c r="H39" s="221"/>
      <c r="I39" s="221"/>
      <c r="J39" s="73"/>
      <c r="K39" s="484">
        <f>SUM(K40)</f>
        <v>0</v>
      </c>
    </row>
    <row r="40" spans="1:11" ht="15.95" customHeight="1" x14ac:dyDescent="0.25">
      <c r="A40" s="439"/>
      <c r="B40" s="755"/>
      <c r="C40" s="755"/>
      <c r="D40" s="226"/>
      <c r="E40" s="226"/>
      <c r="F40" s="226"/>
      <c r="G40" s="754"/>
      <c r="H40" s="754"/>
      <c r="I40" s="754"/>
      <c r="J40" s="755"/>
      <c r="K40" s="485"/>
    </row>
    <row r="41" spans="1:11" ht="15.95" customHeight="1" x14ac:dyDescent="0.25">
      <c r="A41" s="441" t="s">
        <v>628</v>
      </c>
      <c r="B41" s="265"/>
      <c r="C41" s="265"/>
      <c r="D41" s="230"/>
      <c r="E41" s="230"/>
      <c r="F41" s="230"/>
      <c r="G41" s="845"/>
      <c r="H41" s="845"/>
      <c r="I41" s="845"/>
      <c r="J41" s="265"/>
      <c r="K41" s="448">
        <f>+K9+K11+K16+K19+K31+K35+K37+K39</f>
        <v>998917.46</v>
      </c>
    </row>
    <row r="42" spans="1:11" x14ac:dyDescent="0.25">
      <c r="A42" s="482"/>
      <c r="B42" s="19"/>
      <c r="C42" s="19"/>
      <c r="D42" s="19"/>
      <c r="E42" s="19"/>
      <c r="F42" s="19"/>
      <c r="G42" s="19"/>
      <c r="H42" s="19"/>
      <c r="I42" s="19"/>
      <c r="J42" s="19"/>
      <c r="K42" s="19"/>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ignoredErrors>
    <ignoredError sqref="A6:XFD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K76"/>
  <sheetViews>
    <sheetView showGridLines="0" topLeftCell="C16" zoomScale="90" zoomScaleNormal="90" workbookViewId="0">
      <selection activeCell="K34" sqref="K34"/>
    </sheetView>
  </sheetViews>
  <sheetFormatPr baseColWidth="10" defaultRowHeight="15" x14ac:dyDescent="0.25"/>
  <cols>
    <col min="1" max="1" width="67" style="348" customWidth="1"/>
    <col min="2" max="2" width="32.7109375" style="348" customWidth="1"/>
    <col min="3" max="3" width="17.7109375" style="348" customWidth="1"/>
    <col min="4" max="4" width="11.42578125" style="348" customWidth="1"/>
    <col min="5" max="6" width="17.7109375" style="348" customWidth="1"/>
    <col min="7" max="8" width="11.28515625" style="348" bestFit="1" customWidth="1"/>
    <col min="9" max="9" width="12.42578125" style="348" bestFit="1" customWidth="1"/>
    <col min="10" max="10" width="29.7109375" style="348" customWidth="1"/>
    <col min="11" max="11" width="17.140625" style="348" bestFit="1" customWidth="1"/>
    <col min="12" max="256" width="11.42578125" style="348"/>
    <col min="257" max="257" width="71" style="348" customWidth="1"/>
    <col min="258" max="262" width="17.7109375" style="348" customWidth="1"/>
    <col min="263" max="263" width="19.42578125" style="348" customWidth="1"/>
    <col min="264" max="267" width="17.7109375" style="348" customWidth="1"/>
    <col min="268" max="512" width="11.42578125" style="348"/>
    <col min="513" max="513" width="71" style="348" customWidth="1"/>
    <col min="514" max="518" width="17.7109375" style="348" customWidth="1"/>
    <col min="519" max="519" width="19.42578125" style="348" customWidth="1"/>
    <col min="520" max="523" width="17.7109375" style="348" customWidth="1"/>
    <col min="524" max="768" width="11.42578125" style="348"/>
    <col min="769" max="769" width="71" style="348" customWidth="1"/>
    <col min="770" max="774" width="17.7109375" style="348" customWidth="1"/>
    <col min="775" max="775" width="19.42578125" style="348" customWidth="1"/>
    <col min="776" max="779" width="17.7109375" style="348" customWidth="1"/>
    <col min="780" max="1024" width="11.42578125" style="348"/>
    <col min="1025" max="1025" width="71" style="348" customWidth="1"/>
    <col min="1026" max="1030" width="17.7109375" style="348" customWidth="1"/>
    <col min="1031" max="1031" width="19.42578125" style="348" customWidth="1"/>
    <col min="1032" max="1035" width="17.7109375" style="348" customWidth="1"/>
    <col min="1036" max="1280" width="11.42578125" style="348"/>
    <col min="1281" max="1281" width="71" style="348" customWidth="1"/>
    <col min="1282" max="1286" width="17.7109375" style="348" customWidth="1"/>
    <col min="1287" max="1287" width="19.42578125" style="348" customWidth="1"/>
    <col min="1288" max="1291" width="17.7109375" style="348" customWidth="1"/>
    <col min="1292" max="1536" width="11.42578125" style="348"/>
    <col min="1537" max="1537" width="71" style="348" customWidth="1"/>
    <col min="1538" max="1542" width="17.7109375" style="348" customWidth="1"/>
    <col min="1543" max="1543" width="19.42578125" style="348" customWidth="1"/>
    <col min="1544" max="1547" width="17.7109375" style="348" customWidth="1"/>
    <col min="1548" max="1792" width="11.42578125" style="348"/>
    <col min="1793" max="1793" width="71" style="348" customWidth="1"/>
    <col min="1794" max="1798" width="17.7109375" style="348" customWidth="1"/>
    <col min="1799" max="1799" width="19.42578125" style="348" customWidth="1"/>
    <col min="1800" max="1803" width="17.7109375" style="348" customWidth="1"/>
    <col min="1804" max="2048" width="11.42578125" style="348"/>
    <col min="2049" max="2049" width="71" style="348" customWidth="1"/>
    <col min="2050" max="2054" width="17.7109375" style="348" customWidth="1"/>
    <col min="2055" max="2055" width="19.42578125" style="348" customWidth="1"/>
    <col min="2056" max="2059" width="17.7109375" style="348" customWidth="1"/>
    <col min="2060" max="2304" width="11.42578125" style="348"/>
    <col min="2305" max="2305" width="71" style="348" customWidth="1"/>
    <col min="2306" max="2310" width="17.7109375" style="348" customWidth="1"/>
    <col min="2311" max="2311" width="19.42578125" style="348" customWidth="1"/>
    <col min="2312" max="2315" width="17.7109375" style="348" customWidth="1"/>
    <col min="2316" max="2560" width="11.42578125" style="348"/>
    <col min="2561" max="2561" width="71" style="348" customWidth="1"/>
    <col min="2562" max="2566" width="17.7109375" style="348" customWidth="1"/>
    <col min="2567" max="2567" width="19.42578125" style="348" customWidth="1"/>
    <col min="2568" max="2571" width="17.7109375" style="348" customWidth="1"/>
    <col min="2572" max="2816" width="11.42578125" style="348"/>
    <col min="2817" max="2817" width="71" style="348" customWidth="1"/>
    <col min="2818" max="2822" width="17.7109375" style="348" customWidth="1"/>
    <col min="2823" max="2823" width="19.42578125" style="348" customWidth="1"/>
    <col min="2824" max="2827" width="17.7109375" style="348" customWidth="1"/>
    <col min="2828" max="3072" width="11.42578125" style="348"/>
    <col min="3073" max="3073" width="71" style="348" customWidth="1"/>
    <col min="3074" max="3078" width="17.7109375" style="348" customWidth="1"/>
    <col min="3079" max="3079" width="19.42578125" style="348" customWidth="1"/>
    <col min="3080" max="3083" width="17.7109375" style="348" customWidth="1"/>
    <col min="3084" max="3328" width="11.42578125" style="348"/>
    <col min="3329" max="3329" width="71" style="348" customWidth="1"/>
    <col min="3330" max="3334" width="17.7109375" style="348" customWidth="1"/>
    <col min="3335" max="3335" width="19.42578125" style="348" customWidth="1"/>
    <col min="3336" max="3339" width="17.7109375" style="348" customWidth="1"/>
    <col min="3340" max="3584" width="11.42578125" style="348"/>
    <col min="3585" max="3585" width="71" style="348" customWidth="1"/>
    <col min="3586" max="3590" width="17.7109375" style="348" customWidth="1"/>
    <col min="3591" max="3591" width="19.42578125" style="348" customWidth="1"/>
    <col min="3592" max="3595" width="17.7109375" style="348" customWidth="1"/>
    <col min="3596" max="3840" width="11.42578125" style="348"/>
    <col min="3841" max="3841" width="71" style="348" customWidth="1"/>
    <col min="3842" max="3846" width="17.7109375" style="348" customWidth="1"/>
    <col min="3847" max="3847" width="19.42578125" style="348" customWidth="1"/>
    <col min="3848" max="3851" width="17.7109375" style="348" customWidth="1"/>
    <col min="3852" max="4096" width="11.42578125" style="348"/>
    <col min="4097" max="4097" width="71" style="348" customWidth="1"/>
    <col min="4098" max="4102" width="17.7109375" style="348" customWidth="1"/>
    <col min="4103" max="4103" width="19.42578125" style="348" customWidth="1"/>
    <col min="4104" max="4107" width="17.7109375" style="348" customWidth="1"/>
    <col min="4108" max="4352" width="11.42578125" style="348"/>
    <col min="4353" max="4353" width="71" style="348" customWidth="1"/>
    <col min="4354" max="4358" width="17.7109375" style="348" customWidth="1"/>
    <col min="4359" max="4359" width="19.42578125" style="348" customWidth="1"/>
    <col min="4360" max="4363" width="17.7109375" style="348" customWidth="1"/>
    <col min="4364" max="4608" width="11.42578125" style="348"/>
    <col min="4609" max="4609" width="71" style="348" customWidth="1"/>
    <col min="4610" max="4614" width="17.7109375" style="348" customWidth="1"/>
    <col min="4615" max="4615" width="19.42578125" style="348" customWidth="1"/>
    <col min="4616" max="4619" width="17.7109375" style="348" customWidth="1"/>
    <col min="4620" max="4864" width="11.42578125" style="348"/>
    <col min="4865" max="4865" width="71" style="348" customWidth="1"/>
    <col min="4866" max="4870" width="17.7109375" style="348" customWidth="1"/>
    <col min="4871" max="4871" width="19.42578125" style="348" customWidth="1"/>
    <col min="4872" max="4875" width="17.7109375" style="348" customWidth="1"/>
    <col min="4876" max="5120" width="11.42578125" style="348"/>
    <col min="5121" max="5121" width="71" style="348" customWidth="1"/>
    <col min="5122" max="5126" width="17.7109375" style="348" customWidth="1"/>
    <col min="5127" max="5127" width="19.42578125" style="348" customWidth="1"/>
    <col min="5128" max="5131" width="17.7109375" style="348" customWidth="1"/>
    <col min="5132" max="5376" width="11.42578125" style="348"/>
    <col min="5377" max="5377" width="71" style="348" customWidth="1"/>
    <col min="5378" max="5382" width="17.7109375" style="348" customWidth="1"/>
    <col min="5383" max="5383" width="19.42578125" style="348" customWidth="1"/>
    <col min="5384" max="5387" width="17.7109375" style="348" customWidth="1"/>
    <col min="5388" max="5632" width="11.42578125" style="348"/>
    <col min="5633" max="5633" width="71" style="348" customWidth="1"/>
    <col min="5634" max="5638" width="17.7109375" style="348" customWidth="1"/>
    <col min="5639" max="5639" width="19.42578125" style="348" customWidth="1"/>
    <col min="5640" max="5643" width="17.7109375" style="348" customWidth="1"/>
    <col min="5644" max="5888" width="11.42578125" style="348"/>
    <col min="5889" max="5889" width="71" style="348" customWidth="1"/>
    <col min="5890" max="5894" width="17.7109375" style="348" customWidth="1"/>
    <col min="5895" max="5895" width="19.42578125" style="348" customWidth="1"/>
    <col min="5896" max="5899" width="17.7109375" style="348" customWidth="1"/>
    <col min="5900" max="6144" width="11.42578125" style="348"/>
    <col min="6145" max="6145" width="71" style="348" customWidth="1"/>
    <col min="6146" max="6150" width="17.7109375" style="348" customWidth="1"/>
    <col min="6151" max="6151" width="19.42578125" style="348" customWidth="1"/>
    <col min="6152" max="6155" width="17.7109375" style="348" customWidth="1"/>
    <col min="6156" max="6400" width="11.42578125" style="348"/>
    <col min="6401" max="6401" width="71" style="348" customWidth="1"/>
    <col min="6402" max="6406" width="17.7109375" style="348" customWidth="1"/>
    <col min="6407" max="6407" width="19.42578125" style="348" customWidth="1"/>
    <col min="6408" max="6411" width="17.7109375" style="348" customWidth="1"/>
    <col min="6412" max="6656" width="11.42578125" style="348"/>
    <col min="6657" max="6657" width="71" style="348" customWidth="1"/>
    <col min="6658" max="6662" width="17.7109375" style="348" customWidth="1"/>
    <col min="6663" max="6663" width="19.42578125" style="348" customWidth="1"/>
    <col min="6664" max="6667" width="17.7109375" style="348" customWidth="1"/>
    <col min="6668" max="6912" width="11.42578125" style="348"/>
    <col min="6913" max="6913" width="71" style="348" customWidth="1"/>
    <col min="6914" max="6918" width="17.7109375" style="348" customWidth="1"/>
    <col min="6919" max="6919" width="19.42578125" style="348" customWidth="1"/>
    <col min="6920" max="6923" width="17.7109375" style="348" customWidth="1"/>
    <col min="6924" max="7168" width="11.42578125" style="348"/>
    <col min="7169" max="7169" width="71" style="348" customWidth="1"/>
    <col min="7170" max="7174" width="17.7109375" style="348" customWidth="1"/>
    <col min="7175" max="7175" width="19.42578125" style="348" customWidth="1"/>
    <col min="7176" max="7179" width="17.7109375" style="348" customWidth="1"/>
    <col min="7180" max="7424" width="11.42578125" style="348"/>
    <col min="7425" max="7425" width="71" style="348" customWidth="1"/>
    <col min="7426" max="7430" width="17.7109375" style="348" customWidth="1"/>
    <col min="7431" max="7431" width="19.42578125" style="348" customWidth="1"/>
    <col min="7432" max="7435" width="17.7109375" style="348" customWidth="1"/>
    <col min="7436" max="7680" width="11.42578125" style="348"/>
    <col min="7681" max="7681" width="71" style="348" customWidth="1"/>
    <col min="7682" max="7686" width="17.7109375" style="348" customWidth="1"/>
    <col min="7687" max="7687" width="19.42578125" style="348" customWidth="1"/>
    <col min="7688" max="7691" width="17.7109375" style="348" customWidth="1"/>
    <col min="7692" max="7936" width="11.42578125" style="348"/>
    <col min="7937" max="7937" width="71" style="348" customWidth="1"/>
    <col min="7938" max="7942" width="17.7109375" style="348" customWidth="1"/>
    <col min="7943" max="7943" width="19.42578125" style="348" customWidth="1"/>
    <col min="7944" max="7947" width="17.7109375" style="348" customWidth="1"/>
    <col min="7948" max="8192" width="11.42578125" style="348"/>
    <col min="8193" max="8193" width="71" style="348" customWidth="1"/>
    <col min="8194" max="8198" width="17.7109375" style="348" customWidth="1"/>
    <col min="8199" max="8199" width="19.42578125" style="348" customWidth="1"/>
    <col min="8200" max="8203" width="17.7109375" style="348" customWidth="1"/>
    <col min="8204" max="8448" width="11.42578125" style="348"/>
    <col min="8449" max="8449" width="71" style="348" customWidth="1"/>
    <col min="8450" max="8454" width="17.7109375" style="348" customWidth="1"/>
    <col min="8455" max="8455" width="19.42578125" style="348" customWidth="1"/>
    <col min="8456" max="8459" width="17.7109375" style="348" customWidth="1"/>
    <col min="8460" max="8704" width="11.42578125" style="348"/>
    <col min="8705" max="8705" width="71" style="348" customWidth="1"/>
    <col min="8706" max="8710" width="17.7109375" style="348" customWidth="1"/>
    <col min="8711" max="8711" width="19.42578125" style="348" customWidth="1"/>
    <col min="8712" max="8715" width="17.7109375" style="348" customWidth="1"/>
    <col min="8716" max="8960" width="11.42578125" style="348"/>
    <col min="8961" max="8961" width="71" style="348" customWidth="1"/>
    <col min="8962" max="8966" width="17.7109375" style="348" customWidth="1"/>
    <col min="8967" max="8967" width="19.42578125" style="348" customWidth="1"/>
    <col min="8968" max="8971" width="17.7109375" style="348" customWidth="1"/>
    <col min="8972" max="9216" width="11.42578125" style="348"/>
    <col min="9217" max="9217" width="71" style="348" customWidth="1"/>
    <col min="9218" max="9222" width="17.7109375" style="348" customWidth="1"/>
    <col min="9223" max="9223" width="19.42578125" style="348" customWidth="1"/>
    <col min="9224" max="9227" width="17.7109375" style="348" customWidth="1"/>
    <col min="9228" max="9472" width="11.42578125" style="348"/>
    <col min="9473" max="9473" width="71" style="348" customWidth="1"/>
    <col min="9474" max="9478" width="17.7109375" style="348" customWidth="1"/>
    <col min="9479" max="9479" width="19.42578125" style="348" customWidth="1"/>
    <col min="9480" max="9483" width="17.7109375" style="348" customWidth="1"/>
    <col min="9484" max="9728" width="11.42578125" style="348"/>
    <col min="9729" max="9729" width="71" style="348" customWidth="1"/>
    <col min="9730" max="9734" width="17.7109375" style="348" customWidth="1"/>
    <col min="9735" max="9735" width="19.42578125" style="348" customWidth="1"/>
    <col min="9736" max="9739" width="17.7109375" style="348" customWidth="1"/>
    <col min="9740" max="9984" width="11.42578125" style="348"/>
    <col min="9985" max="9985" width="71" style="348" customWidth="1"/>
    <col min="9986" max="9990" width="17.7109375" style="348" customWidth="1"/>
    <col min="9991" max="9991" width="19.42578125" style="348" customWidth="1"/>
    <col min="9992" max="9995" width="17.7109375" style="348" customWidth="1"/>
    <col min="9996" max="10240" width="11.42578125" style="348"/>
    <col min="10241" max="10241" width="71" style="348" customWidth="1"/>
    <col min="10242" max="10246" width="17.7109375" style="348" customWidth="1"/>
    <col min="10247" max="10247" width="19.42578125" style="348" customWidth="1"/>
    <col min="10248" max="10251" width="17.7109375" style="348" customWidth="1"/>
    <col min="10252" max="10496" width="11.42578125" style="348"/>
    <col min="10497" max="10497" width="71" style="348" customWidth="1"/>
    <col min="10498" max="10502" width="17.7109375" style="348" customWidth="1"/>
    <col min="10503" max="10503" width="19.42578125" style="348" customWidth="1"/>
    <col min="10504" max="10507" width="17.7109375" style="348" customWidth="1"/>
    <col min="10508" max="10752" width="11.42578125" style="348"/>
    <col min="10753" max="10753" width="71" style="348" customWidth="1"/>
    <col min="10754" max="10758" width="17.7109375" style="348" customWidth="1"/>
    <col min="10759" max="10759" width="19.42578125" style="348" customWidth="1"/>
    <col min="10760" max="10763" width="17.7109375" style="348" customWidth="1"/>
    <col min="10764" max="11008" width="11.42578125" style="348"/>
    <col min="11009" max="11009" width="71" style="348" customWidth="1"/>
    <col min="11010" max="11014" width="17.7109375" style="348" customWidth="1"/>
    <col min="11015" max="11015" width="19.42578125" style="348" customWidth="1"/>
    <col min="11016" max="11019" width="17.7109375" style="348" customWidth="1"/>
    <col min="11020" max="11264" width="11.42578125" style="348"/>
    <col min="11265" max="11265" width="71" style="348" customWidth="1"/>
    <col min="11266" max="11270" width="17.7109375" style="348" customWidth="1"/>
    <col min="11271" max="11271" width="19.42578125" style="348" customWidth="1"/>
    <col min="11272" max="11275" width="17.7109375" style="348" customWidth="1"/>
    <col min="11276" max="11520" width="11.42578125" style="348"/>
    <col min="11521" max="11521" width="71" style="348" customWidth="1"/>
    <col min="11522" max="11526" width="17.7109375" style="348" customWidth="1"/>
    <col min="11527" max="11527" width="19.42578125" style="348" customWidth="1"/>
    <col min="11528" max="11531" width="17.7109375" style="348" customWidth="1"/>
    <col min="11532" max="11776" width="11.42578125" style="348"/>
    <col min="11777" max="11777" width="71" style="348" customWidth="1"/>
    <col min="11778" max="11782" width="17.7109375" style="348" customWidth="1"/>
    <col min="11783" max="11783" width="19.42578125" style="348" customWidth="1"/>
    <col min="11784" max="11787" width="17.7109375" style="348" customWidth="1"/>
    <col min="11788" max="12032" width="11.42578125" style="348"/>
    <col min="12033" max="12033" width="71" style="348" customWidth="1"/>
    <col min="12034" max="12038" width="17.7109375" style="348" customWidth="1"/>
    <col min="12039" max="12039" width="19.42578125" style="348" customWidth="1"/>
    <col min="12040" max="12043" width="17.7109375" style="348" customWidth="1"/>
    <col min="12044" max="12288" width="11.42578125" style="348"/>
    <col min="12289" max="12289" width="71" style="348" customWidth="1"/>
    <col min="12290" max="12294" width="17.7109375" style="348" customWidth="1"/>
    <col min="12295" max="12295" width="19.42578125" style="348" customWidth="1"/>
    <col min="12296" max="12299" width="17.7109375" style="348" customWidth="1"/>
    <col min="12300" max="12544" width="11.42578125" style="348"/>
    <col min="12545" max="12545" width="71" style="348" customWidth="1"/>
    <col min="12546" max="12550" width="17.7109375" style="348" customWidth="1"/>
    <col min="12551" max="12551" width="19.42578125" style="348" customWidth="1"/>
    <col min="12552" max="12555" width="17.7109375" style="348" customWidth="1"/>
    <col min="12556" max="12800" width="11.42578125" style="348"/>
    <col min="12801" max="12801" width="71" style="348" customWidth="1"/>
    <col min="12802" max="12806" width="17.7109375" style="348" customWidth="1"/>
    <col min="12807" max="12807" width="19.42578125" style="348" customWidth="1"/>
    <col min="12808" max="12811" width="17.7109375" style="348" customWidth="1"/>
    <col min="12812" max="13056" width="11.42578125" style="348"/>
    <col min="13057" max="13057" width="71" style="348" customWidth="1"/>
    <col min="13058" max="13062" width="17.7109375" style="348" customWidth="1"/>
    <col min="13063" max="13063" width="19.42578125" style="348" customWidth="1"/>
    <col min="13064" max="13067" width="17.7109375" style="348" customWidth="1"/>
    <col min="13068" max="13312" width="11.42578125" style="348"/>
    <col min="13313" max="13313" width="71" style="348" customWidth="1"/>
    <col min="13314" max="13318" width="17.7109375" style="348" customWidth="1"/>
    <col min="13319" max="13319" width="19.42578125" style="348" customWidth="1"/>
    <col min="13320" max="13323" width="17.7109375" style="348" customWidth="1"/>
    <col min="13324" max="13568" width="11.42578125" style="348"/>
    <col min="13569" max="13569" width="71" style="348" customWidth="1"/>
    <col min="13570" max="13574" width="17.7109375" style="348" customWidth="1"/>
    <col min="13575" max="13575" width="19.42578125" style="348" customWidth="1"/>
    <col min="13576" max="13579" width="17.7109375" style="348" customWidth="1"/>
    <col min="13580" max="13824" width="11.42578125" style="348"/>
    <col min="13825" max="13825" width="71" style="348" customWidth="1"/>
    <col min="13826" max="13830" width="17.7109375" style="348" customWidth="1"/>
    <col min="13831" max="13831" width="19.42578125" style="348" customWidth="1"/>
    <col min="13832" max="13835" width="17.7109375" style="348" customWidth="1"/>
    <col min="13836" max="14080" width="11.42578125" style="348"/>
    <col min="14081" max="14081" width="71" style="348" customWidth="1"/>
    <col min="14082" max="14086" width="17.7109375" style="348" customWidth="1"/>
    <col min="14087" max="14087" width="19.42578125" style="348" customWidth="1"/>
    <col min="14088" max="14091" width="17.7109375" style="348" customWidth="1"/>
    <col min="14092" max="14336" width="11.42578125" style="348"/>
    <col min="14337" max="14337" width="71" style="348" customWidth="1"/>
    <col min="14338" max="14342" width="17.7109375" style="348" customWidth="1"/>
    <col min="14343" max="14343" width="19.42578125" style="348" customWidth="1"/>
    <col min="14344" max="14347" width="17.7109375" style="348" customWidth="1"/>
    <col min="14348" max="14592" width="11.42578125" style="348"/>
    <col min="14593" max="14593" width="71" style="348" customWidth="1"/>
    <col min="14594" max="14598" width="17.7109375" style="348" customWidth="1"/>
    <col min="14599" max="14599" width="19.42578125" style="348" customWidth="1"/>
    <col min="14600" max="14603" width="17.7109375" style="348" customWidth="1"/>
    <col min="14604" max="14848" width="11.42578125" style="348"/>
    <col min="14849" max="14849" width="71" style="348" customWidth="1"/>
    <col min="14850" max="14854" width="17.7109375" style="348" customWidth="1"/>
    <col min="14855" max="14855" width="19.42578125" style="348" customWidth="1"/>
    <col min="14856" max="14859" width="17.7109375" style="348" customWidth="1"/>
    <col min="14860" max="15104" width="11.42578125" style="348"/>
    <col min="15105" max="15105" width="71" style="348" customWidth="1"/>
    <col min="15106" max="15110" width="17.7109375" style="348" customWidth="1"/>
    <col min="15111" max="15111" width="19.42578125" style="348" customWidth="1"/>
    <col min="15112" max="15115" width="17.7109375" style="348" customWidth="1"/>
    <col min="15116" max="15360" width="11.42578125" style="348"/>
    <col min="15361" max="15361" width="71" style="348" customWidth="1"/>
    <col min="15362" max="15366" width="17.7109375" style="348" customWidth="1"/>
    <col min="15367" max="15367" width="19.42578125" style="348" customWidth="1"/>
    <col min="15368" max="15371" width="17.7109375" style="348" customWidth="1"/>
    <col min="15372" max="15616" width="11.42578125" style="348"/>
    <col min="15617" max="15617" width="71" style="348" customWidth="1"/>
    <col min="15618" max="15622" width="17.7109375" style="348" customWidth="1"/>
    <col min="15623" max="15623" width="19.42578125" style="348" customWidth="1"/>
    <col min="15624" max="15627" width="17.7109375" style="348" customWidth="1"/>
    <col min="15628" max="15872" width="11.42578125" style="348"/>
    <col min="15873" max="15873" width="71" style="348" customWidth="1"/>
    <col min="15874" max="15878" width="17.7109375" style="348" customWidth="1"/>
    <col min="15879" max="15879" width="19.42578125" style="348" customWidth="1"/>
    <col min="15880" max="15883" width="17.7109375" style="348" customWidth="1"/>
    <col min="15884" max="16128" width="11.42578125" style="348"/>
    <col min="16129" max="16129" width="71" style="348" customWidth="1"/>
    <col min="16130" max="16134" width="17.7109375" style="348" customWidth="1"/>
    <col min="16135" max="16135" width="19.42578125" style="348" customWidth="1"/>
    <col min="16136" max="16139" width="17.7109375" style="348" customWidth="1"/>
    <col min="16140" max="16384" width="11.42578125" style="348"/>
  </cols>
  <sheetData>
    <row r="2" spans="1:11" x14ac:dyDescent="0.25">
      <c r="A2" s="435" t="s">
        <v>126</v>
      </c>
    </row>
    <row r="3" spans="1:11" x14ac:dyDescent="0.25">
      <c r="A3" s="34" t="s">
        <v>0</v>
      </c>
      <c r="B3" s="350"/>
      <c r="C3" s="350"/>
      <c r="D3" s="350"/>
      <c r="E3" s="350"/>
      <c r="F3" s="350"/>
      <c r="G3" s="350"/>
      <c r="H3" s="350"/>
      <c r="I3" s="350"/>
      <c r="J3" s="350"/>
      <c r="K3" s="351" t="s">
        <v>127</v>
      </c>
    </row>
    <row r="4" spans="1:11" x14ac:dyDescent="0.25">
      <c r="A4" s="23" t="s">
        <v>1150</v>
      </c>
      <c r="B4" s="350"/>
      <c r="C4" s="350"/>
      <c r="D4" s="350"/>
      <c r="E4" s="350"/>
      <c r="F4" s="350"/>
      <c r="G4" s="350"/>
      <c r="H4" s="350"/>
      <c r="I4" s="350"/>
      <c r="J4" s="350"/>
      <c r="K4" s="350"/>
    </row>
    <row r="5" spans="1:11" x14ac:dyDescent="0.25">
      <c r="A5" s="23"/>
      <c r="B5" s="350"/>
      <c r="C5" s="350"/>
      <c r="D5" s="350"/>
      <c r="E5" s="350"/>
      <c r="F5" s="350"/>
      <c r="G5" s="350"/>
      <c r="H5" s="350"/>
      <c r="I5" s="350"/>
      <c r="J5" s="350"/>
      <c r="K5" s="350"/>
    </row>
    <row r="6" spans="1:11" x14ac:dyDescent="0.25">
      <c r="A6" s="604" t="s">
        <v>1</v>
      </c>
      <c r="B6" s="604" t="s">
        <v>2</v>
      </c>
      <c r="C6" s="604" t="s">
        <v>3</v>
      </c>
      <c r="D6" s="604"/>
      <c r="E6" s="353" t="s">
        <v>4</v>
      </c>
      <c r="F6" s="353"/>
      <c r="G6" s="604" t="s">
        <v>5</v>
      </c>
      <c r="H6" s="1603" t="s">
        <v>6</v>
      </c>
      <c r="I6" s="1603"/>
      <c r="J6" s="604" t="s">
        <v>7</v>
      </c>
      <c r="K6" s="604" t="s">
        <v>8</v>
      </c>
    </row>
    <row r="7" spans="1:11" ht="15" customHeight="1" x14ac:dyDescent="0.25">
      <c r="A7" s="1606" t="s">
        <v>9</v>
      </c>
      <c r="B7" s="1608" t="s">
        <v>10</v>
      </c>
      <c r="C7" s="1608" t="s">
        <v>11</v>
      </c>
      <c r="D7" s="1608" t="s">
        <v>12</v>
      </c>
      <c r="E7" s="1610" t="s">
        <v>13</v>
      </c>
      <c r="F7" s="1611"/>
      <c r="G7" s="1608" t="s">
        <v>14</v>
      </c>
      <c r="H7" s="1610" t="s">
        <v>15</v>
      </c>
      <c r="I7" s="1611"/>
      <c r="J7" s="1608" t="s">
        <v>1618</v>
      </c>
      <c r="K7" s="1612" t="s">
        <v>17</v>
      </c>
    </row>
    <row r="8" spans="1:11" ht="26.25" customHeight="1" x14ac:dyDescent="0.25">
      <c r="A8" s="1607"/>
      <c r="B8" s="1609"/>
      <c r="C8" s="1609"/>
      <c r="D8" s="1609"/>
      <c r="E8" s="606" t="s">
        <v>18</v>
      </c>
      <c r="F8" s="606" t="s">
        <v>19</v>
      </c>
      <c r="G8" s="1609"/>
      <c r="H8" s="606" t="s">
        <v>18</v>
      </c>
      <c r="I8" s="606" t="s">
        <v>19</v>
      </c>
      <c r="J8" s="1609"/>
      <c r="K8" s="1613"/>
    </row>
    <row r="9" spans="1:11" x14ac:dyDescent="0.25">
      <c r="A9" s="445" t="s">
        <v>467</v>
      </c>
      <c r="B9" s="54"/>
      <c r="C9" s="54"/>
      <c r="D9" s="54"/>
      <c r="E9" s="54"/>
      <c r="F9" s="54"/>
      <c r="G9" s="54"/>
      <c r="H9" s="54"/>
      <c r="I9" s="54"/>
      <c r="J9" s="54"/>
      <c r="K9" s="486">
        <f>SUM(K10)</f>
        <v>0</v>
      </c>
    </row>
    <row r="10" spans="1:11" s="504" customFormat="1" x14ac:dyDescent="0.25">
      <c r="A10" s="500"/>
      <c r="B10" s="501"/>
      <c r="C10" s="501"/>
      <c r="D10" s="502"/>
      <c r="E10" s="502"/>
      <c r="F10" s="502"/>
      <c r="G10" s="501"/>
      <c r="H10" s="501"/>
      <c r="I10" s="501"/>
      <c r="J10" s="501"/>
      <c r="K10" s="503"/>
    </row>
    <row r="11" spans="1:11" ht="15.95" customHeight="1" x14ac:dyDescent="0.25">
      <c r="A11" s="445" t="s">
        <v>594</v>
      </c>
      <c r="B11" s="54"/>
      <c r="C11" s="54"/>
      <c r="D11" s="228"/>
      <c r="E11" s="228"/>
      <c r="F11" s="228"/>
      <c r="G11" s="54"/>
      <c r="H11" s="54"/>
      <c r="I11" s="54"/>
      <c r="J11" s="54"/>
      <c r="K11" s="486">
        <f>SUM(K12:K22)</f>
        <v>4487029.7299999995</v>
      </c>
    </row>
    <row r="12" spans="1:11" ht="15.95" customHeight="1" x14ac:dyDescent="0.25">
      <c r="A12" s="50" t="s">
        <v>630</v>
      </c>
      <c r="B12" s="72" t="s">
        <v>631</v>
      </c>
      <c r="C12" s="72" t="s">
        <v>23</v>
      </c>
      <c r="D12" s="650" t="s">
        <v>632</v>
      </c>
      <c r="E12" s="635" t="s">
        <v>1229</v>
      </c>
      <c r="F12" s="635" t="s">
        <v>1230</v>
      </c>
      <c r="G12" s="658">
        <v>500</v>
      </c>
      <c r="H12" s="636"/>
      <c r="I12" s="636"/>
      <c r="J12" s="72" t="s">
        <v>633</v>
      </c>
      <c r="K12" s="220">
        <v>1408639.84</v>
      </c>
    </row>
    <row r="13" spans="1:11" s="239" customFormat="1" ht="15.95" customHeight="1" x14ac:dyDescent="0.25">
      <c r="A13" s="240" t="s">
        <v>634</v>
      </c>
      <c r="B13" s="245" t="s">
        <v>631</v>
      </c>
      <c r="C13" s="245" t="s">
        <v>110</v>
      </c>
      <c r="D13" s="651">
        <v>8.6956000000000006E-2</v>
      </c>
      <c r="E13" s="635"/>
      <c r="F13" s="635"/>
      <c r="G13" s="658"/>
      <c r="H13" s="637"/>
      <c r="I13" s="637"/>
      <c r="J13" s="245" t="s">
        <v>635</v>
      </c>
      <c r="K13" s="638">
        <v>1147023.42</v>
      </c>
    </row>
    <row r="14" spans="1:11" ht="15.95" customHeight="1" x14ac:dyDescent="0.25">
      <c r="A14" s="50" t="s">
        <v>1231</v>
      </c>
      <c r="B14" s="639"/>
      <c r="C14" s="72" t="s">
        <v>110</v>
      </c>
      <c r="D14" s="653"/>
      <c r="E14" s="635"/>
      <c r="F14" s="635"/>
      <c r="G14" s="658">
        <v>100</v>
      </c>
      <c r="H14" s="636"/>
      <c r="I14" s="636"/>
      <c r="J14" s="72" t="s">
        <v>636</v>
      </c>
      <c r="K14" s="220">
        <v>1004134</v>
      </c>
    </row>
    <row r="15" spans="1:11" ht="28.5" customHeight="1" x14ac:dyDescent="0.25">
      <c r="A15" s="50" t="s">
        <v>1272</v>
      </c>
      <c r="B15" s="517" t="s">
        <v>1232</v>
      </c>
      <c r="C15" s="344" t="s">
        <v>637</v>
      </c>
      <c r="D15" s="653"/>
      <c r="E15" s="635"/>
      <c r="F15" s="635"/>
      <c r="G15" s="658"/>
      <c r="H15" s="1251"/>
      <c r="I15" s="636"/>
      <c r="J15" s="72" t="s">
        <v>638</v>
      </c>
      <c r="K15" s="220">
        <v>712660.16</v>
      </c>
    </row>
    <row r="16" spans="1:11" s="505" customFormat="1" ht="19.5" customHeight="1" x14ac:dyDescent="0.25">
      <c r="A16" s="1250">
        <v>1</v>
      </c>
      <c r="B16" s="1251"/>
      <c r="C16" s="1251"/>
      <c r="D16" s="653"/>
      <c r="E16" s="635"/>
      <c r="F16" s="635"/>
      <c r="G16" s="658">
        <v>800.85599999999999</v>
      </c>
      <c r="H16" s="1251"/>
      <c r="I16" s="1251"/>
      <c r="J16" s="1251"/>
      <c r="K16" s="1251"/>
    </row>
    <row r="17" spans="1:11" s="505" customFormat="1" ht="19.5" customHeight="1" x14ac:dyDescent="0.25">
      <c r="A17" s="1250">
        <v>2</v>
      </c>
      <c r="B17" s="1251"/>
      <c r="C17" s="1251"/>
      <c r="D17" s="1252">
        <v>1.84E-2</v>
      </c>
      <c r="E17" s="635"/>
      <c r="F17" s="635"/>
      <c r="G17" s="658">
        <v>800.85599999999999</v>
      </c>
      <c r="H17" s="1251"/>
      <c r="I17" s="1251"/>
      <c r="J17" s="1251"/>
      <c r="K17" s="1251"/>
    </row>
    <row r="18" spans="1:11" s="505" customFormat="1" ht="19.5" customHeight="1" x14ac:dyDescent="0.25">
      <c r="A18" s="1250">
        <v>3</v>
      </c>
      <c r="B18" s="1251"/>
      <c r="C18" s="1251"/>
      <c r="D18" s="1252">
        <v>5.3999999999999999E-2</v>
      </c>
      <c r="E18" s="635"/>
      <c r="F18" s="635"/>
      <c r="G18" s="658">
        <v>893.24</v>
      </c>
      <c r="H18" s="1251"/>
      <c r="I18" s="1251"/>
      <c r="J18" s="1251"/>
      <c r="K18" s="1251"/>
    </row>
    <row r="19" spans="1:11" s="505" customFormat="1" ht="19.5" customHeight="1" x14ac:dyDescent="0.25">
      <c r="A19" s="1250">
        <v>4</v>
      </c>
      <c r="B19" s="1251"/>
      <c r="C19" s="1251"/>
      <c r="D19" s="1252">
        <v>5.6000000000000001E-2</v>
      </c>
      <c r="E19" s="635"/>
      <c r="F19" s="635"/>
      <c r="G19" s="658">
        <v>1163.43</v>
      </c>
      <c r="H19" s="1251"/>
      <c r="I19" s="1251"/>
      <c r="J19" s="1251"/>
      <c r="K19" s="1251"/>
    </row>
    <row r="20" spans="1:11" s="505" customFormat="1" ht="19.5" customHeight="1" x14ac:dyDescent="0.25">
      <c r="A20" s="1250">
        <v>5</v>
      </c>
      <c r="B20" s="1251"/>
      <c r="C20" s="1251"/>
      <c r="D20" s="1252">
        <v>5.8099999999999999E-2</v>
      </c>
      <c r="E20" s="635"/>
      <c r="F20" s="635"/>
      <c r="G20" s="658">
        <v>1443.41</v>
      </c>
      <c r="H20" s="1251"/>
      <c r="I20" s="1251"/>
      <c r="J20" s="1251"/>
      <c r="K20" s="1251"/>
    </row>
    <row r="21" spans="1:11" s="505" customFormat="1" ht="19.5" customHeight="1" x14ac:dyDescent="0.25">
      <c r="A21" s="1253" t="s">
        <v>1273</v>
      </c>
      <c r="B21" s="1254" t="s">
        <v>1233</v>
      </c>
      <c r="C21" s="1255"/>
      <c r="D21" s="653"/>
      <c r="E21" s="635"/>
      <c r="F21" s="635"/>
      <c r="G21" s="658">
        <v>276</v>
      </c>
      <c r="H21" s="1256"/>
      <c r="I21" s="1251"/>
      <c r="J21" s="1251"/>
      <c r="K21" s="1251"/>
    </row>
    <row r="22" spans="1:11" ht="20.25" customHeight="1" x14ac:dyDescent="0.25">
      <c r="A22" s="50" t="s">
        <v>1234</v>
      </c>
      <c r="B22" s="72" t="s">
        <v>639</v>
      </c>
      <c r="C22" s="344" t="s">
        <v>637</v>
      </c>
      <c r="D22" s="650">
        <v>0.1</v>
      </c>
      <c r="E22" s="635"/>
      <c r="F22" s="635"/>
      <c r="G22" s="635"/>
      <c r="H22" s="636"/>
      <c r="I22" s="636"/>
      <c r="J22" s="72" t="s">
        <v>640</v>
      </c>
      <c r="K22" s="220">
        <v>214572.31</v>
      </c>
    </row>
    <row r="23" spans="1:11" ht="20.25" customHeight="1" x14ac:dyDescent="0.25">
      <c r="A23" s="50"/>
      <c r="B23" s="72"/>
      <c r="C23" s="344"/>
      <c r="D23" s="650"/>
      <c r="E23" s="635"/>
      <c r="F23" s="635"/>
      <c r="G23" s="635"/>
      <c r="H23" s="636"/>
      <c r="I23" s="636"/>
      <c r="J23" s="72"/>
      <c r="K23" s="220"/>
    </row>
    <row r="24" spans="1:11" ht="15.95" customHeight="1" x14ac:dyDescent="0.25">
      <c r="A24" s="445" t="s">
        <v>614</v>
      </c>
      <c r="B24" s="83"/>
      <c r="C24" s="640"/>
      <c r="D24" s="235"/>
      <c r="E24" s="235"/>
      <c r="F24" s="235"/>
      <c r="G24" s="169"/>
      <c r="H24" s="83"/>
      <c r="I24" s="83"/>
      <c r="J24" s="83"/>
      <c r="K24" s="641">
        <f>SUM(K25+K26)</f>
        <v>1192582.72</v>
      </c>
    </row>
    <row r="25" spans="1:11" s="239" customFormat="1" ht="15.95" customHeight="1" x14ac:dyDescent="0.25">
      <c r="A25" s="50" t="s">
        <v>641</v>
      </c>
      <c r="B25" s="344" t="s">
        <v>1235</v>
      </c>
      <c r="C25" s="344" t="s">
        <v>1236</v>
      </c>
      <c r="D25" s="653"/>
      <c r="E25" s="653"/>
      <c r="F25" s="653"/>
      <c r="G25" s="658">
        <v>857.77</v>
      </c>
      <c r="H25" s="636"/>
      <c r="I25" s="636"/>
      <c r="J25" s="245" t="s">
        <v>642</v>
      </c>
      <c r="K25" s="638">
        <v>1179382.72</v>
      </c>
    </row>
    <row r="26" spans="1:11" s="239" customFormat="1" ht="15.95" customHeight="1" x14ac:dyDescent="0.25">
      <c r="A26" s="240" t="s">
        <v>3438</v>
      </c>
      <c r="B26" s="245" t="s">
        <v>1237</v>
      </c>
      <c r="C26" s="642" t="s">
        <v>1619</v>
      </c>
      <c r="D26" s="654"/>
      <c r="E26" s="654"/>
      <c r="F26" s="654"/>
      <c r="G26" s="658">
        <v>1200</v>
      </c>
      <c r="H26" s="639"/>
      <c r="I26" s="639"/>
      <c r="J26" s="245" t="s">
        <v>643</v>
      </c>
      <c r="K26" s="638">
        <v>13200</v>
      </c>
    </row>
    <row r="27" spans="1:11" s="239" customFormat="1" ht="15.95" customHeight="1" x14ac:dyDescent="0.25">
      <c r="A27" s="240"/>
      <c r="B27" s="245"/>
      <c r="C27" s="642"/>
      <c r="D27" s="654"/>
      <c r="E27" s="654"/>
      <c r="F27" s="654"/>
      <c r="G27" s="658"/>
      <c r="H27" s="639"/>
      <c r="I27" s="639"/>
      <c r="J27" s="245"/>
      <c r="K27" s="638"/>
    </row>
    <row r="28" spans="1:11" ht="15.95" customHeight="1" x14ac:dyDescent="0.25">
      <c r="A28" s="445" t="s">
        <v>617</v>
      </c>
      <c r="B28" s="83"/>
      <c r="C28" s="83"/>
      <c r="D28" s="235"/>
      <c r="E28" s="235"/>
      <c r="F28" s="235"/>
      <c r="G28" s="169"/>
      <c r="H28" s="83"/>
      <c r="I28" s="83"/>
      <c r="J28" s="83"/>
      <c r="K28" s="641">
        <f>SUM(K29:K35)</f>
        <v>976279.05</v>
      </c>
    </row>
    <row r="29" spans="1:11" s="239" customFormat="1" ht="15.95" customHeight="1" x14ac:dyDescent="0.25">
      <c r="A29" s="240" t="s">
        <v>644</v>
      </c>
      <c r="B29" s="643" t="s">
        <v>1238</v>
      </c>
      <c r="C29" s="643" t="s">
        <v>1421</v>
      </c>
      <c r="D29" s="652"/>
      <c r="E29" s="652"/>
      <c r="F29" s="652"/>
      <c r="G29" s="655"/>
      <c r="H29" s="658">
        <v>422</v>
      </c>
      <c r="I29" s="658">
        <v>2933</v>
      </c>
      <c r="J29" s="245" t="s">
        <v>645</v>
      </c>
      <c r="K29" s="638">
        <v>587184.34</v>
      </c>
    </row>
    <row r="30" spans="1:11" ht="15.95" customHeight="1" x14ac:dyDescent="0.25">
      <c r="A30" s="50" t="s">
        <v>551</v>
      </c>
      <c r="B30" s="72" t="s">
        <v>1239</v>
      </c>
      <c r="C30" s="458" t="s">
        <v>1620</v>
      </c>
      <c r="D30" s="653"/>
      <c r="E30" s="653"/>
      <c r="F30" s="653"/>
      <c r="G30" s="653"/>
      <c r="H30" s="658">
        <v>17</v>
      </c>
      <c r="I30" s="658">
        <v>320</v>
      </c>
      <c r="J30" s="72" t="s">
        <v>646</v>
      </c>
      <c r="K30" s="220">
        <v>194650</v>
      </c>
    </row>
    <row r="31" spans="1:11" ht="15.95" customHeight="1" x14ac:dyDescent="0.25">
      <c r="A31" s="50" t="s">
        <v>100</v>
      </c>
      <c r="B31" s="644" t="s">
        <v>1240</v>
      </c>
      <c r="C31" s="644" t="s">
        <v>1241</v>
      </c>
      <c r="D31" s="653"/>
      <c r="E31" s="653"/>
      <c r="F31" s="653"/>
      <c r="G31" s="653"/>
      <c r="H31" s="658">
        <v>1300</v>
      </c>
      <c r="I31" s="658">
        <v>20800</v>
      </c>
      <c r="J31" s="72" t="s">
        <v>1242</v>
      </c>
      <c r="K31" s="220">
        <v>137898.87</v>
      </c>
    </row>
    <row r="32" spans="1:11" ht="15.95" customHeight="1" x14ac:dyDescent="0.25">
      <c r="A32" s="50" t="s">
        <v>647</v>
      </c>
      <c r="B32" s="72" t="s">
        <v>648</v>
      </c>
      <c r="C32" s="72" t="s">
        <v>110</v>
      </c>
      <c r="D32" s="650">
        <v>0.01</v>
      </c>
      <c r="E32" s="653"/>
      <c r="F32" s="653"/>
      <c r="G32" s="653"/>
      <c r="H32" s="658"/>
      <c r="I32" s="658"/>
      <c r="J32" s="72" t="s">
        <v>1243</v>
      </c>
      <c r="K32" s="220">
        <v>36128.050000000003</v>
      </c>
    </row>
    <row r="33" spans="1:11" ht="15.95" customHeight="1" x14ac:dyDescent="0.25">
      <c r="A33" s="50" t="s">
        <v>649</v>
      </c>
      <c r="B33" s="72" t="s">
        <v>650</v>
      </c>
      <c r="C33" s="636"/>
      <c r="D33" s="650" t="s">
        <v>1244</v>
      </c>
      <c r="E33" s="653"/>
      <c r="F33" s="653"/>
      <c r="G33" s="653"/>
      <c r="H33" s="658"/>
      <c r="I33" s="658"/>
      <c r="J33" s="72" t="s">
        <v>651</v>
      </c>
      <c r="K33" s="220">
        <v>11097.79</v>
      </c>
    </row>
    <row r="34" spans="1:11" ht="19.5" customHeight="1" x14ac:dyDescent="0.25">
      <c r="A34" s="50" t="s">
        <v>53</v>
      </c>
      <c r="B34" s="636"/>
      <c r="C34" s="645" t="s">
        <v>1245</v>
      </c>
      <c r="D34" s="653"/>
      <c r="E34" s="653"/>
      <c r="F34" s="653"/>
      <c r="G34" s="658">
        <v>180</v>
      </c>
      <c r="H34" s="658"/>
      <c r="I34" s="658"/>
      <c r="J34" s="72" t="s">
        <v>652</v>
      </c>
      <c r="K34" s="220">
        <v>7720</v>
      </c>
    </row>
    <row r="35" spans="1:11" ht="15.95" customHeight="1" x14ac:dyDescent="0.25">
      <c r="A35" s="50" t="s">
        <v>54</v>
      </c>
      <c r="B35" s="636"/>
      <c r="C35" s="458" t="s">
        <v>1246</v>
      </c>
      <c r="D35" s="653"/>
      <c r="E35" s="653"/>
      <c r="F35" s="653"/>
      <c r="G35" s="658">
        <v>200</v>
      </c>
      <c r="H35" s="658"/>
      <c r="I35" s="658"/>
      <c r="J35" s="72" t="s">
        <v>654</v>
      </c>
      <c r="K35" s="220">
        <v>1600</v>
      </c>
    </row>
    <row r="36" spans="1:11" ht="15.95" customHeight="1" x14ac:dyDescent="0.25">
      <c r="A36" s="50"/>
      <c r="B36" s="636"/>
      <c r="C36" s="458"/>
      <c r="D36" s="653"/>
      <c r="E36" s="653"/>
      <c r="F36" s="653"/>
      <c r="G36" s="658"/>
      <c r="H36" s="658"/>
      <c r="I36" s="658"/>
      <c r="J36" s="72"/>
      <c r="K36" s="220"/>
    </row>
    <row r="37" spans="1:11" ht="15.95" customHeight="1" x14ac:dyDescent="0.25">
      <c r="A37" s="445" t="s">
        <v>620</v>
      </c>
      <c r="B37" s="83"/>
      <c r="C37" s="83"/>
      <c r="D37" s="235"/>
      <c r="E37" s="235"/>
      <c r="F37" s="235"/>
      <c r="G37" s="169"/>
      <c r="H37" s="83"/>
      <c r="I37" s="83"/>
      <c r="J37" s="83"/>
      <c r="K37" s="641">
        <f>SUM(K38:K38)</f>
        <v>0</v>
      </c>
    </row>
    <row r="38" spans="1:11" x14ac:dyDescent="0.25">
      <c r="A38" s="502"/>
      <c r="B38" s="636"/>
      <c r="C38" s="636"/>
      <c r="D38" s="653"/>
      <c r="E38" s="653"/>
      <c r="F38" s="653"/>
      <c r="G38" s="653"/>
      <c r="H38" s="636"/>
      <c r="I38" s="636"/>
      <c r="J38" s="636"/>
      <c r="K38" s="646"/>
    </row>
    <row r="39" spans="1:11" ht="15.95" customHeight="1" x14ac:dyDescent="0.25">
      <c r="A39" s="445" t="s">
        <v>621</v>
      </c>
      <c r="B39" s="83"/>
      <c r="C39" s="83"/>
      <c r="D39" s="235"/>
      <c r="E39" s="235"/>
      <c r="F39" s="235"/>
      <c r="G39" s="169"/>
      <c r="H39" s="83"/>
      <c r="I39" s="83"/>
      <c r="J39" s="83"/>
      <c r="K39" s="641">
        <f>SUM(K40:K42)</f>
        <v>88181.37</v>
      </c>
    </row>
    <row r="40" spans="1:11" ht="20.25" customHeight="1" x14ac:dyDescent="0.25">
      <c r="A40" s="50" t="s">
        <v>655</v>
      </c>
      <c r="B40" s="72" t="s">
        <v>1247</v>
      </c>
      <c r="C40" s="636"/>
      <c r="D40" s="656" t="s">
        <v>1248</v>
      </c>
      <c r="E40" s="653"/>
      <c r="F40" s="653"/>
      <c r="G40" s="653"/>
      <c r="H40" s="636"/>
      <c r="I40" s="636"/>
      <c r="J40" s="644" t="s">
        <v>656</v>
      </c>
      <c r="K40" s="220">
        <v>53335.57</v>
      </c>
    </row>
    <row r="41" spans="1:11" ht="15.95" customHeight="1" x14ac:dyDescent="0.25">
      <c r="A41" s="50" t="s">
        <v>657</v>
      </c>
      <c r="B41" s="644" t="s">
        <v>1249</v>
      </c>
      <c r="C41" s="647" t="s">
        <v>1250</v>
      </c>
      <c r="D41" s="653"/>
      <c r="E41" s="653"/>
      <c r="F41" s="653"/>
      <c r="G41" s="653"/>
      <c r="H41" s="658">
        <v>779</v>
      </c>
      <c r="I41" s="658">
        <v>1168.5</v>
      </c>
      <c r="J41" s="72" t="s">
        <v>658</v>
      </c>
      <c r="K41" s="220">
        <v>32445.8</v>
      </c>
    </row>
    <row r="42" spans="1:11" ht="15.95" customHeight="1" x14ac:dyDescent="0.25">
      <c r="A42" s="50" t="s">
        <v>659</v>
      </c>
      <c r="B42" s="72" t="s">
        <v>1251</v>
      </c>
      <c r="C42" s="647" t="s">
        <v>1250</v>
      </c>
      <c r="D42" s="653"/>
      <c r="E42" s="653"/>
      <c r="F42" s="653"/>
      <c r="G42" s="653"/>
      <c r="H42" s="658">
        <v>316</v>
      </c>
      <c r="I42" s="658">
        <v>6463</v>
      </c>
      <c r="J42" s="72" t="s">
        <v>660</v>
      </c>
      <c r="K42" s="220">
        <v>2400</v>
      </c>
    </row>
    <row r="43" spans="1:11" ht="15.95" customHeight="1" x14ac:dyDescent="0.25">
      <c r="A43" s="445" t="s">
        <v>624</v>
      </c>
      <c r="B43" s="83"/>
      <c r="C43" s="83"/>
      <c r="D43" s="235"/>
      <c r="E43" s="235"/>
      <c r="F43" s="235"/>
      <c r="G43" s="169"/>
      <c r="H43" s="83"/>
      <c r="I43" s="83"/>
      <c r="J43" s="83"/>
      <c r="K43" s="641">
        <f>SUM(K44)</f>
        <v>0</v>
      </c>
    </row>
    <row r="44" spans="1:11" x14ac:dyDescent="0.25">
      <c r="A44" s="502"/>
      <c r="B44" s="636"/>
      <c r="C44" s="636"/>
      <c r="D44" s="653"/>
      <c r="E44" s="653"/>
      <c r="F44" s="653"/>
      <c r="G44" s="653"/>
      <c r="H44" s="636"/>
      <c r="I44" s="636"/>
      <c r="J44" s="636"/>
      <c r="K44" s="646"/>
    </row>
    <row r="45" spans="1:11" ht="15.95" customHeight="1" x14ac:dyDescent="0.25">
      <c r="A45" s="445" t="s">
        <v>627</v>
      </c>
      <c r="B45" s="83"/>
      <c r="C45" s="83"/>
      <c r="D45" s="235"/>
      <c r="E45" s="235"/>
      <c r="F45" s="235"/>
      <c r="G45" s="169"/>
      <c r="H45" s="83"/>
      <c r="I45" s="83"/>
      <c r="J45" s="83"/>
      <c r="K45" s="641">
        <f>SUM(K46:K50,K52,K57)</f>
        <v>12247917.799999999</v>
      </c>
    </row>
    <row r="46" spans="1:11" s="239" customFormat="1" ht="15.95" customHeight="1" x14ac:dyDescent="0.25">
      <c r="A46" s="240" t="s">
        <v>661</v>
      </c>
      <c r="B46" s="645" t="s">
        <v>1252</v>
      </c>
      <c r="C46" s="245"/>
      <c r="D46" s="659">
        <v>0.51500000000000001</v>
      </c>
      <c r="E46" s="653"/>
      <c r="F46" s="653"/>
      <c r="G46" s="653"/>
      <c r="H46" s="636"/>
      <c r="I46" s="636"/>
      <c r="J46" s="636"/>
      <c r="K46" s="638">
        <v>255250.92</v>
      </c>
    </row>
    <row r="47" spans="1:11" s="239" customFormat="1" ht="15.95" customHeight="1" x14ac:dyDescent="0.25">
      <c r="A47" s="240" t="s">
        <v>662</v>
      </c>
      <c r="B47" s="648" t="s">
        <v>1253</v>
      </c>
      <c r="C47" s="636"/>
      <c r="D47" s="660"/>
      <c r="E47" s="653"/>
      <c r="F47" s="653"/>
      <c r="G47" s="653"/>
      <c r="H47" s="636"/>
      <c r="I47" s="636"/>
      <c r="J47" s="636"/>
      <c r="K47" s="638">
        <v>104567.14</v>
      </c>
    </row>
    <row r="48" spans="1:11" s="239" customFormat="1" ht="15.95" customHeight="1" x14ac:dyDescent="0.25">
      <c r="A48" s="240" t="s">
        <v>663</v>
      </c>
      <c r="B48" s="643" t="s">
        <v>1254</v>
      </c>
      <c r="C48" s="643" t="s">
        <v>110</v>
      </c>
      <c r="D48" s="660"/>
      <c r="E48" s="653"/>
      <c r="F48" s="653"/>
      <c r="G48" s="653"/>
      <c r="H48" s="636"/>
      <c r="I48" s="636"/>
      <c r="J48" s="245" t="s">
        <v>664</v>
      </c>
      <c r="K48" s="638">
        <v>72743.91</v>
      </c>
    </row>
    <row r="49" spans="1:11" s="239" customFormat="1" ht="15.95" customHeight="1" x14ac:dyDescent="0.25">
      <c r="A49" s="240" t="s">
        <v>665</v>
      </c>
      <c r="B49" s="245" t="s">
        <v>1621</v>
      </c>
      <c r="C49" s="643" t="s">
        <v>1255</v>
      </c>
      <c r="D49" s="660"/>
      <c r="E49" s="653"/>
      <c r="F49" s="653"/>
      <c r="G49" s="653"/>
      <c r="H49" s="658">
        <v>1307</v>
      </c>
      <c r="I49" s="658">
        <v>3479</v>
      </c>
      <c r="J49" s="245" t="s">
        <v>666</v>
      </c>
      <c r="K49" s="638">
        <v>57526.05</v>
      </c>
    </row>
    <row r="50" spans="1:11" s="239" customFormat="1" x14ac:dyDescent="0.25">
      <c r="A50" s="240" t="s">
        <v>1256</v>
      </c>
      <c r="B50" s="643" t="s">
        <v>1257</v>
      </c>
      <c r="C50" s="643" t="s">
        <v>110</v>
      </c>
      <c r="D50" s="657">
        <v>0.12</v>
      </c>
      <c r="E50" s="653"/>
      <c r="F50" s="653"/>
      <c r="G50" s="653"/>
      <c r="H50" s="636"/>
      <c r="I50" s="636"/>
      <c r="J50" s="245" t="s">
        <v>667</v>
      </c>
      <c r="K50" s="638">
        <v>23266.77</v>
      </c>
    </row>
    <row r="51" spans="1:11" s="239" customFormat="1" x14ac:dyDescent="0.25">
      <c r="A51" s="240"/>
      <c r="B51" s="643"/>
      <c r="C51" s="643"/>
      <c r="D51" s="657"/>
      <c r="E51" s="653"/>
      <c r="F51" s="653"/>
      <c r="G51" s="653"/>
      <c r="H51" s="636"/>
      <c r="I51" s="636"/>
      <c r="J51" s="245"/>
      <c r="K51" s="638"/>
    </row>
    <row r="52" spans="1:11" s="239" customFormat="1" ht="15.95" customHeight="1" x14ac:dyDescent="0.25">
      <c r="A52" s="1257" t="s">
        <v>3370</v>
      </c>
      <c r="B52" s="458"/>
      <c r="C52" s="458"/>
      <c r="D52" s="657"/>
      <c r="E52" s="653"/>
      <c r="F52" s="653"/>
      <c r="G52" s="653"/>
      <c r="H52" s="636"/>
      <c r="I52" s="636"/>
      <c r="J52" s="72"/>
      <c r="K52" s="220">
        <f>SUM(K53:K56)</f>
        <v>10056429.359999999</v>
      </c>
    </row>
    <row r="53" spans="1:11" s="239" customFormat="1" ht="15.95" customHeight="1" x14ac:dyDescent="0.25">
      <c r="A53" s="50" t="s">
        <v>3369</v>
      </c>
      <c r="B53" s="643"/>
      <c r="C53" s="643"/>
      <c r="D53" s="657"/>
      <c r="E53" s="653"/>
      <c r="F53" s="653"/>
      <c r="G53" s="653"/>
      <c r="H53" s="636"/>
      <c r="I53" s="636"/>
      <c r="J53" s="245"/>
      <c r="K53" s="638"/>
    </row>
    <row r="54" spans="1:11" s="239" customFormat="1" ht="15.95" customHeight="1" x14ac:dyDescent="0.25">
      <c r="A54" s="240" t="s">
        <v>661</v>
      </c>
      <c r="B54" s="645" t="s">
        <v>1252</v>
      </c>
      <c r="C54" s="643" t="s">
        <v>110</v>
      </c>
      <c r="D54" s="657">
        <v>0.44</v>
      </c>
      <c r="E54" s="653"/>
      <c r="F54" s="653"/>
      <c r="G54" s="653"/>
      <c r="H54" s="636"/>
      <c r="I54" s="636"/>
      <c r="J54" s="636"/>
      <c r="K54" s="638">
        <v>9491601.0199999996</v>
      </c>
    </row>
    <row r="55" spans="1:11" s="239" customFormat="1" ht="24.75" customHeight="1" x14ac:dyDescent="0.25">
      <c r="A55" s="240" t="s">
        <v>1622</v>
      </c>
      <c r="B55" s="1258" t="s">
        <v>1623</v>
      </c>
      <c r="C55" s="643" t="s">
        <v>110</v>
      </c>
      <c r="D55" s="660"/>
      <c r="E55" s="653"/>
      <c r="F55" s="653"/>
      <c r="G55" s="653"/>
      <c r="H55" s="658">
        <v>6336.25</v>
      </c>
      <c r="I55" s="658">
        <v>67288.800000000003</v>
      </c>
      <c r="J55" s="636"/>
      <c r="K55" s="638">
        <v>564828.34</v>
      </c>
    </row>
    <row r="56" spans="1:11" s="239" customFormat="1" x14ac:dyDescent="0.25">
      <c r="A56" s="240"/>
      <c r="B56" s="643"/>
      <c r="C56" s="643"/>
      <c r="D56" s="660"/>
      <c r="E56" s="653"/>
      <c r="F56" s="653"/>
      <c r="G56" s="653"/>
      <c r="H56" s="636"/>
      <c r="I56" s="636"/>
      <c r="J56" s="636"/>
      <c r="K56" s="638"/>
    </row>
    <row r="57" spans="1:11" s="239" customFormat="1" ht="15.95" customHeight="1" x14ac:dyDescent="0.25">
      <c r="A57" s="50" t="s">
        <v>1624</v>
      </c>
      <c r="B57" s="458"/>
      <c r="C57" s="458"/>
      <c r="D57" s="657"/>
      <c r="E57" s="653"/>
      <c r="F57" s="653"/>
      <c r="G57" s="653"/>
      <c r="H57" s="636"/>
      <c r="I57" s="636"/>
      <c r="J57" s="72"/>
      <c r="K57" s="220">
        <f>SUM(K58:K61)</f>
        <v>1678133.65</v>
      </c>
    </row>
    <row r="58" spans="1:11" s="239" customFormat="1" ht="15.95" customHeight="1" x14ac:dyDescent="0.25">
      <c r="A58" s="50" t="s">
        <v>1625</v>
      </c>
      <c r="B58" s="643"/>
      <c r="C58" s="643"/>
      <c r="D58" s="657"/>
      <c r="E58" s="653"/>
      <c r="F58" s="653"/>
      <c r="G58" s="653"/>
      <c r="H58" s="636"/>
      <c r="I58" s="636"/>
      <c r="J58" s="245"/>
      <c r="K58" s="638"/>
    </row>
    <row r="59" spans="1:11" s="239" customFormat="1" ht="15.95" customHeight="1" x14ac:dyDescent="0.25">
      <c r="A59" s="240" t="s">
        <v>1626</v>
      </c>
      <c r="B59" s="643" t="s">
        <v>1627</v>
      </c>
      <c r="C59" s="643" t="s">
        <v>110</v>
      </c>
      <c r="D59" s="660"/>
      <c r="E59" s="653"/>
      <c r="F59" s="653"/>
      <c r="G59" s="653"/>
      <c r="H59" s="658">
        <v>1700</v>
      </c>
      <c r="I59" s="658">
        <v>2000</v>
      </c>
      <c r="J59" s="636"/>
      <c r="K59" s="638">
        <v>1636277.76</v>
      </c>
    </row>
    <row r="60" spans="1:11" s="239" customFormat="1" ht="15.95" customHeight="1" x14ac:dyDescent="0.25">
      <c r="A60" s="240" t="s">
        <v>1628</v>
      </c>
      <c r="B60" s="643" t="s">
        <v>1629</v>
      </c>
      <c r="C60" s="643" t="s">
        <v>110</v>
      </c>
      <c r="D60" s="657">
        <v>0.02</v>
      </c>
      <c r="E60" s="653"/>
      <c r="F60" s="653"/>
      <c r="G60" s="653"/>
      <c r="H60" s="636"/>
      <c r="I60" s="636"/>
      <c r="J60" s="636"/>
      <c r="K60" s="638">
        <v>41855.89</v>
      </c>
    </row>
    <row r="61" spans="1:11" s="239" customFormat="1" x14ac:dyDescent="0.25">
      <c r="A61" s="240"/>
      <c r="B61" s="636"/>
      <c r="C61" s="636"/>
      <c r="D61" s="648"/>
      <c r="E61" s="636"/>
      <c r="F61" s="636"/>
      <c r="G61" s="636"/>
      <c r="H61" s="636"/>
      <c r="I61" s="636"/>
      <c r="J61" s="636"/>
      <c r="K61" s="638"/>
    </row>
    <row r="62" spans="1:11" s="499" customFormat="1" ht="15.75" x14ac:dyDescent="0.25">
      <c r="A62" s="441" t="s">
        <v>628</v>
      </c>
      <c r="B62" s="611"/>
      <c r="C62" s="611"/>
      <c r="D62" s="661"/>
      <c r="E62" s="649"/>
      <c r="F62" s="649"/>
      <c r="G62" s="611"/>
      <c r="H62" s="611"/>
      <c r="I62" s="611"/>
      <c r="J62" s="611"/>
      <c r="K62" s="742">
        <f>+K9+K11+K24+K28+K37+K39+K43+K45</f>
        <v>18991990.669999998</v>
      </c>
    </row>
    <row r="63" spans="1:11" x14ac:dyDescent="0.25">
      <c r="A63" s="506"/>
      <c r="B63" s="507"/>
      <c r="C63" s="507"/>
      <c r="D63" s="507"/>
      <c r="E63" s="507"/>
      <c r="F63" s="507"/>
      <c r="G63" s="507"/>
      <c r="H63" s="507"/>
      <c r="I63" s="507"/>
      <c r="J63" s="507"/>
      <c r="K63" s="507"/>
    </row>
    <row r="66" spans="1:1" x14ac:dyDescent="0.25">
      <c r="A66" s="244"/>
    </row>
    <row r="67" spans="1:1" x14ac:dyDescent="0.25">
      <c r="A67" s="244"/>
    </row>
    <row r="68" spans="1:1" x14ac:dyDescent="0.25">
      <c r="A68" s="244"/>
    </row>
    <row r="69" spans="1:1" x14ac:dyDescent="0.25">
      <c r="A69" s="244"/>
    </row>
    <row r="70" spans="1:1" x14ac:dyDescent="0.25">
      <c r="A70" s="244"/>
    </row>
    <row r="71" spans="1:1" x14ac:dyDescent="0.25">
      <c r="A71" s="244"/>
    </row>
    <row r="72" spans="1:1" x14ac:dyDescent="0.25">
      <c r="A72" s="244"/>
    </row>
    <row r="73" spans="1:1" x14ac:dyDescent="0.25">
      <c r="A73" s="244"/>
    </row>
    <row r="74" spans="1:1" x14ac:dyDescent="0.25">
      <c r="A74" s="244"/>
    </row>
    <row r="75" spans="1:1" x14ac:dyDescent="0.25">
      <c r="A75" s="244"/>
    </row>
    <row r="76" spans="1:1" x14ac:dyDescent="0.25">
      <c r="A76" s="508"/>
    </row>
  </sheetData>
  <mergeCells count="10">
    <mergeCell ref="J7:J8"/>
    <mergeCell ref="K7:K8"/>
    <mergeCell ref="H6:I6"/>
    <mergeCell ref="G7:G8"/>
    <mergeCell ref="H7:I7"/>
    <mergeCell ref="A7:A8"/>
    <mergeCell ref="B7:B8"/>
    <mergeCell ref="C7:C8"/>
    <mergeCell ref="D7:D8"/>
    <mergeCell ref="E7:F7"/>
  </mergeCells>
  <pageMargins left="0" right="0" top="0.15748031496062992" bottom="0" header="0" footer="0"/>
  <pageSetup paperSize="9" scale="57" orientation="landscape" r:id="rId1"/>
  <ignoredErrors>
    <ignoredError sqref="A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47"/>
  <sheetViews>
    <sheetView showGridLines="0" zoomScale="90" zoomScaleNormal="90" workbookViewId="0">
      <selection activeCell="A25" sqref="A25"/>
    </sheetView>
  </sheetViews>
  <sheetFormatPr baseColWidth="10" defaultRowHeight="15" x14ac:dyDescent="0.25"/>
  <cols>
    <col min="1" max="1" width="57.85546875" style="553" customWidth="1"/>
    <col min="2" max="2" width="18.5703125" style="553" bestFit="1" customWidth="1"/>
    <col min="3" max="3" width="12.42578125" style="553" customWidth="1"/>
    <col min="4" max="4" width="14.28515625" style="553" customWidth="1"/>
    <col min="5" max="5" width="14.140625" style="553" customWidth="1"/>
    <col min="6" max="6" width="14.42578125" style="553" customWidth="1"/>
    <col min="7" max="7" width="13.140625" style="553" customWidth="1"/>
    <col min="8" max="8" width="13.7109375" style="553" customWidth="1"/>
    <col min="9" max="9" width="13.42578125" style="553" customWidth="1"/>
    <col min="10" max="10" width="22.42578125" style="553" customWidth="1"/>
    <col min="11" max="11" width="17.7109375" style="553" customWidth="1"/>
    <col min="12" max="12" width="14" style="553" bestFit="1" customWidth="1"/>
    <col min="13" max="256" width="11.42578125" style="553"/>
    <col min="257" max="257" width="71" style="553" customWidth="1"/>
    <col min="258" max="262" width="17.7109375" style="553" customWidth="1"/>
    <col min="263" max="263" width="19.42578125" style="553" customWidth="1"/>
    <col min="264" max="267" width="17.7109375" style="553" customWidth="1"/>
    <col min="268" max="268" width="14" style="553" bestFit="1" customWidth="1"/>
    <col min="269" max="512" width="11.42578125" style="553"/>
    <col min="513" max="513" width="71" style="553" customWidth="1"/>
    <col min="514" max="518" width="17.7109375" style="553" customWidth="1"/>
    <col min="519" max="519" width="19.42578125" style="553" customWidth="1"/>
    <col min="520" max="523" width="17.7109375" style="553" customWidth="1"/>
    <col min="524" max="524" width="14" style="553" bestFit="1" customWidth="1"/>
    <col min="525" max="768" width="11.42578125" style="553"/>
    <col min="769" max="769" width="71" style="553" customWidth="1"/>
    <col min="770" max="774" width="17.7109375" style="553" customWidth="1"/>
    <col min="775" max="775" width="19.42578125" style="553" customWidth="1"/>
    <col min="776" max="779" width="17.7109375" style="553" customWidth="1"/>
    <col min="780" max="780" width="14" style="553" bestFit="1" customWidth="1"/>
    <col min="781" max="1024" width="11.42578125" style="553"/>
    <col min="1025" max="1025" width="71" style="553" customWidth="1"/>
    <col min="1026" max="1030" width="17.7109375" style="553" customWidth="1"/>
    <col min="1031" max="1031" width="19.42578125" style="553" customWidth="1"/>
    <col min="1032" max="1035" width="17.7109375" style="553" customWidth="1"/>
    <col min="1036" max="1036" width="14" style="553" bestFit="1" customWidth="1"/>
    <col min="1037" max="1280" width="11.42578125" style="553"/>
    <col min="1281" max="1281" width="71" style="553" customWidth="1"/>
    <col min="1282" max="1286" width="17.7109375" style="553" customWidth="1"/>
    <col min="1287" max="1287" width="19.42578125" style="553" customWidth="1"/>
    <col min="1288" max="1291" width="17.7109375" style="553" customWidth="1"/>
    <col min="1292" max="1292" width="14" style="553" bestFit="1" customWidth="1"/>
    <col min="1293" max="1536" width="11.42578125" style="553"/>
    <col min="1537" max="1537" width="71" style="553" customWidth="1"/>
    <col min="1538" max="1542" width="17.7109375" style="553" customWidth="1"/>
    <col min="1543" max="1543" width="19.42578125" style="553" customWidth="1"/>
    <col min="1544" max="1547" width="17.7109375" style="553" customWidth="1"/>
    <col min="1548" max="1548" width="14" style="553" bestFit="1" customWidth="1"/>
    <col min="1549" max="1792" width="11.42578125" style="553"/>
    <col min="1793" max="1793" width="71" style="553" customWidth="1"/>
    <col min="1794" max="1798" width="17.7109375" style="553" customWidth="1"/>
    <col min="1799" max="1799" width="19.42578125" style="553" customWidth="1"/>
    <col min="1800" max="1803" width="17.7109375" style="553" customWidth="1"/>
    <col min="1804" max="1804" width="14" style="553" bestFit="1" customWidth="1"/>
    <col min="1805" max="2048" width="11.42578125" style="553"/>
    <col min="2049" max="2049" width="71" style="553" customWidth="1"/>
    <col min="2050" max="2054" width="17.7109375" style="553" customWidth="1"/>
    <col min="2055" max="2055" width="19.42578125" style="553" customWidth="1"/>
    <col min="2056" max="2059" width="17.7109375" style="553" customWidth="1"/>
    <col min="2060" max="2060" width="14" style="553" bestFit="1" customWidth="1"/>
    <col min="2061" max="2304" width="11.42578125" style="553"/>
    <col min="2305" max="2305" width="71" style="553" customWidth="1"/>
    <col min="2306" max="2310" width="17.7109375" style="553" customWidth="1"/>
    <col min="2311" max="2311" width="19.42578125" style="553" customWidth="1"/>
    <col min="2312" max="2315" width="17.7109375" style="553" customWidth="1"/>
    <col min="2316" max="2316" width="14" style="553" bestFit="1" customWidth="1"/>
    <col min="2317" max="2560" width="11.42578125" style="553"/>
    <col min="2561" max="2561" width="71" style="553" customWidth="1"/>
    <col min="2562" max="2566" width="17.7109375" style="553" customWidth="1"/>
    <col min="2567" max="2567" width="19.42578125" style="553" customWidth="1"/>
    <col min="2568" max="2571" width="17.7109375" style="553" customWidth="1"/>
    <col min="2572" max="2572" width="14" style="553" bestFit="1" customWidth="1"/>
    <col min="2573" max="2816" width="11.42578125" style="553"/>
    <col min="2817" max="2817" width="71" style="553" customWidth="1"/>
    <col min="2818" max="2822" width="17.7109375" style="553" customWidth="1"/>
    <col min="2823" max="2823" width="19.42578125" style="553" customWidth="1"/>
    <col min="2824" max="2827" width="17.7109375" style="553" customWidth="1"/>
    <col min="2828" max="2828" width="14" style="553" bestFit="1" customWidth="1"/>
    <col min="2829" max="3072" width="11.42578125" style="553"/>
    <col min="3073" max="3073" width="71" style="553" customWidth="1"/>
    <col min="3074" max="3078" width="17.7109375" style="553" customWidth="1"/>
    <col min="3079" max="3079" width="19.42578125" style="553" customWidth="1"/>
    <col min="3080" max="3083" width="17.7109375" style="553" customWidth="1"/>
    <col min="3084" max="3084" width="14" style="553" bestFit="1" customWidth="1"/>
    <col min="3085" max="3328" width="11.42578125" style="553"/>
    <col min="3329" max="3329" width="71" style="553" customWidth="1"/>
    <col min="3330" max="3334" width="17.7109375" style="553" customWidth="1"/>
    <col min="3335" max="3335" width="19.42578125" style="553" customWidth="1"/>
    <col min="3336" max="3339" width="17.7109375" style="553" customWidth="1"/>
    <col min="3340" max="3340" width="14" style="553" bestFit="1" customWidth="1"/>
    <col min="3341" max="3584" width="11.42578125" style="553"/>
    <col min="3585" max="3585" width="71" style="553" customWidth="1"/>
    <col min="3586" max="3590" width="17.7109375" style="553" customWidth="1"/>
    <col min="3591" max="3591" width="19.42578125" style="553" customWidth="1"/>
    <col min="3592" max="3595" width="17.7109375" style="553" customWidth="1"/>
    <col min="3596" max="3596" width="14" style="553" bestFit="1" customWidth="1"/>
    <col min="3597" max="3840" width="11.42578125" style="553"/>
    <col min="3841" max="3841" width="71" style="553" customWidth="1"/>
    <col min="3842" max="3846" width="17.7109375" style="553" customWidth="1"/>
    <col min="3847" max="3847" width="19.42578125" style="553" customWidth="1"/>
    <col min="3848" max="3851" width="17.7109375" style="553" customWidth="1"/>
    <col min="3852" max="3852" width="14" style="553" bestFit="1" customWidth="1"/>
    <col min="3853" max="4096" width="11.42578125" style="553"/>
    <col min="4097" max="4097" width="71" style="553" customWidth="1"/>
    <col min="4098" max="4102" width="17.7109375" style="553" customWidth="1"/>
    <col min="4103" max="4103" width="19.42578125" style="553" customWidth="1"/>
    <col min="4104" max="4107" width="17.7109375" style="553" customWidth="1"/>
    <col min="4108" max="4108" width="14" style="553" bestFit="1" customWidth="1"/>
    <col min="4109" max="4352" width="11.42578125" style="553"/>
    <col min="4353" max="4353" width="71" style="553" customWidth="1"/>
    <col min="4354" max="4358" width="17.7109375" style="553" customWidth="1"/>
    <col min="4359" max="4359" width="19.42578125" style="553" customWidth="1"/>
    <col min="4360" max="4363" width="17.7109375" style="553" customWidth="1"/>
    <col min="4364" max="4364" width="14" style="553" bestFit="1" customWidth="1"/>
    <col min="4365" max="4608" width="11.42578125" style="553"/>
    <col min="4609" max="4609" width="71" style="553" customWidth="1"/>
    <col min="4610" max="4614" width="17.7109375" style="553" customWidth="1"/>
    <col min="4615" max="4615" width="19.42578125" style="553" customWidth="1"/>
    <col min="4616" max="4619" width="17.7109375" style="553" customWidth="1"/>
    <col min="4620" max="4620" width="14" style="553" bestFit="1" customWidth="1"/>
    <col min="4621" max="4864" width="11.42578125" style="553"/>
    <col min="4865" max="4865" width="71" style="553" customWidth="1"/>
    <col min="4866" max="4870" width="17.7109375" style="553" customWidth="1"/>
    <col min="4871" max="4871" width="19.42578125" style="553" customWidth="1"/>
    <col min="4872" max="4875" width="17.7109375" style="553" customWidth="1"/>
    <col min="4876" max="4876" width="14" style="553" bestFit="1" customWidth="1"/>
    <col min="4877" max="5120" width="11.42578125" style="553"/>
    <col min="5121" max="5121" width="71" style="553" customWidth="1"/>
    <col min="5122" max="5126" width="17.7109375" style="553" customWidth="1"/>
    <col min="5127" max="5127" width="19.42578125" style="553" customWidth="1"/>
    <col min="5128" max="5131" width="17.7109375" style="553" customWidth="1"/>
    <col min="5132" max="5132" width="14" style="553" bestFit="1" customWidth="1"/>
    <col min="5133" max="5376" width="11.42578125" style="553"/>
    <col min="5377" max="5377" width="71" style="553" customWidth="1"/>
    <col min="5378" max="5382" width="17.7109375" style="553" customWidth="1"/>
    <col min="5383" max="5383" width="19.42578125" style="553" customWidth="1"/>
    <col min="5384" max="5387" width="17.7109375" style="553" customWidth="1"/>
    <col min="5388" max="5388" width="14" style="553" bestFit="1" customWidth="1"/>
    <col min="5389" max="5632" width="11.42578125" style="553"/>
    <col min="5633" max="5633" width="71" style="553" customWidth="1"/>
    <col min="5634" max="5638" width="17.7109375" style="553" customWidth="1"/>
    <col min="5639" max="5639" width="19.42578125" style="553" customWidth="1"/>
    <col min="5640" max="5643" width="17.7109375" style="553" customWidth="1"/>
    <col min="5644" max="5644" width="14" style="553" bestFit="1" customWidth="1"/>
    <col min="5645" max="5888" width="11.42578125" style="553"/>
    <col min="5889" max="5889" width="71" style="553" customWidth="1"/>
    <col min="5890" max="5894" width="17.7109375" style="553" customWidth="1"/>
    <col min="5895" max="5895" width="19.42578125" style="553" customWidth="1"/>
    <col min="5896" max="5899" width="17.7109375" style="553" customWidth="1"/>
    <col min="5900" max="5900" width="14" style="553" bestFit="1" customWidth="1"/>
    <col min="5901" max="6144" width="11.42578125" style="553"/>
    <col min="6145" max="6145" width="71" style="553" customWidth="1"/>
    <col min="6146" max="6150" width="17.7109375" style="553" customWidth="1"/>
    <col min="6151" max="6151" width="19.42578125" style="553" customWidth="1"/>
    <col min="6152" max="6155" width="17.7109375" style="553" customWidth="1"/>
    <col min="6156" max="6156" width="14" style="553" bestFit="1" customWidth="1"/>
    <col min="6157" max="6400" width="11.42578125" style="553"/>
    <col min="6401" max="6401" width="71" style="553" customWidth="1"/>
    <col min="6402" max="6406" width="17.7109375" style="553" customWidth="1"/>
    <col min="6407" max="6407" width="19.42578125" style="553" customWidth="1"/>
    <col min="6408" max="6411" width="17.7109375" style="553" customWidth="1"/>
    <col min="6412" max="6412" width="14" style="553" bestFit="1" customWidth="1"/>
    <col min="6413" max="6656" width="11.42578125" style="553"/>
    <col min="6657" max="6657" width="71" style="553" customWidth="1"/>
    <col min="6658" max="6662" width="17.7109375" style="553" customWidth="1"/>
    <col min="6663" max="6663" width="19.42578125" style="553" customWidth="1"/>
    <col min="6664" max="6667" width="17.7109375" style="553" customWidth="1"/>
    <col min="6668" max="6668" width="14" style="553" bestFit="1" customWidth="1"/>
    <col min="6669" max="6912" width="11.42578125" style="553"/>
    <col min="6913" max="6913" width="71" style="553" customWidth="1"/>
    <col min="6914" max="6918" width="17.7109375" style="553" customWidth="1"/>
    <col min="6919" max="6919" width="19.42578125" style="553" customWidth="1"/>
    <col min="6920" max="6923" width="17.7109375" style="553" customWidth="1"/>
    <col min="6924" max="6924" width="14" style="553" bestFit="1" customWidth="1"/>
    <col min="6925" max="7168" width="11.42578125" style="553"/>
    <col min="7169" max="7169" width="71" style="553" customWidth="1"/>
    <col min="7170" max="7174" width="17.7109375" style="553" customWidth="1"/>
    <col min="7175" max="7175" width="19.42578125" style="553" customWidth="1"/>
    <col min="7176" max="7179" width="17.7109375" style="553" customWidth="1"/>
    <col min="7180" max="7180" width="14" style="553" bestFit="1" customWidth="1"/>
    <col min="7181" max="7424" width="11.42578125" style="553"/>
    <col min="7425" max="7425" width="71" style="553" customWidth="1"/>
    <col min="7426" max="7430" width="17.7109375" style="553" customWidth="1"/>
    <col min="7431" max="7431" width="19.42578125" style="553" customWidth="1"/>
    <col min="7432" max="7435" width="17.7109375" style="553" customWidth="1"/>
    <col min="7436" max="7436" width="14" style="553" bestFit="1" customWidth="1"/>
    <col min="7437" max="7680" width="11.42578125" style="553"/>
    <col min="7681" max="7681" width="71" style="553" customWidth="1"/>
    <col min="7682" max="7686" width="17.7109375" style="553" customWidth="1"/>
    <col min="7687" max="7687" width="19.42578125" style="553" customWidth="1"/>
    <col min="7688" max="7691" width="17.7109375" style="553" customWidth="1"/>
    <col min="7692" max="7692" width="14" style="553" bestFit="1" customWidth="1"/>
    <col min="7693" max="7936" width="11.42578125" style="553"/>
    <col min="7937" max="7937" width="71" style="553" customWidth="1"/>
    <col min="7938" max="7942" width="17.7109375" style="553" customWidth="1"/>
    <col min="7943" max="7943" width="19.42578125" style="553" customWidth="1"/>
    <col min="7944" max="7947" width="17.7109375" style="553" customWidth="1"/>
    <col min="7948" max="7948" width="14" style="553" bestFit="1" customWidth="1"/>
    <col min="7949" max="8192" width="11.42578125" style="553"/>
    <col min="8193" max="8193" width="71" style="553" customWidth="1"/>
    <col min="8194" max="8198" width="17.7109375" style="553" customWidth="1"/>
    <col min="8199" max="8199" width="19.42578125" style="553" customWidth="1"/>
    <col min="8200" max="8203" width="17.7109375" style="553" customWidth="1"/>
    <col min="8204" max="8204" width="14" style="553" bestFit="1" customWidth="1"/>
    <col min="8205" max="8448" width="11.42578125" style="553"/>
    <col min="8449" max="8449" width="71" style="553" customWidth="1"/>
    <col min="8450" max="8454" width="17.7109375" style="553" customWidth="1"/>
    <col min="8455" max="8455" width="19.42578125" style="553" customWidth="1"/>
    <col min="8456" max="8459" width="17.7109375" style="553" customWidth="1"/>
    <col min="8460" max="8460" width="14" style="553" bestFit="1" customWidth="1"/>
    <col min="8461" max="8704" width="11.42578125" style="553"/>
    <col min="8705" max="8705" width="71" style="553" customWidth="1"/>
    <col min="8706" max="8710" width="17.7109375" style="553" customWidth="1"/>
    <col min="8711" max="8711" width="19.42578125" style="553" customWidth="1"/>
    <col min="8712" max="8715" width="17.7109375" style="553" customWidth="1"/>
    <col min="8716" max="8716" width="14" style="553" bestFit="1" customWidth="1"/>
    <col min="8717" max="8960" width="11.42578125" style="553"/>
    <col min="8961" max="8961" width="71" style="553" customWidth="1"/>
    <col min="8962" max="8966" width="17.7109375" style="553" customWidth="1"/>
    <col min="8967" max="8967" width="19.42578125" style="553" customWidth="1"/>
    <col min="8968" max="8971" width="17.7109375" style="553" customWidth="1"/>
    <col min="8972" max="8972" width="14" style="553" bestFit="1" customWidth="1"/>
    <col min="8973" max="9216" width="11.42578125" style="553"/>
    <col min="9217" max="9217" width="71" style="553" customWidth="1"/>
    <col min="9218" max="9222" width="17.7109375" style="553" customWidth="1"/>
    <col min="9223" max="9223" width="19.42578125" style="553" customWidth="1"/>
    <col min="9224" max="9227" width="17.7109375" style="553" customWidth="1"/>
    <col min="9228" max="9228" width="14" style="553" bestFit="1" customWidth="1"/>
    <col min="9229" max="9472" width="11.42578125" style="553"/>
    <col min="9473" max="9473" width="71" style="553" customWidth="1"/>
    <col min="9474" max="9478" width="17.7109375" style="553" customWidth="1"/>
    <col min="9479" max="9479" width="19.42578125" style="553" customWidth="1"/>
    <col min="9480" max="9483" width="17.7109375" style="553" customWidth="1"/>
    <col min="9484" max="9484" width="14" style="553" bestFit="1" customWidth="1"/>
    <col min="9485" max="9728" width="11.42578125" style="553"/>
    <col min="9729" max="9729" width="71" style="553" customWidth="1"/>
    <col min="9730" max="9734" width="17.7109375" style="553" customWidth="1"/>
    <col min="9735" max="9735" width="19.42578125" style="553" customWidth="1"/>
    <col min="9736" max="9739" width="17.7109375" style="553" customWidth="1"/>
    <col min="9740" max="9740" width="14" style="553" bestFit="1" customWidth="1"/>
    <col min="9741" max="9984" width="11.42578125" style="553"/>
    <col min="9985" max="9985" width="71" style="553" customWidth="1"/>
    <col min="9986" max="9990" width="17.7109375" style="553" customWidth="1"/>
    <col min="9991" max="9991" width="19.42578125" style="553" customWidth="1"/>
    <col min="9992" max="9995" width="17.7109375" style="553" customWidth="1"/>
    <col min="9996" max="9996" width="14" style="553" bestFit="1" customWidth="1"/>
    <col min="9997" max="10240" width="11.42578125" style="553"/>
    <col min="10241" max="10241" width="71" style="553" customWidth="1"/>
    <col min="10242" max="10246" width="17.7109375" style="553" customWidth="1"/>
    <col min="10247" max="10247" width="19.42578125" style="553" customWidth="1"/>
    <col min="10248" max="10251" width="17.7109375" style="553" customWidth="1"/>
    <col min="10252" max="10252" width="14" style="553" bestFit="1" customWidth="1"/>
    <col min="10253" max="10496" width="11.42578125" style="553"/>
    <col min="10497" max="10497" width="71" style="553" customWidth="1"/>
    <col min="10498" max="10502" width="17.7109375" style="553" customWidth="1"/>
    <col min="10503" max="10503" width="19.42578125" style="553" customWidth="1"/>
    <col min="10504" max="10507" width="17.7109375" style="553" customWidth="1"/>
    <col min="10508" max="10508" width="14" style="553" bestFit="1" customWidth="1"/>
    <col min="10509" max="10752" width="11.42578125" style="553"/>
    <col min="10753" max="10753" width="71" style="553" customWidth="1"/>
    <col min="10754" max="10758" width="17.7109375" style="553" customWidth="1"/>
    <col min="10759" max="10759" width="19.42578125" style="553" customWidth="1"/>
    <col min="10760" max="10763" width="17.7109375" style="553" customWidth="1"/>
    <col min="10764" max="10764" width="14" style="553" bestFit="1" customWidth="1"/>
    <col min="10765" max="11008" width="11.42578125" style="553"/>
    <col min="11009" max="11009" width="71" style="553" customWidth="1"/>
    <col min="11010" max="11014" width="17.7109375" style="553" customWidth="1"/>
    <col min="11015" max="11015" width="19.42578125" style="553" customWidth="1"/>
    <col min="11016" max="11019" width="17.7109375" style="553" customWidth="1"/>
    <col min="11020" max="11020" width="14" style="553" bestFit="1" customWidth="1"/>
    <col min="11021" max="11264" width="11.42578125" style="553"/>
    <col min="11265" max="11265" width="71" style="553" customWidth="1"/>
    <col min="11266" max="11270" width="17.7109375" style="553" customWidth="1"/>
    <col min="11271" max="11271" width="19.42578125" style="553" customWidth="1"/>
    <col min="11272" max="11275" width="17.7109375" style="553" customWidth="1"/>
    <col min="11276" max="11276" width="14" style="553" bestFit="1" customWidth="1"/>
    <col min="11277" max="11520" width="11.42578125" style="553"/>
    <col min="11521" max="11521" width="71" style="553" customWidth="1"/>
    <col min="11522" max="11526" width="17.7109375" style="553" customWidth="1"/>
    <col min="11527" max="11527" width="19.42578125" style="553" customWidth="1"/>
    <col min="11528" max="11531" width="17.7109375" style="553" customWidth="1"/>
    <col min="11532" max="11532" width="14" style="553" bestFit="1" customWidth="1"/>
    <col min="11533" max="11776" width="11.42578125" style="553"/>
    <col min="11777" max="11777" width="71" style="553" customWidth="1"/>
    <col min="11778" max="11782" width="17.7109375" style="553" customWidth="1"/>
    <col min="11783" max="11783" width="19.42578125" style="553" customWidth="1"/>
    <col min="11784" max="11787" width="17.7109375" style="553" customWidth="1"/>
    <col min="11788" max="11788" width="14" style="553" bestFit="1" customWidth="1"/>
    <col min="11789" max="12032" width="11.42578125" style="553"/>
    <col min="12033" max="12033" width="71" style="553" customWidth="1"/>
    <col min="12034" max="12038" width="17.7109375" style="553" customWidth="1"/>
    <col min="12039" max="12039" width="19.42578125" style="553" customWidth="1"/>
    <col min="12040" max="12043" width="17.7109375" style="553" customWidth="1"/>
    <col min="12044" max="12044" width="14" style="553" bestFit="1" customWidth="1"/>
    <col min="12045" max="12288" width="11.42578125" style="553"/>
    <col min="12289" max="12289" width="71" style="553" customWidth="1"/>
    <col min="12290" max="12294" width="17.7109375" style="553" customWidth="1"/>
    <col min="12295" max="12295" width="19.42578125" style="553" customWidth="1"/>
    <col min="12296" max="12299" width="17.7109375" style="553" customWidth="1"/>
    <col min="12300" max="12300" width="14" style="553" bestFit="1" customWidth="1"/>
    <col min="12301" max="12544" width="11.42578125" style="553"/>
    <col min="12545" max="12545" width="71" style="553" customWidth="1"/>
    <col min="12546" max="12550" width="17.7109375" style="553" customWidth="1"/>
    <col min="12551" max="12551" width="19.42578125" style="553" customWidth="1"/>
    <col min="12552" max="12555" width="17.7109375" style="553" customWidth="1"/>
    <col min="12556" max="12556" width="14" style="553" bestFit="1" customWidth="1"/>
    <col min="12557" max="12800" width="11.42578125" style="553"/>
    <col min="12801" max="12801" width="71" style="553" customWidth="1"/>
    <col min="12802" max="12806" width="17.7109375" style="553" customWidth="1"/>
    <col min="12807" max="12807" width="19.42578125" style="553" customWidth="1"/>
    <col min="12808" max="12811" width="17.7109375" style="553" customWidth="1"/>
    <col min="12812" max="12812" width="14" style="553" bestFit="1" customWidth="1"/>
    <col min="12813" max="13056" width="11.42578125" style="553"/>
    <col min="13057" max="13057" width="71" style="553" customWidth="1"/>
    <col min="13058" max="13062" width="17.7109375" style="553" customWidth="1"/>
    <col min="13063" max="13063" width="19.42578125" style="553" customWidth="1"/>
    <col min="13064" max="13067" width="17.7109375" style="553" customWidth="1"/>
    <col min="13068" max="13068" width="14" style="553" bestFit="1" customWidth="1"/>
    <col min="13069" max="13312" width="11.42578125" style="553"/>
    <col min="13313" max="13313" width="71" style="553" customWidth="1"/>
    <col min="13314" max="13318" width="17.7109375" style="553" customWidth="1"/>
    <col min="13319" max="13319" width="19.42578125" style="553" customWidth="1"/>
    <col min="13320" max="13323" width="17.7109375" style="553" customWidth="1"/>
    <col min="13324" max="13324" width="14" style="553" bestFit="1" customWidth="1"/>
    <col min="13325" max="13568" width="11.42578125" style="553"/>
    <col min="13569" max="13569" width="71" style="553" customWidth="1"/>
    <col min="13570" max="13574" width="17.7109375" style="553" customWidth="1"/>
    <col min="13575" max="13575" width="19.42578125" style="553" customWidth="1"/>
    <col min="13576" max="13579" width="17.7109375" style="553" customWidth="1"/>
    <col min="13580" max="13580" width="14" style="553" bestFit="1" customWidth="1"/>
    <col min="13581" max="13824" width="11.42578125" style="553"/>
    <col min="13825" max="13825" width="71" style="553" customWidth="1"/>
    <col min="13826" max="13830" width="17.7109375" style="553" customWidth="1"/>
    <col min="13831" max="13831" width="19.42578125" style="553" customWidth="1"/>
    <col min="13832" max="13835" width="17.7109375" style="553" customWidth="1"/>
    <col min="13836" max="13836" width="14" style="553" bestFit="1" customWidth="1"/>
    <col min="13837" max="14080" width="11.42578125" style="553"/>
    <col min="14081" max="14081" width="71" style="553" customWidth="1"/>
    <col min="14082" max="14086" width="17.7109375" style="553" customWidth="1"/>
    <col min="14087" max="14087" width="19.42578125" style="553" customWidth="1"/>
    <col min="14088" max="14091" width="17.7109375" style="553" customWidth="1"/>
    <col min="14092" max="14092" width="14" style="553" bestFit="1" customWidth="1"/>
    <col min="14093" max="14336" width="11.42578125" style="553"/>
    <col min="14337" max="14337" width="71" style="553" customWidth="1"/>
    <col min="14338" max="14342" width="17.7109375" style="553" customWidth="1"/>
    <col min="14343" max="14343" width="19.42578125" style="553" customWidth="1"/>
    <col min="14344" max="14347" width="17.7109375" style="553" customWidth="1"/>
    <col min="14348" max="14348" width="14" style="553" bestFit="1" customWidth="1"/>
    <col min="14349" max="14592" width="11.42578125" style="553"/>
    <col min="14593" max="14593" width="71" style="553" customWidth="1"/>
    <col min="14594" max="14598" width="17.7109375" style="553" customWidth="1"/>
    <col min="14599" max="14599" width="19.42578125" style="553" customWidth="1"/>
    <col min="14600" max="14603" width="17.7109375" style="553" customWidth="1"/>
    <col min="14604" max="14604" width="14" style="553" bestFit="1" customWidth="1"/>
    <col min="14605" max="14848" width="11.42578125" style="553"/>
    <col min="14849" max="14849" width="71" style="553" customWidth="1"/>
    <col min="14850" max="14854" width="17.7109375" style="553" customWidth="1"/>
    <col min="14855" max="14855" width="19.42578125" style="553" customWidth="1"/>
    <col min="14856" max="14859" width="17.7109375" style="553" customWidth="1"/>
    <col min="14860" max="14860" width="14" style="553" bestFit="1" customWidth="1"/>
    <col min="14861" max="15104" width="11.42578125" style="553"/>
    <col min="15105" max="15105" width="71" style="553" customWidth="1"/>
    <col min="15106" max="15110" width="17.7109375" style="553" customWidth="1"/>
    <col min="15111" max="15111" width="19.42578125" style="553" customWidth="1"/>
    <col min="15112" max="15115" width="17.7109375" style="553" customWidth="1"/>
    <col min="15116" max="15116" width="14" style="553" bestFit="1" customWidth="1"/>
    <col min="15117" max="15360" width="11.42578125" style="553"/>
    <col min="15361" max="15361" width="71" style="553" customWidth="1"/>
    <col min="15362" max="15366" width="17.7109375" style="553" customWidth="1"/>
    <col min="15367" max="15367" width="19.42578125" style="553" customWidth="1"/>
    <col min="15368" max="15371" width="17.7109375" style="553" customWidth="1"/>
    <col min="15372" max="15372" width="14" style="553" bestFit="1" customWidth="1"/>
    <col min="15373" max="15616" width="11.42578125" style="553"/>
    <col min="15617" max="15617" width="71" style="553" customWidth="1"/>
    <col min="15618" max="15622" width="17.7109375" style="553" customWidth="1"/>
    <col min="15623" max="15623" width="19.42578125" style="553" customWidth="1"/>
    <col min="15624" max="15627" width="17.7109375" style="553" customWidth="1"/>
    <col min="15628" max="15628" width="14" style="553" bestFit="1" customWidth="1"/>
    <col min="15629" max="15872" width="11.42578125" style="553"/>
    <col min="15873" max="15873" width="71" style="553" customWidth="1"/>
    <col min="15874" max="15878" width="17.7109375" style="553" customWidth="1"/>
    <col min="15879" max="15879" width="19.42578125" style="553" customWidth="1"/>
    <col min="15880" max="15883" width="17.7109375" style="553" customWidth="1"/>
    <col min="15884" max="15884" width="14" style="553" bestFit="1" customWidth="1"/>
    <col min="15885" max="16128" width="11.42578125" style="553"/>
    <col min="16129" max="16129" width="71" style="553" customWidth="1"/>
    <col min="16130" max="16134" width="17.7109375" style="553" customWidth="1"/>
    <col min="16135" max="16135" width="19.42578125" style="553" customWidth="1"/>
    <col min="16136" max="16139" width="17.7109375" style="553" customWidth="1"/>
    <col min="16140" max="16140" width="14" style="553" bestFit="1" customWidth="1"/>
    <col min="16141" max="16384" width="11.42578125" style="553"/>
  </cols>
  <sheetData>
    <row r="1" spans="1:11" s="348" customFormat="1" x14ac:dyDescent="0.25"/>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1890</v>
      </c>
      <c r="B4" s="350"/>
      <c r="C4" s="350"/>
      <c r="D4" s="350"/>
      <c r="E4" s="350"/>
      <c r="F4" s="350"/>
      <c r="G4" s="350"/>
      <c r="H4" s="350"/>
      <c r="I4" s="350"/>
      <c r="J4" s="350"/>
      <c r="K4" s="350"/>
    </row>
    <row r="5" spans="1:11" s="348" customFormat="1" x14ac:dyDescent="0.25">
      <c r="A5" s="435"/>
      <c r="B5" s="350"/>
      <c r="C5" s="350"/>
      <c r="D5" s="350"/>
      <c r="E5" s="350"/>
      <c r="F5" s="350"/>
      <c r="G5" s="350"/>
      <c r="H5" s="350"/>
      <c r="I5" s="350"/>
      <c r="J5" s="350"/>
      <c r="K5" s="350"/>
    </row>
    <row r="6" spans="1:11" s="348" customFormat="1" x14ac:dyDescent="0.25">
      <c r="A6" s="604" t="s">
        <v>1</v>
      </c>
      <c r="B6" s="604" t="s">
        <v>2</v>
      </c>
      <c r="C6" s="604" t="s">
        <v>3</v>
      </c>
      <c r="D6" s="604"/>
      <c r="E6" s="353" t="s">
        <v>4</v>
      </c>
      <c r="F6" s="353"/>
      <c r="G6" s="604" t="s">
        <v>5</v>
      </c>
      <c r="H6" s="1603" t="s">
        <v>6</v>
      </c>
      <c r="I6" s="1603"/>
      <c r="J6" s="604" t="s">
        <v>7</v>
      </c>
      <c r="K6" s="604" t="s">
        <v>8</v>
      </c>
    </row>
    <row r="7" spans="1:11" s="354" customFormat="1" x14ac:dyDescent="0.25">
      <c r="A7" s="1614" t="s">
        <v>9</v>
      </c>
      <c r="B7" s="1601" t="s">
        <v>10</v>
      </c>
      <c r="C7" s="1601" t="s">
        <v>11</v>
      </c>
      <c r="D7" s="1601" t="s">
        <v>12</v>
      </c>
      <c r="E7" s="1601" t="s">
        <v>13</v>
      </c>
      <c r="F7" s="1601"/>
      <c r="G7" s="1601" t="s">
        <v>14</v>
      </c>
      <c r="H7" s="1601" t="s">
        <v>15</v>
      </c>
      <c r="I7" s="1601"/>
      <c r="J7" s="1601" t="s">
        <v>16</v>
      </c>
      <c r="K7" s="1602" t="s">
        <v>17</v>
      </c>
    </row>
    <row r="8" spans="1:11" s="354" customFormat="1" x14ac:dyDescent="0.25">
      <c r="A8" s="1614"/>
      <c r="B8" s="1601"/>
      <c r="C8" s="1601"/>
      <c r="D8" s="1601"/>
      <c r="E8" s="603" t="s">
        <v>18</v>
      </c>
      <c r="F8" s="603" t="s">
        <v>19</v>
      </c>
      <c r="G8" s="1601"/>
      <c r="H8" s="603" t="s">
        <v>18</v>
      </c>
      <c r="I8" s="603" t="s">
        <v>19</v>
      </c>
      <c r="J8" s="1601"/>
      <c r="K8" s="1602"/>
    </row>
    <row r="9" spans="1:11" ht="15.95" customHeight="1" x14ac:dyDescent="0.25">
      <c r="A9" s="443" t="s">
        <v>467</v>
      </c>
      <c r="B9" s="444"/>
      <c r="C9" s="444"/>
      <c r="D9" s="444"/>
      <c r="E9" s="444"/>
      <c r="F9" s="444"/>
      <c r="G9" s="444"/>
      <c r="H9" s="444"/>
      <c r="I9" s="444"/>
      <c r="J9" s="444"/>
      <c r="K9" s="484">
        <f>SUM(K10)</f>
        <v>0</v>
      </c>
    </row>
    <row r="10" spans="1:11" ht="19.5" customHeight="1" x14ac:dyDescent="0.25">
      <c r="A10" s="540"/>
      <c r="B10" s="437"/>
      <c r="C10" s="437"/>
      <c r="D10" s="226"/>
      <c r="E10" s="226"/>
      <c r="F10" s="226"/>
      <c r="G10" s="437"/>
      <c r="H10" s="437"/>
      <c r="I10" s="437"/>
      <c r="J10" s="437"/>
      <c r="K10" s="485"/>
    </row>
    <row r="11" spans="1:11" ht="15.95" customHeight="1" x14ac:dyDescent="0.25">
      <c r="A11" s="443" t="s">
        <v>594</v>
      </c>
      <c r="B11" s="444"/>
      <c r="C11" s="444"/>
      <c r="D11" s="227"/>
      <c r="E11" s="227"/>
      <c r="F11" s="227"/>
      <c r="G11" s="444"/>
      <c r="H11" s="444"/>
      <c r="I11" s="444"/>
      <c r="J11" s="444"/>
      <c r="K11" s="484">
        <f>SUM(K12:K19)</f>
        <v>2639461.0100000002</v>
      </c>
    </row>
    <row r="12" spans="1:11" ht="15.95" customHeight="1" x14ac:dyDescent="0.25">
      <c r="A12" s="540" t="s">
        <v>28</v>
      </c>
      <c r="B12" s="1001" t="s">
        <v>1815</v>
      </c>
      <c r="C12" s="1001" t="s">
        <v>79</v>
      </c>
      <c r="D12" s="234" t="s">
        <v>1816</v>
      </c>
      <c r="E12" s="234"/>
      <c r="F12" s="234"/>
      <c r="G12" s="1000"/>
      <c r="H12" s="1000">
        <v>1080</v>
      </c>
      <c r="I12" s="1000">
        <v>1800</v>
      </c>
      <c r="J12" s="1001" t="s">
        <v>1817</v>
      </c>
      <c r="K12" s="544">
        <v>927587.17</v>
      </c>
    </row>
    <row r="13" spans="1:11" ht="15.95" customHeight="1" x14ac:dyDescent="0.25">
      <c r="A13" s="540" t="s">
        <v>1818</v>
      </c>
      <c r="B13" s="1001" t="s">
        <v>1819</v>
      </c>
      <c r="C13" s="1001" t="s">
        <v>79</v>
      </c>
      <c r="D13" s="234">
        <v>0.01</v>
      </c>
      <c r="E13" s="234">
        <v>0.01</v>
      </c>
      <c r="F13" s="234">
        <v>0.06</v>
      </c>
      <c r="G13" s="1000"/>
      <c r="H13" s="1000">
        <v>300</v>
      </c>
      <c r="I13" s="1000"/>
      <c r="J13" s="1001" t="s">
        <v>1817</v>
      </c>
      <c r="K13" s="544">
        <v>853723.46</v>
      </c>
    </row>
    <row r="14" spans="1:11" ht="15.95" customHeight="1" x14ac:dyDescent="0.25">
      <c r="A14" s="540" t="s">
        <v>1820</v>
      </c>
      <c r="B14" s="1001" t="s">
        <v>2368</v>
      </c>
      <c r="C14" s="1001" t="s">
        <v>79</v>
      </c>
      <c r="D14" s="1002">
        <v>8.6956000000000006E-2</v>
      </c>
      <c r="E14" s="234"/>
      <c r="F14" s="234"/>
      <c r="G14" s="1000"/>
      <c r="H14" s="1000"/>
      <c r="I14" s="1000"/>
      <c r="J14" s="1001" t="s">
        <v>1821</v>
      </c>
      <c r="K14" s="544">
        <v>469605.18</v>
      </c>
    </row>
    <row r="15" spans="1:11" ht="15.95" customHeight="1" x14ac:dyDescent="0.25">
      <c r="A15" s="540" t="s">
        <v>1823</v>
      </c>
      <c r="B15" s="1001" t="s">
        <v>1824</v>
      </c>
      <c r="C15" s="1001" t="s">
        <v>79</v>
      </c>
      <c r="D15" s="234">
        <v>0.1</v>
      </c>
      <c r="E15" s="234"/>
      <c r="F15" s="234"/>
      <c r="G15" s="1000"/>
      <c r="H15" s="1000"/>
      <c r="I15" s="1000"/>
      <c r="J15" s="1001" t="s">
        <v>1817</v>
      </c>
      <c r="K15" s="544">
        <v>157732.18</v>
      </c>
    </row>
    <row r="16" spans="1:11" ht="15.95" customHeight="1" x14ac:dyDescent="0.25">
      <c r="A16" s="540" t="s">
        <v>1825</v>
      </c>
      <c r="B16" s="1001" t="s">
        <v>604</v>
      </c>
      <c r="C16" s="1001" t="s">
        <v>79</v>
      </c>
      <c r="D16" s="234"/>
      <c r="E16" s="234"/>
      <c r="F16" s="234"/>
      <c r="G16" s="1000">
        <v>70</v>
      </c>
      <c r="H16" s="1000"/>
      <c r="I16" s="1000"/>
      <c r="J16" s="1001" t="s">
        <v>1817</v>
      </c>
      <c r="K16" s="544">
        <v>141397.17000000001</v>
      </c>
    </row>
    <row r="17" spans="1:11" ht="15.95" customHeight="1" x14ac:dyDescent="0.25">
      <c r="A17" s="844" t="s">
        <v>1827</v>
      </c>
      <c r="B17" s="1001"/>
      <c r="C17" s="431" t="s">
        <v>1902</v>
      </c>
      <c r="D17" s="234"/>
      <c r="E17" s="234"/>
      <c r="F17" s="234"/>
      <c r="G17" s="1000"/>
      <c r="H17" s="1000"/>
      <c r="I17" s="1000"/>
      <c r="J17" s="1001" t="s">
        <v>1817</v>
      </c>
      <c r="K17" s="544">
        <v>81035</v>
      </c>
    </row>
    <row r="18" spans="1:11" ht="15.95" customHeight="1" x14ac:dyDescent="0.25">
      <c r="A18" s="540" t="s">
        <v>1828</v>
      </c>
      <c r="B18" s="1001"/>
      <c r="C18" s="431" t="s">
        <v>1902</v>
      </c>
      <c r="D18" s="234"/>
      <c r="E18" s="234"/>
      <c r="F18" s="234"/>
      <c r="G18" s="1000"/>
      <c r="H18" s="1000"/>
      <c r="I18" s="1000"/>
      <c r="J18" s="1001" t="s">
        <v>1817</v>
      </c>
      <c r="K18" s="544">
        <v>40.85</v>
      </c>
    </row>
    <row r="19" spans="1:11" ht="15.95" customHeight="1" x14ac:dyDescent="0.25">
      <c r="A19" s="540" t="s">
        <v>1829</v>
      </c>
      <c r="B19" s="1001" t="s">
        <v>604</v>
      </c>
      <c r="C19" s="431" t="s">
        <v>1902</v>
      </c>
      <c r="D19" s="234"/>
      <c r="E19" s="234"/>
      <c r="F19" s="234"/>
      <c r="G19" s="1000">
        <v>700</v>
      </c>
      <c r="H19" s="1000"/>
      <c r="I19" s="1000"/>
      <c r="J19" s="1001" t="s">
        <v>1817</v>
      </c>
      <c r="K19" s="544">
        <v>8340</v>
      </c>
    </row>
    <row r="20" spans="1:11" ht="15.95" customHeight="1" x14ac:dyDescent="0.25">
      <c r="A20" s="540"/>
      <c r="B20" s="610"/>
      <c r="C20" s="610"/>
      <c r="D20" s="226"/>
      <c r="E20" s="226"/>
      <c r="F20" s="226"/>
      <c r="G20" s="635"/>
      <c r="H20" s="635"/>
      <c r="I20" s="635"/>
      <c r="J20" s="82"/>
      <c r="K20" s="485"/>
    </row>
    <row r="21" spans="1:11" s="348" customFormat="1" ht="15.95" customHeight="1" x14ac:dyDescent="0.25">
      <c r="A21" s="445" t="s">
        <v>614</v>
      </c>
      <c r="B21" s="71"/>
      <c r="C21" s="71"/>
      <c r="D21" s="228"/>
      <c r="E21" s="228"/>
      <c r="F21" s="228"/>
      <c r="G21" s="54"/>
      <c r="H21" s="54"/>
      <c r="I21" s="54"/>
      <c r="J21" s="83"/>
      <c r="K21" s="486">
        <f>SUM(K22:K23)</f>
        <v>18100</v>
      </c>
    </row>
    <row r="22" spans="1:11" s="348" customFormat="1" ht="15.95" customHeight="1" x14ac:dyDescent="0.25">
      <c r="A22" s="540" t="s">
        <v>1832</v>
      </c>
      <c r="B22" s="72"/>
      <c r="C22" s="72" t="s">
        <v>1902</v>
      </c>
      <c r="D22" s="229"/>
      <c r="E22" s="229"/>
      <c r="F22" s="229"/>
      <c r="G22" s="438"/>
      <c r="H22" s="438"/>
      <c r="I22" s="438"/>
      <c r="J22" s="84"/>
      <c r="K22" s="79">
        <v>18100</v>
      </c>
    </row>
    <row r="23" spans="1:11" s="348" customFormat="1" ht="15.95" customHeight="1" x14ac:dyDescent="0.25">
      <c r="A23" s="540"/>
      <c r="B23" s="72"/>
      <c r="C23" s="72"/>
      <c r="D23" s="229"/>
      <c r="E23" s="229"/>
      <c r="F23" s="229"/>
      <c r="G23" s="438"/>
      <c r="H23" s="438"/>
      <c r="I23" s="438"/>
      <c r="J23" s="84"/>
      <c r="K23" s="487"/>
    </row>
    <row r="24" spans="1:11" ht="15.95" customHeight="1" x14ac:dyDescent="0.25">
      <c r="A24" s="443" t="s">
        <v>617</v>
      </c>
      <c r="B24" s="73"/>
      <c r="C24" s="73"/>
      <c r="D24" s="227"/>
      <c r="E24" s="227"/>
      <c r="F24" s="227"/>
      <c r="G24" s="444"/>
      <c r="H24" s="444"/>
      <c r="I24" s="444"/>
      <c r="J24" s="81"/>
      <c r="K24" s="484">
        <f>SUM(K25:K30)</f>
        <v>449463.19999999995</v>
      </c>
    </row>
    <row r="25" spans="1:11" ht="15.95" customHeight="1" x14ac:dyDescent="0.25">
      <c r="A25" s="540" t="s">
        <v>1833</v>
      </c>
      <c r="B25" s="1001" t="s">
        <v>2369</v>
      </c>
      <c r="C25" s="1001" t="s">
        <v>237</v>
      </c>
      <c r="D25" s="234"/>
      <c r="E25" s="234"/>
      <c r="F25" s="234"/>
      <c r="G25" s="1000">
        <v>200</v>
      </c>
      <c r="H25" s="88"/>
      <c r="I25" s="88"/>
      <c r="J25" s="1001" t="s">
        <v>1821</v>
      </c>
      <c r="K25" s="544">
        <v>65040.42</v>
      </c>
    </row>
    <row r="26" spans="1:11" ht="15.95" customHeight="1" x14ac:dyDescent="0.25">
      <c r="A26" s="540" t="s">
        <v>1834</v>
      </c>
      <c r="B26" s="1001" t="s">
        <v>604</v>
      </c>
      <c r="C26" s="431" t="s">
        <v>1902</v>
      </c>
      <c r="D26" s="234"/>
      <c r="E26" s="234"/>
      <c r="F26" s="234"/>
      <c r="G26" s="1000">
        <v>190</v>
      </c>
      <c r="H26" s="88"/>
      <c r="I26" s="88"/>
      <c r="J26" s="1001" t="s">
        <v>1821</v>
      </c>
      <c r="K26" s="544">
        <v>26772</v>
      </c>
    </row>
    <row r="27" spans="1:11" ht="15.95" customHeight="1" x14ac:dyDescent="0.25">
      <c r="A27" s="844" t="s">
        <v>1822</v>
      </c>
      <c r="B27" s="1001" t="s">
        <v>604</v>
      </c>
      <c r="C27" s="1001" t="s">
        <v>607</v>
      </c>
      <c r="D27" s="234"/>
      <c r="E27" s="234"/>
      <c r="F27" s="234"/>
      <c r="G27" s="1000">
        <v>450</v>
      </c>
      <c r="H27" s="88"/>
      <c r="I27" s="88"/>
      <c r="J27" s="1001" t="s">
        <v>1821</v>
      </c>
      <c r="K27" s="544">
        <v>264400</v>
      </c>
    </row>
    <row r="28" spans="1:11" ht="15.95" customHeight="1" x14ac:dyDescent="0.25">
      <c r="A28" s="844" t="s">
        <v>1826</v>
      </c>
      <c r="B28" s="1001"/>
      <c r="C28" s="431" t="s">
        <v>1902</v>
      </c>
      <c r="D28" s="234"/>
      <c r="E28" s="234"/>
      <c r="F28" s="234"/>
      <c r="G28" s="1000">
        <v>520</v>
      </c>
      <c r="H28" s="88"/>
      <c r="I28" s="88"/>
      <c r="J28" s="1001" t="s">
        <v>1817</v>
      </c>
      <c r="K28" s="544">
        <v>7200</v>
      </c>
    </row>
    <row r="29" spans="1:11" ht="15.95" customHeight="1" x14ac:dyDescent="0.25">
      <c r="A29" s="844" t="s">
        <v>1830</v>
      </c>
      <c r="B29" s="1001" t="s">
        <v>1831</v>
      </c>
      <c r="C29" s="431" t="s">
        <v>1902</v>
      </c>
      <c r="D29" s="234"/>
      <c r="E29" s="234"/>
      <c r="F29" s="234"/>
      <c r="G29" s="1000"/>
      <c r="H29" s="88"/>
      <c r="I29" s="88"/>
      <c r="J29" s="1001" t="s">
        <v>1817</v>
      </c>
      <c r="K29" s="544">
        <v>86050.78</v>
      </c>
    </row>
    <row r="30" spans="1:11" ht="15.95" customHeight="1" x14ac:dyDescent="0.25">
      <c r="A30" s="540"/>
      <c r="B30" s="610"/>
      <c r="C30" s="610"/>
      <c r="D30" s="226"/>
      <c r="E30" s="226"/>
      <c r="F30" s="226"/>
      <c r="G30" s="485"/>
      <c r="H30" s="437"/>
      <c r="I30" s="437"/>
      <c r="J30" s="82"/>
      <c r="K30" s="485"/>
    </row>
    <row r="31" spans="1:11" ht="15.95" customHeight="1" x14ac:dyDescent="0.25">
      <c r="A31" s="443" t="s">
        <v>620</v>
      </c>
      <c r="B31" s="73"/>
      <c r="C31" s="73"/>
      <c r="D31" s="227"/>
      <c r="E31" s="227"/>
      <c r="F31" s="227"/>
      <c r="G31" s="444"/>
      <c r="H31" s="444"/>
      <c r="I31" s="444"/>
      <c r="J31" s="81"/>
      <c r="K31" s="484">
        <f>SUM(K32:K32)</f>
        <v>0</v>
      </c>
    </row>
    <row r="32" spans="1:11" ht="15.95" customHeight="1" x14ac:dyDescent="0.25">
      <c r="A32" s="439"/>
      <c r="B32" s="610"/>
      <c r="C32" s="610"/>
      <c r="D32" s="226"/>
      <c r="E32" s="226"/>
      <c r="F32" s="226"/>
      <c r="G32" s="437"/>
      <c r="H32" s="437"/>
      <c r="I32" s="437"/>
      <c r="J32" s="82"/>
      <c r="K32" s="485"/>
    </row>
    <row r="33" spans="1:12" ht="15.95" customHeight="1" x14ac:dyDescent="0.25">
      <c r="A33" s="443" t="s">
        <v>621</v>
      </c>
      <c r="B33" s="73"/>
      <c r="C33" s="73"/>
      <c r="D33" s="227"/>
      <c r="E33" s="227"/>
      <c r="F33" s="227"/>
      <c r="G33" s="444"/>
      <c r="H33" s="444"/>
      <c r="I33" s="444"/>
      <c r="J33" s="81"/>
      <c r="K33" s="484">
        <f>SUM(K34:K35)</f>
        <v>65098.16</v>
      </c>
    </row>
    <row r="34" spans="1:12" ht="15.95" customHeight="1" x14ac:dyDescent="0.25">
      <c r="A34" s="540" t="s">
        <v>154</v>
      </c>
      <c r="B34" s="610"/>
      <c r="C34" s="610"/>
      <c r="D34" s="226"/>
      <c r="E34" s="226"/>
      <c r="F34" s="226"/>
      <c r="G34" s="437"/>
      <c r="H34" s="437"/>
      <c r="I34" s="437"/>
      <c r="J34" s="1001" t="s">
        <v>1821</v>
      </c>
      <c r="K34" s="485">
        <v>65098.16</v>
      </c>
    </row>
    <row r="35" spans="1:12" ht="15.95" customHeight="1" x14ac:dyDescent="0.25">
      <c r="A35" s="439"/>
      <c r="B35" s="610"/>
      <c r="C35" s="610"/>
      <c r="D35" s="226"/>
      <c r="E35" s="226"/>
      <c r="F35" s="226"/>
      <c r="G35" s="437"/>
      <c r="H35" s="437"/>
      <c r="I35" s="437"/>
      <c r="J35" s="1001"/>
      <c r="K35" s="485"/>
    </row>
    <row r="36" spans="1:12" s="348" customFormat="1" ht="15.95" customHeight="1" x14ac:dyDescent="0.25">
      <c r="A36" s="445" t="s">
        <v>624</v>
      </c>
      <c r="B36" s="71"/>
      <c r="C36" s="71"/>
      <c r="D36" s="228"/>
      <c r="E36" s="228"/>
      <c r="F36" s="228"/>
      <c r="G36" s="54"/>
      <c r="H36" s="54"/>
      <c r="I36" s="54"/>
      <c r="J36" s="81"/>
      <c r="K36" s="486">
        <f>SUM(K37)</f>
        <v>0</v>
      </c>
    </row>
    <row r="37" spans="1:12" s="348" customFormat="1" ht="15.95" customHeight="1" x14ac:dyDescent="0.25">
      <c r="A37" s="440"/>
      <c r="B37" s="72"/>
      <c r="C37" s="72"/>
      <c r="D37" s="229"/>
      <c r="E37" s="229"/>
      <c r="F37" s="229"/>
      <c r="G37" s="438"/>
      <c r="H37" s="438"/>
      <c r="I37" s="438"/>
      <c r="J37" s="72"/>
      <c r="K37" s="487"/>
    </row>
    <row r="38" spans="1:12" ht="15.95" customHeight="1" x14ac:dyDescent="0.25">
      <c r="A38" s="443" t="s">
        <v>627</v>
      </c>
      <c r="B38" s="73"/>
      <c r="C38" s="73"/>
      <c r="D38" s="227"/>
      <c r="E38" s="227"/>
      <c r="F38" s="227"/>
      <c r="G38" s="444"/>
      <c r="H38" s="444"/>
      <c r="I38" s="444"/>
      <c r="J38" s="81"/>
      <c r="K38" s="484">
        <f>SUM(K39:K40)</f>
        <v>2284663.3200000003</v>
      </c>
    </row>
    <row r="39" spans="1:12" ht="15.95" customHeight="1" x14ac:dyDescent="0.25">
      <c r="A39" s="540" t="s">
        <v>1835</v>
      </c>
      <c r="B39" s="610"/>
      <c r="C39" s="610"/>
      <c r="D39" s="226"/>
      <c r="E39" s="226"/>
      <c r="F39" s="226"/>
      <c r="G39" s="437"/>
      <c r="H39" s="437"/>
      <c r="I39" s="437"/>
      <c r="J39" s="1001" t="s">
        <v>1821</v>
      </c>
      <c r="K39" s="485">
        <v>598795</v>
      </c>
    </row>
    <row r="40" spans="1:12" ht="15.95" customHeight="1" x14ac:dyDescent="0.25">
      <c r="A40" s="540" t="s">
        <v>1836</v>
      </c>
      <c r="B40" s="610"/>
      <c r="C40" s="610"/>
      <c r="D40" s="226"/>
      <c r="E40" s="226"/>
      <c r="F40" s="226"/>
      <c r="G40" s="437"/>
      <c r="H40" s="437"/>
      <c r="I40" s="437"/>
      <c r="J40" s="1001"/>
      <c r="K40" s="485">
        <v>1685868.32</v>
      </c>
    </row>
    <row r="41" spans="1:12" ht="15.95" customHeight="1" x14ac:dyDescent="0.25">
      <c r="A41" s="441" t="s">
        <v>628</v>
      </c>
      <c r="B41" s="265"/>
      <c r="C41" s="265"/>
      <c r="D41" s="230"/>
      <c r="E41" s="230"/>
      <c r="F41" s="230"/>
      <c r="G41" s="605"/>
      <c r="H41" s="605"/>
      <c r="I41" s="605"/>
      <c r="J41" s="441"/>
      <c r="K41" s="448">
        <f>+K9+K11+K21+K24+K31+K33+K36+K38</f>
        <v>5456785.6900000004</v>
      </c>
      <c r="L41" s="392"/>
    </row>
    <row r="42" spans="1:12" x14ac:dyDescent="0.25">
      <c r="A42" s="482"/>
      <c r="B42" s="19"/>
      <c r="C42" s="19"/>
      <c r="D42" s="19"/>
      <c r="E42" s="19"/>
      <c r="F42" s="19"/>
      <c r="G42" s="19"/>
      <c r="H42" s="19"/>
      <c r="I42" s="19"/>
      <c r="J42" s="482"/>
      <c r="K42" s="19"/>
    </row>
    <row r="43" spans="1:12" x14ac:dyDescent="0.25">
      <c r="J43" s="309"/>
    </row>
    <row r="44" spans="1:12" x14ac:dyDescent="0.25">
      <c r="J44" s="309"/>
    </row>
    <row r="45" spans="1:12" x14ac:dyDescent="0.25">
      <c r="J45" s="309"/>
    </row>
    <row r="46" spans="1:12" x14ac:dyDescent="0.25">
      <c r="J46" s="309"/>
    </row>
    <row r="47" spans="1:12" x14ac:dyDescent="0.25">
      <c r="J47" s="309"/>
    </row>
  </sheetData>
  <sortState ref="A12:K22">
    <sortCondition descending="1" ref="K12:K22"/>
  </sortState>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48" orientation="landscape" r:id="rId1"/>
  <ignoredErrors>
    <ignoredError sqref="A6:XFD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45"/>
  <sheetViews>
    <sheetView showGridLines="0" topLeftCell="A4" zoomScale="90" zoomScaleNormal="90" workbookViewId="0">
      <selection activeCell="A2" sqref="A2"/>
    </sheetView>
  </sheetViews>
  <sheetFormatPr baseColWidth="10" defaultRowHeight="15" x14ac:dyDescent="0.25"/>
  <cols>
    <col min="1" max="1" width="51.28515625" style="553" bestFit="1" customWidth="1"/>
    <col min="2" max="4" width="17.7109375" style="553" customWidth="1"/>
    <col min="5" max="5" width="10.7109375" style="553" customWidth="1"/>
    <col min="6" max="6" width="9.7109375" style="553" customWidth="1"/>
    <col min="7" max="7" width="16.140625" style="553" bestFit="1" customWidth="1"/>
    <col min="8" max="8" width="7.5703125" style="553" bestFit="1" customWidth="1"/>
    <col min="9" max="9" width="8.140625" style="553" bestFit="1" customWidth="1"/>
    <col min="10" max="10" width="11.140625" style="553" bestFit="1" customWidth="1"/>
    <col min="11" max="11" width="15" style="553" bestFit="1" customWidth="1"/>
    <col min="12" max="256" width="11.42578125" style="553"/>
    <col min="257" max="257" width="71" style="553" customWidth="1"/>
    <col min="258" max="262" width="17.7109375" style="553" customWidth="1"/>
    <col min="263" max="263" width="19.42578125" style="553" customWidth="1"/>
    <col min="264" max="267" width="17.7109375" style="553" customWidth="1"/>
    <col min="268" max="512" width="11.42578125" style="553"/>
    <col min="513" max="513" width="71" style="553" customWidth="1"/>
    <col min="514" max="518" width="17.7109375" style="553" customWidth="1"/>
    <col min="519" max="519" width="19.42578125" style="553" customWidth="1"/>
    <col min="520" max="523" width="17.7109375" style="553" customWidth="1"/>
    <col min="524" max="768" width="11.42578125" style="553"/>
    <col min="769" max="769" width="71" style="553" customWidth="1"/>
    <col min="770" max="774" width="17.7109375" style="553" customWidth="1"/>
    <col min="775" max="775" width="19.42578125" style="553" customWidth="1"/>
    <col min="776" max="779" width="17.7109375" style="553" customWidth="1"/>
    <col min="780" max="1024" width="11.42578125" style="553"/>
    <col min="1025" max="1025" width="71" style="553" customWidth="1"/>
    <col min="1026" max="1030" width="17.7109375" style="553" customWidth="1"/>
    <col min="1031" max="1031" width="19.42578125" style="553" customWidth="1"/>
    <col min="1032" max="1035" width="17.7109375" style="553" customWidth="1"/>
    <col min="1036" max="1280" width="11.42578125" style="553"/>
    <col min="1281" max="1281" width="71" style="553" customWidth="1"/>
    <col min="1282" max="1286" width="17.7109375" style="553" customWidth="1"/>
    <col min="1287" max="1287" width="19.42578125" style="553" customWidth="1"/>
    <col min="1288" max="1291" width="17.7109375" style="553" customWidth="1"/>
    <col min="1292" max="1536" width="11.42578125" style="553"/>
    <col min="1537" max="1537" width="71" style="553" customWidth="1"/>
    <col min="1538" max="1542" width="17.7109375" style="553" customWidth="1"/>
    <col min="1543" max="1543" width="19.42578125" style="553" customWidth="1"/>
    <col min="1544" max="1547" width="17.7109375" style="553" customWidth="1"/>
    <col min="1548" max="1792" width="11.42578125" style="553"/>
    <col min="1793" max="1793" width="71" style="553" customWidth="1"/>
    <col min="1794" max="1798" width="17.7109375" style="553" customWidth="1"/>
    <col min="1799" max="1799" width="19.42578125" style="553" customWidth="1"/>
    <col min="1800" max="1803" width="17.7109375" style="553" customWidth="1"/>
    <col min="1804" max="2048" width="11.42578125" style="553"/>
    <col min="2049" max="2049" width="71" style="553" customWidth="1"/>
    <col min="2050" max="2054" width="17.7109375" style="553" customWidth="1"/>
    <col min="2055" max="2055" width="19.42578125" style="553" customWidth="1"/>
    <col min="2056" max="2059" width="17.7109375" style="553" customWidth="1"/>
    <col min="2060" max="2304" width="11.42578125" style="553"/>
    <col min="2305" max="2305" width="71" style="553" customWidth="1"/>
    <col min="2306" max="2310" width="17.7109375" style="553" customWidth="1"/>
    <col min="2311" max="2311" width="19.42578125" style="553" customWidth="1"/>
    <col min="2312" max="2315" width="17.7109375" style="553" customWidth="1"/>
    <col min="2316" max="2560" width="11.42578125" style="553"/>
    <col min="2561" max="2561" width="71" style="553" customWidth="1"/>
    <col min="2562" max="2566" width="17.7109375" style="553" customWidth="1"/>
    <col min="2567" max="2567" width="19.42578125" style="553" customWidth="1"/>
    <col min="2568" max="2571" width="17.7109375" style="553" customWidth="1"/>
    <col min="2572" max="2816" width="11.42578125" style="553"/>
    <col min="2817" max="2817" width="71" style="553" customWidth="1"/>
    <col min="2818" max="2822" width="17.7109375" style="553" customWidth="1"/>
    <col min="2823" max="2823" width="19.42578125" style="553" customWidth="1"/>
    <col min="2824" max="2827" width="17.7109375" style="553" customWidth="1"/>
    <col min="2828" max="3072" width="11.42578125" style="553"/>
    <col min="3073" max="3073" width="71" style="553" customWidth="1"/>
    <col min="3074" max="3078" width="17.7109375" style="553" customWidth="1"/>
    <col min="3079" max="3079" width="19.42578125" style="553" customWidth="1"/>
    <col min="3080" max="3083" width="17.7109375" style="553" customWidth="1"/>
    <col min="3084" max="3328" width="11.42578125" style="553"/>
    <col min="3329" max="3329" width="71" style="553" customWidth="1"/>
    <col min="3330" max="3334" width="17.7109375" style="553" customWidth="1"/>
    <col min="3335" max="3335" width="19.42578125" style="553" customWidth="1"/>
    <col min="3336" max="3339" width="17.7109375" style="553" customWidth="1"/>
    <col min="3340" max="3584" width="11.42578125" style="553"/>
    <col min="3585" max="3585" width="71" style="553" customWidth="1"/>
    <col min="3586" max="3590" width="17.7109375" style="553" customWidth="1"/>
    <col min="3591" max="3591" width="19.42578125" style="553" customWidth="1"/>
    <col min="3592" max="3595" width="17.7109375" style="553" customWidth="1"/>
    <col min="3596" max="3840" width="11.42578125" style="553"/>
    <col min="3841" max="3841" width="71" style="553" customWidth="1"/>
    <col min="3842" max="3846" width="17.7109375" style="553" customWidth="1"/>
    <col min="3847" max="3847" width="19.42578125" style="553" customWidth="1"/>
    <col min="3848" max="3851" width="17.7109375" style="553" customWidth="1"/>
    <col min="3852" max="4096" width="11.42578125" style="553"/>
    <col min="4097" max="4097" width="71" style="553" customWidth="1"/>
    <col min="4098" max="4102" width="17.7109375" style="553" customWidth="1"/>
    <col min="4103" max="4103" width="19.42578125" style="553" customWidth="1"/>
    <col min="4104" max="4107" width="17.7109375" style="553" customWidth="1"/>
    <col min="4108" max="4352" width="11.42578125" style="553"/>
    <col min="4353" max="4353" width="71" style="553" customWidth="1"/>
    <col min="4354" max="4358" width="17.7109375" style="553" customWidth="1"/>
    <col min="4359" max="4359" width="19.42578125" style="553" customWidth="1"/>
    <col min="4360" max="4363" width="17.7109375" style="553" customWidth="1"/>
    <col min="4364" max="4608" width="11.42578125" style="553"/>
    <col min="4609" max="4609" width="71" style="553" customWidth="1"/>
    <col min="4610" max="4614" width="17.7109375" style="553" customWidth="1"/>
    <col min="4615" max="4615" width="19.42578125" style="553" customWidth="1"/>
    <col min="4616" max="4619" width="17.7109375" style="553" customWidth="1"/>
    <col min="4620" max="4864" width="11.42578125" style="553"/>
    <col min="4865" max="4865" width="71" style="553" customWidth="1"/>
    <col min="4866" max="4870" width="17.7109375" style="553" customWidth="1"/>
    <col min="4871" max="4871" width="19.42578125" style="553" customWidth="1"/>
    <col min="4872" max="4875" width="17.7109375" style="553" customWidth="1"/>
    <col min="4876" max="5120" width="11.42578125" style="553"/>
    <col min="5121" max="5121" width="71" style="553" customWidth="1"/>
    <col min="5122" max="5126" width="17.7109375" style="553" customWidth="1"/>
    <col min="5127" max="5127" width="19.42578125" style="553" customWidth="1"/>
    <col min="5128" max="5131" width="17.7109375" style="553" customWidth="1"/>
    <col min="5132" max="5376" width="11.42578125" style="553"/>
    <col min="5377" max="5377" width="71" style="553" customWidth="1"/>
    <col min="5378" max="5382" width="17.7109375" style="553" customWidth="1"/>
    <col min="5383" max="5383" width="19.42578125" style="553" customWidth="1"/>
    <col min="5384" max="5387" width="17.7109375" style="553" customWidth="1"/>
    <col min="5388" max="5632" width="11.42578125" style="553"/>
    <col min="5633" max="5633" width="71" style="553" customWidth="1"/>
    <col min="5634" max="5638" width="17.7109375" style="553" customWidth="1"/>
    <col min="5639" max="5639" width="19.42578125" style="553" customWidth="1"/>
    <col min="5640" max="5643" width="17.7109375" style="553" customWidth="1"/>
    <col min="5644" max="5888" width="11.42578125" style="553"/>
    <col min="5889" max="5889" width="71" style="553" customWidth="1"/>
    <col min="5890" max="5894" width="17.7109375" style="553" customWidth="1"/>
    <col min="5895" max="5895" width="19.42578125" style="553" customWidth="1"/>
    <col min="5896" max="5899" width="17.7109375" style="553" customWidth="1"/>
    <col min="5900" max="6144" width="11.42578125" style="553"/>
    <col min="6145" max="6145" width="71" style="553" customWidth="1"/>
    <col min="6146" max="6150" width="17.7109375" style="553" customWidth="1"/>
    <col min="6151" max="6151" width="19.42578125" style="553" customWidth="1"/>
    <col min="6152" max="6155" width="17.7109375" style="553" customWidth="1"/>
    <col min="6156" max="6400" width="11.42578125" style="553"/>
    <col min="6401" max="6401" width="71" style="553" customWidth="1"/>
    <col min="6402" max="6406" width="17.7109375" style="553" customWidth="1"/>
    <col min="6407" max="6407" width="19.42578125" style="553" customWidth="1"/>
    <col min="6408" max="6411" width="17.7109375" style="553" customWidth="1"/>
    <col min="6412" max="6656" width="11.42578125" style="553"/>
    <col min="6657" max="6657" width="71" style="553" customWidth="1"/>
    <col min="6658" max="6662" width="17.7109375" style="553" customWidth="1"/>
    <col min="6663" max="6663" width="19.42578125" style="553" customWidth="1"/>
    <col min="6664" max="6667" width="17.7109375" style="553" customWidth="1"/>
    <col min="6668" max="6912" width="11.42578125" style="553"/>
    <col min="6913" max="6913" width="71" style="553" customWidth="1"/>
    <col min="6914" max="6918" width="17.7109375" style="553" customWidth="1"/>
    <col min="6919" max="6919" width="19.42578125" style="553" customWidth="1"/>
    <col min="6920" max="6923" width="17.7109375" style="553" customWidth="1"/>
    <col min="6924" max="7168" width="11.42578125" style="553"/>
    <col min="7169" max="7169" width="71" style="553" customWidth="1"/>
    <col min="7170" max="7174" width="17.7109375" style="553" customWidth="1"/>
    <col min="7175" max="7175" width="19.42578125" style="553" customWidth="1"/>
    <col min="7176" max="7179" width="17.7109375" style="553" customWidth="1"/>
    <col min="7180" max="7424" width="11.42578125" style="553"/>
    <col min="7425" max="7425" width="71" style="553" customWidth="1"/>
    <col min="7426" max="7430" width="17.7109375" style="553" customWidth="1"/>
    <col min="7431" max="7431" width="19.42578125" style="553" customWidth="1"/>
    <col min="7432" max="7435" width="17.7109375" style="553" customWidth="1"/>
    <col min="7436" max="7680" width="11.42578125" style="553"/>
    <col min="7681" max="7681" width="71" style="553" customWidth="1"/>
    <col min="7682" max="7686" width="17.7109375" style="553" customWidth="1"/>
    <col min="7687" max="7687" width="19.42578125" style="553" customWidth="1"/>
    <col min="7688" max="7691" width="17.7109375" style="553" customWidth="1"/>
    <col min="7692" max="7936" width="11.42578125" style="553"/>
    <col min="7937" max="7937" width="71" style="553" customWidth="1"/>
    <col min="7938" max="7942" width="17.7109375" style="553" customWidth="1"/>
    <col min="7943" max="7943" width="19.42578125" style="553" customWidth="1"/>
    <col min="7944" max="7947" width="17.7109375" style="553" customWidth="1"/>
    <col min="7948" max="8192" width="11.42578125" style="553"/>
    <col min="8193" max="8193" width="71" style="553" customWidth="1"/>
    <col min="8194" max="8198" width="17.7109375" style="553" customWidth="1"/>
    <col min="8199" max="8199" width="19.42578125" style="553" customWidth="1"/>
    <col min="8200" max="8203" width="17.7109375" style="553" customWidth="1"/>
    <col min="8204" max="8448" width="11.42578125" style="553"/>
    <col min="8449" max="8449" width="71" style="553" customWidth="1"/>
    <col min="8450" max="8454" width="17.7109375" style="553" customWidth="1"/>
    <col min="8455" max="8455" width="19.42578125" style="553" customWidth="1"/>
    <col min="8456" max="8459" width="17.7109375" style="553" customWidth="1"/>
    <col min="8460" max="8704" width="11.42578125" style="553"/>
    <col min="8705" max="8705" width="71" style="553" customWidth="1"/>
    <col min="8706" max="8710" width="17.7109375" style="553" customWidth="1"/>
    <col min="8711" max="8711" width="19.42578125" style="553" customWidth="1"/>
    <col min="8712" max="8715" width="17.7109375" style="553" customWidth="1"/>
    <col min="8716" max="8960" width="11.42578125" style="553"/>
    <col min="8961" max="8961" width="71" style="553" customWidth="1"/>
    <col min="8962" max="8966" width="17.7109375" style="553" customWidth="1"/>
    <col min="8967" max="8967" width="19.42578125" style="553" customWidth="1"/>
    <col min="8968" max="8971" width="17.7109375" style="553" customWidth="1"/>
    <col min="8972" max="9216" width="11.42578125" style="553"/>
    <col min="9217" max="9217" width="71" style="553" customWidth="1"/>
    <col min="9218" max="9222" width="17.7109375" style="553" customWidth="1"/>
    <col min="9223" max="9223" width="19.42578125" style="553" customWidth="1"/>
    <col min="9224" max="9227" width="17.7109375" style="553" customWidth="1"/>
    <col min="9228" max="9472" width="11.42578125" style="553"/>
    <col min="9473" max="9473" width="71" style="553" customWidth="1"/>
    <col min="9474" max="9478" width="17.7109375" style="553" customWidth="1"/>
    <col min="9479" max="9479" width="19.42578125" style="553" customWidth="1"/>
    <col min="9480" max="9483" width="17.7109375" style="553" customWidth="1"/>
    <col min="9484" max="9728" width="11.42578125" style="553"/>
    <col min="9729" max="9729" width="71" style="553" customWidth="1"/>
    <col min="9730" max="9734" width="17.7109375" style="553" customWidth="1"/>
    <col min="9735" max="9735" width="19.42578125" style="553" customWidth="1"/>
    <col min="9736" max="9739" width="17.7109375" style="553" customWidth="1"/>
    <col min="9740" max="9984" width="11.42578125" style="553"/>
    <col min="9985" max="9985" width="71" style="553" customWidth="1"/>
    <col min="9986" max="9990" width="17.7109375" style="553" customWidth="1"/>
    <col min="9991" max="9991" width="19.42578125" style="553" customWidth="1"/>
    <col min="9992" max="9995" width="17.7109375" style="553" customWidth="1"/>
    <col min="9996" max="10240" width="11.42578125" style="553"/>
    <col min="10241" max="10241" width="71" style="553" customWidth="1"/>
    <col min="10242" max="10246" width="17.7109375" style="553" customWidth="1"/>
    <col min="10247" max="10247" width="19.42578125" style="553" customWidth="1"/>
    <col min="10248" max="10251" width="17.7109375" style="553" customWidth="1"/>
    <col min="10252" max="10496" width="11.42578125" style="553"/>
    <col min="10497" max="10497" width="71" style="553" customWidth="1"/>
    <col min="10498" max="10502" width="17.7109375" style="553" customWidth="1"/>
    <col min="10503" max="10503" width="19.42578125" style="553" customWidth="1"/>
    <col min="10504" max="10507" width="17.7109375" style="553" customWidth="1"/>
    <col min="10508" max="10752" width="11.42578125" style="553"/>
    <col min="10753" max="10753" width="71" style="553" customWidth="1"/>
    <col min="10754" max="10758" width="17.7109375" style="553" customWidth="1"/>
    <col min="10759" max="10759" width="19.42578125" style="553" customWidth="1"/>
    <col min="10760" max="10763" width="17.7109375" style="553" customWidth="1"/>
    <col min="10764" max="11008" width="11.42578125" style="553"/>
    <col min="11009" max="11009" width="71" style="553" customWidth="1"/>
    <col min="11010" max="11014" width="17.7109375" style="553" customWidth="1"/>
    <col min="11015" max="11015" width="19.42578125" style="553" customWidth="1"/>
    <col min="11016" max="11019" width="17.7109375" style="553" customWidth="1"/>
    <col min="11020" max="11264" width="11.42578125" style="553"/>
    <col min="11265" max="11265" width="71" style="553" customWidth="1"/>
    <col min="11266" max="11270" width="17.7109375" style="553" customWidth="1"/>
    <col min="11271" max="11271" width="19.42578125" style="553" customWidth="1"/>
    <col min="11272" max="11275" width="17.7109375" style="553" customWidth="1"/>
    <col min="11276" max="11520" width="11.42578125" style="553"/>
    <col min="11521" max="11521" width="71" style="553" customWidth="1"/>
    <col min="11522" max="11526" width="17.7109375" style="553" customWidth="1"/>
    <col min="11527" max="11527" width="19.42578125" style="553" customWidth="1"/>
    <col min="11528" max="11531" width="17.7109375" style="553" customWidth="1"/>
    <col min="11532" max="11776" width="11.42578125" style="553"/>
    <col min="11777" max="11777" width="71" style="553" customWidth="1"/>
    <col min="11778" max="11782" width="17.7109375" style="553" customWidth="1"/>
    <col min="11783" max="11783" width="19.42578125" style="553" customWidth="1"/>
    <col min="11784" max="11787" width="17.7109375" style="553" customWidth="1"/>
    <col min="11788" max="12032" width="11.42578125" style="553"/>
    <col min="12033" max="12033" width="71" style="553" customWidth="1"/>
    <col min="12034" max="12038" width="17.7109375" style="553" customWidth="1"/>
    <col min="12039" max="12039" width="19.42578125" style="553" customWidth="1"/>
    <col min="12040" max="12043" width="17.7109375" style="553" customWidth="1"/>
    <col min="12044" max="12288" width="11.42578125" style="553"/>
    <col min="12289" max="12289" width="71" style="553" customWidth="1"/>
    <col min="12290" max="12294" width="17.7109375" style="553" customWidth="1"/>
    <col min="12295" max="12295" width="19.42578125" style="553" customWidth="1"/>
    <col min="12296" max="12299" width="17.7109375" style="553" customWidth="1"/>
    <col min="12300" max="12544" width="11.42578125" style="553"/>
    <col min="12545" max="12545" width="71" style="553" customWidth="1"/>
    <col min="12546" max="12550" width="17.7109375" style="553" customWidth="1"/>
    <col min="12551" max="12551" width="19.42578125" style="553" customWidth="1"/>
    <col min="12552" max="12555" width="17.7109375" style="553" customWidth="1"/>
    <col min="12556" max="12800" width="11.42578125" style="553"/>
    <col min="12801" max="12801" width="71" style="553" customWidth="1"/>
    <col min="12802" max="12806" width="17.7109375" style="553" customWidth="1"/>
    <col min="12807" max="12807" width="19.42578125" style="553" customWidth="1"/>
    <col min="12808" max="12811" width="17.7109375" style="553" customWidth="1"/>
    <col min="12812" max="13056" width="11.42578125" style="553"/>
    <col min="13057" max="13057" width="71" style="553" customWidth="1"/>
    <col min="13058" max="13062" width="17.7109375" style="553" customWidth="1"/>
    <col min="13063" max="13063" width="19.42578125" style="553" customWidth="1"/>
    <col min="13064" max="13067" width="17.7109375" style="553" customWidth="1"/>
    <col min="13068" max="13312" width="11.42578125" style="553"/>
    <col min="13313" max="13313" width="71" style="553" customWidth="1"/>
    <col min="13314" max="13318" width="17.7109375" style="553" customWidth="1"/>
    <col min="13319" max="13319" width="19.42578125" style="553" customWidth="1"/>
    <col min="13320" max="13323" width="17.7109375" style="553" customWidth="1"/>
    <col min="13324" max="13568" width="11.42578125" style="553"/>
    <col min="13569" max="13569" width="71" style="553" customWidth="1"/>
    <col min="13570" max="13574" width="17.7109375" style="553" customWidth="1"/>
    <col min="13575" max="13575" width="19.42578125" style="553" customWidth="1"/>
    <col min="13576" max="13579" width="17.7109375" style="553" customWidth="1"/>
    <col min="13580" max="13824" width="11.42578125" style="553"/>
    <col min="13825" max="13825" width="71" style="553" customWidth="1"/>
    <col min="13826" max="13830" width="17.7109375" style="553" customWidth="1"/>
    <col min="13831" max="13831" width="19.42578125" style="553" customWidth="1"/>
    <col min="13832" max="13835" width="17.7109375" style="553" customWidth="1"/>
    <col min="13836" max="14080" width="11.42578125" style="553"/>
    <col min="14081" max="14081" width="71" style="553" customWidth="1"/>
    <col min="14082" max="14086" width="17.7109375" style="553" customWidth="1"/>
    <col min="14087" max="14087" width="19.42578125" style="553" customWidth="1"/>
    <col min="14088" max="14091" width="17.7109375" style="553" customWidth="1"/>
    <col min="14092" max="14336" width="11.42578125" style="553"/>
    <col min="14337" max="14337" width="71" style="553" customWidth="1"/>
    <col min="14338" max="14342" width="17.7109375" style="553" customWidth="1"/>
    <col min="14343" max="14343" width="19.42578125" style="553" customWidth="1"/>
    <col min="14344" max="14347" width="17.7109375" style="553" customWidth="1"/>
    <col min="14348" max="14592" width="11.42578125" style="553"/>
    <col min="14593" max="14593" width="71" style="553" customWidth="1"/>
    <col min="14594" max="14598" width="17.7109375" style="553" customWidth="1"/>
    <col min="14599" max="14599" width="19.42578125" style="553" customWidth="1"/>
    <col min="14600" max="14603" width="17.7109375" style="553" customWidth="1"/>
    <col min="14604" max="14848" width="11.42578125" style="553"/>
    <col min="14849" max="14849" width="71" style="553" customWidth="1"/>
    <col min="14850" max="14854" width="17.7109375" style="553" customWidth="1"/>
    <col min="14855" max="14855" width="19.42578125" style="553" customWidth="1"/>
    <col min="14856" max="14859" width="17.7109375" style="553" customWidth="1"/>
    <col min="14860" max="15104" width="11.42578125" style="553"/>
    <col min="15105" max="15105" width="71" style="553" customWidth="1"/>
    <col min="15106" max="15110" width="17.7109375" style="553" customWidth="1"/>
    <col min="15111" max="15111" width="19.42578125" style="553" customWidth="1"/>
    <col min="15112" max="15115" width="17.7109375" style="553" customWidth="1"/>
    <col min="15116" max="15360" width="11.42578125" style="553"/>
    <col min="15361" max="15361" width="71" style="553" customWidth="1"/>
    <col min="15362" max="15366" width="17.7109375" style="553" customWidth="1"/>
    <col min="15367" max="15367" width="19.42578125" style="553" customWidth="1"/>
    <col min="15368" max="15371" width="17.7109375" style="553" customWidth="1"/>
    <col min="15372" max="15616" width="11.42578125" style="553"/>
    <col min="15617" max="15617" width="71" style="553" customWidth="1"/>
    <col min="15618" max="15622" width="17.7109375" style="553" customWidth="1"/>
    <col min="15623" max="15623" width="19.42578125" style="553" customWidth="1"/>
    <col min="15624" max="15627" width="17.7109375" style="553" customWidth="1"/>
    <col min="15628" max="15872" width="11.42578125" style="553"/>
    <col min="15873" max="15873" width="71" style="553" customWidth="1"/>
    <col min="15874" max="15878" width="17.7109375" style="553" customWidth="1"/>
    <col min="15879" max="15879" width="19.42578125" style="553" customWidth="1"/>
    <col min="15880" max="15883" width="17.7109375" style="553" customWidth="1"/>
    <col min="15884" max="16128" width="11.42578125" style="553"/>
    <col min="16129" max="16129" width="71" style="553" customWidth="1"/>
    <col min="16130" max="16134" width="17.7109375" style="553" customWidth="1"/>
    <col min="16135" max="16135" width="19.42578125" style="553" customWidth="1"/>
    <col min="16136" max="16139" width="17.7109375" style="553" customWidth="1"/>
    <col min="16140" max="16384" width="11.42578125" style="553"/>
  </cols>
  <sheetData>
    <row r="1" spans="1:11" s="348" customFormat="1" x14ac:dyDescent="0.25"/>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1944</v>
      </c>
      <c r="B4" s="350"/>
      <c r="C4" s="350"/>
      <c r="D4" s="350"/>
      <c r="E4" s="350"/>
      <c r="F4" s="350"/>
      <c r="G4" s="350"/>
      <c r="H4" s="350"/>
      <c r="I4" s="350"/>
      <c r="J4" s="350"/>
      <c r="K4" s="350"/>
    </row>
    <row r="5" spans="1:11" s="348" customFormat="1" x14ac:dyDescent="0.25">
      <c r="A5" s="602"/>
      <c r="B5" s="350"/>
      <c r="C5" s="350"/>
      <c r="D5" s="350"/>
      <c r="E5" s="350"/>
      <c r="F5" s="350"/>
      <c r="G5" s="350"/>
      <c r="H5" s="350"/>
      <c r="I5" s="350"/>
      <c r="J5" s="350"/>
      <c r="K5" s="350"/>
    </row>
    <row r="6" spans="1:11" s="348" customFormat="1" ht="18.75" customHeight="1" x14ac:dyDescent="0.25">
      <c r="A6" s="225"/>
      <c r="D6" s="224"/>
      <c r="E6" s="224"/>
      <c r="F6" s="224"/>
      <c r="G6" s="225"/>
      <c r="H6" s="224"/>
      <c r="I6" s="224"/>
      <c r="K6" s="224"/>
    </row>
    <row r="7" spans="1:11" s="348" customFormat="1" x14ac:dyDescent="0.25">
      <c r="A7" s="751" t="s">
        <v>1</v>
      </c>
      <c r="B7" s="751" t="s">
        <v>2</v>
      </c>
      <c r="C7" s="751" t="s">
        <v>3</v>
      </c>
      <c r="D7" s="751"/>
      <c r="E7" s="353" t="s">
        <v>4</v>
      </c>
      <c r="F7" s="353"/>
      <c r="G7" s="751" t="s">
        <v>5</v>
      </c>
      <c r="H7" s="1603" t="s">
        <v>6</v>
      </c>
      <c r="I7" s="1603"/>
      <c r="J7" s="751" t="s">
        <v>7</v>
      </c>
      <c r="K7" s="751" t="s">
        <v>8</v>
      </c>
    </row>
    <row r="8" spans="1:11" s="354" customFormat="1" ht="16.5" customHeight="1" x14ac:dyDescent="0.25">
      <c r="A8" s="1614" t="s">
        <v>9</v>
      </c>
      <c r="B8" s="1601" t="s">
        <v>10</v>
      </c>
      <c r="C8" s="1601" t="s">
        <v>11</v>
      </c>
      <c r="D8" s="1601" t="s">
        <v>12</v>
      </c>
      <c r="E8" s="1601" t="s">
        <v>13</v>
      </c>
      <c r="F8" s="1601"/>
      <c r="G8" s="1601" t="s">
        <v>14</v>
      </c>
      <c r="H8" s="1601" t="s">
        <v>15</v>
      </c>
      <c r="I8" s="1601"/>
      <c r="J8" s="1602" t="s">
        <v>16</v>
      </c>
      <c r="K8" s="1602" t="s">
        <v>17</v>
      </c>
    </row>
    <row r="9" spans="1:11" s="354" customFormat="1" ht="17.25" customHeight="1" x14ac:dyDescent="0.25">
      <c r="A9" s="1614"/>
      <c r="B9" s="1601"/>
      <c r="C9" s="1601"/>
      <c r="D9" s="1601"/>
      <c r="E9" s="750" t="s">
        <v>18</v>
      </c>
      <c r="F9" s="750" t="s">
        <v>19</v>
      </c>
      <c r="G9" s="1601"/>
      <c r="H9" s="750" t="s">
        <v>18</v>
      </c>
      <c r="I9" s="750" t="s">
        <v>19</v>
      </c>
      <c r="J9" s="1602"/>
      <c r="K9" s="1602"/>
    </row>
    <row r="10" spans="1:11" ht="15.95" customHeight="1" x14ac:dyDescent="0.25">
      <c r="A10" s="443" t="s">
        <v>467</v>
      </c>
      <c r="B10" s="444"/>
      <c r="C10" s="444"/>
      <c r="D10" s="444"/>
      <c r="E10" s="444"/>
      <c r="F10" s="444"/>
      <c r="G10" s="444"/>
      <c r="H10" s="444"/>
      <c r="I10" s="444"/>
      <c r="J10" s="444"/>
      <c r="K10" s="484">
        <f>SUM(K11)</f>
        <v>0</v>
      </c>
    </row>
    <row r="11" spans="1:11" ht="19.5" customHeight="1" x14ac:dyDescent="0.25">
      <c r="A11" s="540"/>
      <c r="B11" s="437"/>
      <c r="C11" s="437"/>
      <c r="D11" s="226"/>
      <c r="E11" s="226"/>
      <c r="F11" s="226"/>
      <c r="G11" s="437"/>
      <c r="H11" s="437"/>
      <c r="I11" s="437"/>
      <c r="J11" s="437"/>
      <c r="K11" s="485"/>
    </row>
    <row r="12" spans="1:11" ht="15.95" customHeight="1" x14ac:dyDescent="0.25">
      <c r="A12" s="443" t="s">
        <v>594</v>
      </c>
      <c r="B12" s="444"/>
      <c r="C12" s="444"/>
      <c r="D12" s="227"/>
      <c r="E12" s="227"/>
      <c r="F12" s="227"/>
      <c r="G12" s="444"/>
      <c r="H12" s="444"/>
      <c r="I12" s="444"/>
      <c r="J12" s="444"/>
      <c r="K12" s="484">
        <f>SUM(K13:K16)</f>
        <v>3920492.21</v>
      </c>
    </row>
    <row r="13" spans="1:11" ht="15.95" customHeight="1" x14ac:dyDescent="0.25">
      <c r="A13" s="540" t="s">
        <v>1933</v>
      </c>
      <c r="B13" s="755" t="s">
        <v>78</v>
      </c>
      <c r="C13" s="755" t="s">
        <v>79</v>
      </c>
      <c r="D13" s="118">
        <v>5.0000000000000001E-3</v>
      </c>
      <c r="E13" s="234"/>
      <c r="F13" s="234"/>
      <c r="G13" s="88" t="s">
        <v>1934</v>
      </c>
      <c r="H13" s="541"/>
      <c r="I13" s="541"/>
      <c r="J13" s="541"/>
      <c r="K13" s="842">
        <v>1980441.6000000001</v>
      </c>
    </row>
    <row r="14" spans="1:11" ht="15.95" customHeight="1" x14ac:dyDescent="0.25">
      <c r="A14" s="540" t="s">
        <v>28</v>
      </c>
      <c r="B14" s="755" t="s">
        <v>1935</v>
      </c>
      <c r="C14" s="755" t="s">
        <v>224</v>
      </c>
      <c r="D14" s="234" t="s">
        <v>1936</v>
      </c>
      <c r="E14" s="234"/>
      <c r="F14" s="234"/>
      <c r="G14" s="88" t="s">
        <v>1936</v>
      </c>
      <c r="H14" s="541"/>
      <c r="I14" s="541"/>
      <c r="J14" s="541"/>
      <c r="K14" s="842">
        <v>575159.48</v>
      </c>
    </row>
    <row r="15" spans="1:11" ht="15.95" customHeight="1" x14ac:dyDescent="0.25">
      <c r="A15" s="540" t="s">
        <v>1937</v>
      </c>
      <c r="B15" s="755" t="s">
        <v>1938</v>
      </c>
      <c r="C15" s="755" t="s">
        <v>1939</v>
      </c>
      <c r="D15" s="234">
        <v>0.1</v>
      </c>
      <c r="E15" s="234"/>
      <c r="F15" s="234"/>
      <c r="G15" s="121"/>
      <c r="H15" s="541"/>
      <c r="I15" s="541"/>
      <c r="J15" s="541"/>
      <c r="K15" s="544">
        <v>261155.18</v>
      </c>
    </row>
    <row r="16" spans="1:11" ht="15.95" customHeight="1" x14ac:dyDescent="0.25">
      <c r="A16" s="1519" t="s">
        <v>1940</v>
      </c>
      <c r="B16" s="755" t="s">
        <v>1941</v>
      </c>
      <c r="C16" s="755" t="s">
        <v>224</v>
      </c>
      <c r="D16" s="543"/>
      <c r="E16" s="543"/>
      <c r="F16" s="543"/>
      <c r="G16" s="541"/>
      <c r="H16" s="541"/>
      <c r="I16" s="541"/>
      <c r="J16" s="541"/>
      <c r="K16" s="544">
        <v>1103735.95</v>
      </c>
    </row>
    <row r="17" spans="1:11" ht="15.95" customHeight="1" x14ac:dyDescent="0.25">
      <c r="A17" s="540"/>
      <c r="B17" s="82"/>
      <c r="C17" s="82"/>
      <c r="D17" s="226"/>
      <c r="E17" s="226"/>
      <c r="F17" s="226"/>
      <c r="G17" s="437"/>
      <c r="H17" s="437"/>
      <c r="I17" s="437"/>
      <c r="J17" s="437"/>
      <c r="K17" s="485"/>
    </row>
    <row r="18" spans="1:11" s="348" customFormat="1" ht="15.95" customHeight="1" x14ac:dyDescent="0.25">
      <c r="A18" s="445" t="s">
        <v>614</v>
      </c>
      <c r="B18" s="83"/>
      <c r="C18" s="83"/>
      <c r="D18" s="228"/>
      <c r="E18" s="228"/>
      <c r="F18" s="228"/>
      <c r="G18" s="54"/>
      <c r="H18" s="54"/>
      <c r="I18" s="54"/>
      <c r="J18" s="54"/>
      <c r="K18" s="486">
        <f>SUM(K19:K20)</f>
        <v>56537.31</v>
      </c>
    </row>
    <row r="19" spans="1:11" s="348" customFormat="1" ht="15.95" customHeight="1" x14ac:dyDescent="0.25">
      <c r="A19" s="540" t="s">
        <v>1942</v>
      </c>
      <c r="B19" s="84"/>
      <c r="C19" s="84"/>
      <c r="D19" s="229"/>
      <c r="E19" s="229"/>
      <c r="F19" s="229"/>
      <c r="G19" s="438"/>
      <c r="H19" s="438"/>
      <c r="I19" s="438"/>
      <c r="J19" s="438"/>
      <c r="K19" s="79">
        <v>19827.68</v>
      </c>
    </row>
    <row r="20" spans="1:11" s="348" customFormat="1" ht="15.95" customHeight="1" x14ac:dyDescent="0.25">
      <c r="A20" s="540" t="s">
        <v>1769</v>
      </c>
      <c r="B20" s="84"/>
      <c r="C20" s="84"/>
      <c r="D20" s="229"/>
      <c r="E20" s="229"/>
      <c r="F20" s="229"/>
      <c r="G20" s="438"/>
      <c r="H20" s="438"/>
      <c r="I20" s="438"/>
      <c r="J20" s="438"/>
      <c r="K20" s="79">
        <v>36709.629999999997</v>
      </c>
    </row>
    <row r="21" spans="1:11" ht="15.95" customHeight="1" x14ac:dyDescent="0.25">
      <c r="A21" s="443" t="s">
        <v>617</v>
      </c>
      <c r="B21" s="81"/>
      <c r="C21" s="81"/>
      <c r="D21" s="227"/>
      <c r="E21" s="227"/>
      <c r="F21" s="227"/>
      <c r="G21" s="444"/>
      <c r="H21" s="444"/>
      <c r="I21" s="444"/>
      <c r="J21" s="444"/>
      <c r="K21" s="484">
        <f>SUM(K22:K23)</f>
        <v>408709.86</v>
      </c>
    </row>
    <row r="22" spans="1:11" ht="15.95" customHeight="1" x14ac:dyDescent="0.25">
      <c r="A22" s="540" t="s">
        <v>551</v>
      </c>
      <c r="B22" s="82"/>
      <c r="C22" s="82"/>
      <c r="D22" s="226"/>
      <c r="E22" s="226"/>
      <c r="F22" s="226"/>
      <c r="G22" s="437"/>
      <c r="H22" s="437"/>
      <c r="I22" s="437"/>
      <c r="J22" s="437"/>
      <c r="K22" s="544">
        <v>312354.56</v>
      </c>
    </row>
    <row r="23" spans="1:11" ht="15.95" customHeight="1" x14ac:dyDescent="0.25">
      <c r="A23" s="540" t="s">
        <v>100</v>
      </c>
      <c r="B23" s="82"/>
      <c r="C23" s="82"/>
      <c r="D23" s="226"/>
      <c r="E23" s="226"/>
      <c r="F23" s="226"/>
      <c r="G23" s="437"/>
      <c r="H23" s="437"/>
      <c r="I23" s="437"/>
      <c r="J23" s="437"/>
      <c r="K23" s="544">
        <v>96355.3</v>
      </c>
    </row>
    <row r="24" spans="1:11" ht="15.95" customHeight="1" x14ac:dyDescent="0.25">
      <c r="A24" s="540"/>
      <c r="B24" s="82"/>
      <c r="C24" s="82"/>
      <c r="D24" s="226"/>
      <c r="E24" s="226"/>
      <c r="F24" s="226"/>
      <c r="G24" s="437"/>
      <c r="H24" s="437"/>
      <c r="I24" s="437"/>
      <c r="J24" s="437"/>
      <c r="K24" s="485"/>
    </row>
    <row r="25" spans="1:11" ht="15.95" customHeight="1" x14ac:dyDescent="0.25">
      <c r="A25" s="443" t="s">
        <v>620</v>
      </c>
      <c r="B25" s="81"/>
      <c r="C25" s="81"/>
      <c r="D25" s="227"/>
      <c r="E25" s="227"/>
      <c r="F25" s="227"/>
      <c r="G25" s="444"/>
      <c r="H25" s="444"/>
      <c r="I25" s="444"/>
      <c r="J25" s="444"/>
      <c r="K25" s="484">
        <f>SUM(K26:K26)</f>
        <v>0</v>
      </c>
    </row>
    <row r="26" spans="1:11" ht="15.95" customHeight="1" x14ac:dyDescent="0.25">
      <c r="A26" s="439"/>
      <c r="B26" s="82"/>
      <c r="C26" s="82"/>
      <c r="D26" s="226"/>
      <c r="E26" s="226"/>
      <c r="F26" s="226"/>
      <c r="G26" s="437"/>
      <c r="H26" s="437"/>
      <c r="I26" s="437"/>
      <c r="J26" s="437"/>
      <c r="K26" s="485"/>
    </row>
    <row r="27" spans="1:11" ht="15.95" customHeight="1" x14ac:dyDescent="0.25">
      <c r="A27" s="443" t="s">
        <v>621</v>
      </c>
      <c r="B27" s="81"/>
      <c r="C27" s="81"/>
      <c r="D27" s="227"/>
      <c r="E27" s="227"/>
      <c r="F27" s="227"/>
      <c r="G27" s="444"/>
      <c r="H27" s="444"/>
      <c r="I27" s="444"/>
      <c r="J27" s="444"/>
      <c r="K27" s="484">
        <f>SUM(K28)</f>
        <v>47650.82</v>
      </c>
    </row>
    <row r="28" spans="1:11" ht="15.95" customHeight="1" x14ac:dyDescent="0.25">
      <c r="A28" s="540" t="s">
        <v>567</v>
      </c>
      <c r="B28" s="755" t="s">
        <v>1943</v>
      </c>
      <c r="C28" s="1518" t="s">
        <v>1939</v>
      </c>
      <c r="D28" s="226"/>
      <c r="E28" s="226"/>
      <c r="F28" s="226"/>
      <c r="G28" s="437"/>
      <c r="H28" s="437"/>
      <c r="I28" s="437"/>
      <c r="J28" s="437"/>
      <c r="K28" s="544">
        <v>47650.82</v>
      </c>
    </row>
    <row r="29" spans="1:11" ht="15.95" customHeight="1" x14ac:dyDescent="0.25">
      <c r="A29" s="439"/>
      <c r="B29" s="82"/>
      <c r="C29" s="82"/>
      <c r="D29" s="226"/>
      <c r="E29" s="226"/>
      <c r="F29" s="226"/>
      <c r="G29" s="437"/>
      <c r="H29" s="437"/>
      <c r="I29" s="437"/>
      <c r="J29" s="437"/>
      <c r="K29" s="485"/>
    </row>
    <row r="30" spans="1:11" s="348" customFormat="1" ht="15.95" customHeight="1" x14ac:dyDescent="0.25">
      <c r="A30" s="445" t="s">
        <v>624</v>
      </c>
      <c r="B30" s="83"/>
      <c r="C30" s="83"/>
      <c r="D30" s="228"/>
      <c r="E30" s="228"/>
      <c r="F30" s="228"/>
      <c r="G30" s="54"/>
      <c r="H30" s="54"/>
      <c r="I30" s="54"/>
      <c r="J30" s="54"/>
      <c r="K30" s="486">
        <f>SUM(K31)</f>
        <v>0</v>
      </c>
    </row>
    <row r="31" spans="1:11" s="348" customFormat="1" ht="15.95" customHeight="1" x14ac:dyDescent="0.25">
      <c r="A31" s="440"/>
      <c r="B31" s="84"/>
      <c r="C31" s="84"/>
      <c r="D31" s="229"/>
      <c r="E31" s="229"/>
      <c r="F31" s="229"/>
      <c r="G31" s="438"/>
      <c r="H31" s="438"/>
      <c r="I31" s="438"/>
      <c r="J31" s="438"/>
      <c r="K31" s="487"/>
    </row>
    <row r="32" spans="1:11" ht="15.95" customHeight="1" x14ac:dyDescent="0.25">
      <c r="A32" s="443" t="s">
        <v>627</v>
      </c>
      <c r="B32" s="81"/>
      <c r="C32" s="81"/>
      <c r="D32" s="227"/>
      <c r="E32" s="227"/>
      <c r="F32" s="227"/>
      <c r="G32" s="444"/>
      <c r="H32" s="444"/>
      <c r="I32" s="444"/>
      <c r="J32" s="444"/>
      <c r="K32" s="484">
        <f>SUM(K33)</f>
        <v>1999350.52</v>
      </c>
    </row>
    <row r="33" spans="1:11" ht="15.95" customHeight="1" x14ac:dyDescent="0.25">
      <c r="A33" s="540" t="s">
        <v>69</v>
      </c>
      <c r="B33" s="82"/>
      <c r="C33" s="82"/>
      <c r="D33" s="226"/>
      <c r="E33" s="226"/>
      <c r="F33" s="226"/>
      <c r="G33" s="437"/>
      <c r="H33" s="437"/>
      <c r="I33" s="437"/>
      <c r="J33" s="437"/>
      <c r="K33" s="544">
        <v>1999350.52</v>
      </c>
    </row>
    <row r="34" spans="1:11" ht="15.95" customHeight="1" x14ac:dyDescent="0.25">
      <c r="A34" s="540"/>
      <c r="B34" s="82"/>
      <c r="C34" s="82"/>
      <c r="D34" s="226"/>
      <c r="E34" s="226"/>
      <c r="F34" s="226"/>
      <c r="G34" s="437"/>
      <c r="H34" s="437"/>
      <c r="I34" s="437"/>
      <c r="J34" s="437"/>
      <c r="K34" s="544"/>
    </row>
    <row r="35" spans="1:11" ht="15.95" customHeight="1" x14ac:dyDescent="0.25">
      <c r="A35" s="441" t="s">
        <v>628</v>
      </c>
      <c r="B35" s="441"/>
      <c r="C35" s="441"/>
      <c r="D35" s="230"/>
      <c r="E35" s="230"/>
      <c r="F35" s="230"/>
      <c r="G35" s="752"/>
      <c r="H35" s="752"/>
      <c r="I35" s="752"/>
      <c r="J35" s="752"/>
      <c r="K35" s="448">
        <f>+K10+K12+K18+K21+K25+K27+K30+K32</f>
        <v>6432740.7200000007</v>
      </c>
    </row>
    <row r="36" spans="1:11" x14ac:dyDescent="0.25">
      <c r="A36" s="482"/>
      <c r="B36" s="482"/>
      <c r="C36" s="482"/>
      <c r="D36" s="19"/>
      <c r="E36" s="19"/>
      <c r="F36" s="19"/>
      <c r="G36" s="19"/>
      <c r="H36" s="19"/>
      <c r="I36" s="19"/>
      <c r="J36" s="19"/>
      <c r="K36" s="19"/>
    </row>
    <row r="37" spans="1:11" x14ac:dyDescent="0.25">
      <c r="B37" s="309"/>
      <c r="C37" s="309"/>
    </row>
    <row r="38" spans="1:11" x14ac:dyDescent="0.25">
      <c r="B38" s="309"/>
      <c r="C38" s="309"/>
    </row>
    <row r="39" spans="1:11" x14ac:dyDescent="0.25">
      <c r="B39" s="309"/>
      <c r="C39" s="309"/>
    </row>
    <row r="40" spans="1:11" x14ac:dyDescent="0.25">
      <c r="B40" s="309"/>
      <c r="C40" s="309"/>
    </row>
    <row r="41" spans="1:11" x14ac:dyDescent="0.25">
      <c r="B41" s="309"/>
      <c r="C41" s="309"/>
    </row>
    <row r="42" spans="1:11" x14ac:dyDescent="0.25">
      <c r="B42" s="309"/>
      <c r="C42" s="309"/>
    </row>
    <row r="43" spans="1:11" x14ac:dyDescent="0.25">
      <c r="B43" s="309"/>
      <c r="C43" s="309"/>
    </row>
    <row r="44" spans="1:11" x14ac:dyDescent="0.25">
      <c r="B44" s="309"/>
      <c r="C44" s="309"/>
    </row>
    <row r="45" spans="1:11" x14ac:dyDescent="0.25">
      <c r="B45" s="309"/>
      <c r="C45" s="309"/>
    </row>
  </sheetData>
  <mergeCells count="10">
    <mergeCell ref="H8:I8"/>
    <mergeCell ref="J8:J9"/>
    <mergeCell ref="K8:K9"/>
    <mergeCell ref="H7:I7"/>
    <mergeCell ref="A8:A9"/>
    <mergeCell ref="B8:B9"/>
    <mergeCell ref="C8:C9"/>
    <mergeCell ref="D8:D9"/>
    <mergeCell ref="E8:F8"/>
    <mergeCell ref="G8:G9"/>
  </mergeCells>
  <pageMargins left="0.70866141732283472" right="0.70866141732283472" top="0.74803149606299213" bottom="0.74803149606299213" header="0.31496062992125984" footer="0.31496062992125984"/>
  <pageSetup paperSize="9" scale="54" orientation="landscape" r:id="rId1"/>
  <ignoredErrors>
    <ignoredError sqref="A7:XFD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M41"/>
  <sheetViews>
    <sheetView showGridLines="0" topLeftCell="A19" zoomScale="90" zoomScaleNormal="90" workbookViewId="0">
      <selection activeCell="K28" sqref="K28"/>
    </sheetView>
  </sheetViews>
  <sheetFormatPr baseColWidth="10" defaultRowHeight="15" x14ac:dyDescent="0.25"/>
  <cols>
    <col min="1" max="1" width="68.140625" customWidth="1"/>
    <col min="2" max="2" width="20.140625" customWidth="1"/>
    <col min="3" max="6" width="17.7109375" customWidth="1"/>
    <col min="7" max="7" width="18.85546875" customWidth="1"/>
    <col min="8" max="8" width="15.7109375" customWidth="1"/>
    <col min="9" max="9" width="16.140625" customWidth="1"/>
    <col min="10" max="11" width="17.7109375" customWidth="1"/>
    <col min="213" max="213" width="71" customWidth="1"/>
    <col min="214" max="223" width="17.7109375" customWidth="1"/>
    <col min="224" max="224" width="1.28515625" customWidth="1"/>
    <col min="469" max="469" width="71" customWidth="1"/>
    <col min="470" max="479" width="17.7109375" customWidth="1"/>
    <col min="480" max="480" width="1.28515625" customWidth="1"/>
    <col min="725" max="725" width="71" customWidth="1"/>
    <col min="726" max="735" width="17.7109375" customWidth="1"/>
    <col min="736" max="736" width="1.28515625" customWidth="1"/>
    <col min="981" max="981" width="71" customWidth="1"/>
    <col min="982" max="991" width="17.7109375" customWidth="1"/>
    <col min="992" max="992" width="1.28515625" customWidth="1"/>
    <col min="1237" max="1237" width="71" customWidth="1"/>
    <col min="1238" max="1247" width="17.7109375" customWidth="1"/>
    <col min="1248" max="1248" width="1.28515625" customWidth="1"/>
    <col min="1493" max="1493" width="71" customWidth="1"/>
    <col min="1494" max="1503" width="17.7109375" customWidth="1"/>
    <col min="1504" max="1504" width="1.28515625" customWidth="1"/>
    <col min="1749" max="1749" width="71" customWidth="1"/>
    <col min="1750" max="1759" width="17.7109375" customWidth="1"/>
    <col min="1760" max="1760" width="1.28515625" customWidth="1"/>
    <col min="2005" max="2005" width="71" customWidth="1"/>
    <col min="2006" max="2015" width="17.7109375" customWidth="1"/>
    <col min="2016" max="2016" width="1.28515625" customWidth="1"/>
    <col min="2261" max="2261" width="71" customWidth="1"/>
    <col min="2262" max="2271" width="17.7109375" customWidth="1"/>
    <col min="2272" max="2272" width="1.28515625" customWidth="1"/>
    <col min="2517" max="2517" width="71" customWidth="1"/>
    <col min="2518" max="2527" width="17.7109375" customWidth="1"/>
    <col min="2528" max="2528" width="1.28515625" customWidth="1"/>
    <col min="2773" max="2773" width="71" customWidth="1"/>
    <col min="2774" max="2783" width="17.7109375" customWidth="1"/>
    <col min="2784" max="2784" width="1.28515625" customWidth="1"/>
    <col min="3029" max="3029" width="71" customWidth="1"/>
    <col min="3030" max="3039" width="17.7109375" customWidth="1"/>
    <col min="3040" max="3040" width="1.28515625" customWidth="1"/>
    <col min="3285" max="3285" width="71" customWidth="1"/>
    <col min="3286" max="3295" width="17.7109375" customWidth="1"/>
    <col min="3296" max="3296" width="1.28515625" customWidth="1"/>
    <col min="3541" max="3541" width="71" customWidth="1"/>
    <col min="3542" max="3551" width="17.7109375" customWidth="1"/>
    <col min="3552" max="3552" width="1.28515625" customWidth="1"/>
    <col min="3797" max="3797" width="71" customWidth="1"/>
    <col min="3798" max="3807" width="17.7109375" customWidth="1"/>
    <col min="3808" max="3808" width="1.28515625" customWidth="1"/>
    <col min="4053" max="4053" width="71" customWidth="1"/>
    <col min="4054" max="4063" width="17.7109375" customWidth="1"/>
    <col min="4064" max="4064" width="1.28515625" customWidth="1"/>
    <col min="4309" max="4309" width="71" customWidth="1"/>
    <col min="4310" max="4319" width="17.7109375" customWidth="1"/>
    <col min="4320" max="4320" width="1.28515625" customWidth="1"/>
    <col min="4565" max="4565" width="71" customWidth="1"/>
    <col min="4566" max="4575" width="17.7109375" customWidth="1"/>
    <col min="4576" max="4576" width="1.28515625" customWidth="1"/>
    <col min="4821" max="4821" width="71" customWidth="1"/>
    <col min="4822" max="4831" width="17.7109375" customWidth="1"/>
    <col min="4832" max="4832" width="1.28515625" customWidth="1"/>
    <col min="5077" max="5077" width="71" customWidth="1"/>
    <col min="5078" max="5087" width="17.7109375" customWidth="1"/>
    <col min="5088" max="5088" width="1.28515625" customWidth="1"/>
    <col min="5333" max="5333" width="71" customWidth="1"/>
    <col min="5334" max="5343" width="17.7109375" customWidth="1"/>
    <col min="5344" max="5344" width="1.28515625" customWidth="1"/>
    <col min="5589" max="5589" width="71" customWidth="1"/>
    <col min="5590" max="5599" width="17.7109375" customWidth="1"/>
    <col min="5600" max="5600" width="1.28515625" customWidth="1"/>
    <col min="5845" max="5845" width="71" customWidth="1"/>
    <col min="5846" max="5855" width="17.7109375" customWidth="1"/>
    <col min="5856" max="5856" width="1.28515625" customWidth="1"/>
    <col min="6101" max="6101" width="71" customWidth="1"/>
    <col min="6102" max="6111" width="17.7109375" customWidth="1"/>
    <col min="6112" max="6112" width="1.28515625" customWidth="1"/>
    <col min="6357" max="6357" width="71" customWidth="1"/>
    <col min="6358" max="6367" width="17.7109375" customWidth="1"/>
    <col min="6368" max="6368" width="1.28515625" customWidth="1"/>
    <col min="6613" max="6613" width="71" customWidth="1"/>
    <col min="6614" max="6623" width="17.7109375" customWidth="1"/>
    <col min="6624" max="6624" width="1.28515625" customWidth="1"/>
    <col min="6869" max="6869" width="71" customWidth="1"/>
    <col min="6870" max="6879" width="17.7109375" customWidth="1"/>
    <col min="6880" max="6880" width="1.28515625" customWidth="1"/>
    <col min="7125" max="7125" width="71" customWidth="1"/>
    <col min="7126" max="7135" width="17.7109375" customWidth="1"/>
    <col min="7136" max="7136" width="1.28515625" customWidth="1"/>
    <col min="7381" max="7381" width="71" customWidth="1"/>
    <col min="7382" max="7391" width="17.7109375" customWidth="1"/>
    <col min="7392" max="7392" width="1.28515625" customWidth="1"/>
    <col min="7637" max="7637" width="71" customWidth="1"/>
    <col min="7638" max="7647" width="17.7109375" customWidth="1"/>
    <col min="7648" max="7648" width="1.28515625" customWidth="1"/>
    <col min="7893" max="7893" width="71" customWidth="1"/>
    <col min="7894" max="7903" width="17.7109375" customWidth="1"/>
    <col min="7904" max="7904" width="1.28515625" customWidth="1"/>
    <col min="8149" max="8149" width="71" customWidth="1"/>
    <col min="8150" max="8159" width="17.7109375" customWidth="1"/>
    <col min="8160" max="8160" width="1.28515625" customWidth="1"/>
    <col min="8405" max="8405" width="71" customWidth="1"/>
    <col min="8406" max="8415" width="17.7109375" customWidth="1"/>
    <col min="8416" max="8416" width="1.28515625" customWidth="1"/>
    <col min="8661" max="8661" width="71" customWidth="1"/>
    <col min="8662" max="8671" width="17.7109375" customWidth="1"/>
    <col min="8672" max="8672" width="1.28515625" customWidth="1"/>
    <col min="8917" max="8917" width="71" customWidth="1"/>
    <col min="8918" max="8927" width="17.7109375" customWidth="1"/>
    <col min="8928" max="8928" width="1.28515625" customWidth="1"/>
    <col min="9173" max="9173" width="71" customWidth="1"/>
    <col min="9174" max="9183" width="17.7109375" customWidth="1"/>
    <col min="9184" max="9184" width="1.28515625" customWidth="1"/>
    <col min="9429" max="9429" width="71" customWidth="1"/>
    <col min="9430" max="9439" width="17.7109375" customWidth="1"/>
    <col min="9440" max="9440" width="1.28515625" customWidth="1"/>
    <col min="9685" max="9685" width="71" customWidth="1"/>
    <col min="9686" max="9695" width="17.7109375" customWidth="1"/>
    <col min="9696" max="9696" width="1.28515625" customWidth="1"/>
    <col min="9941" max="9941" width="71" customWidth="1"/>
    <col min="9942" max="9951" width="17.7109375" customWidth="1"/>
    <col min="9952" max="9952" width="1.28515625" customWidth="1"/>
    <col min="10197" max="10197" width="71" customWidth="1"/>
    <col min="10198" max="10207" width="17.7109375" customWidth="1"/>
    <col min="10208" max="10208" width="1.28515625" customWidth="1"/>
    <col min="10453" max="10453" width="71" customWidth="1"/>
    <col min="10454" max="10463" width="17.7109375" customWidth="1"/>
    <col min="10464" max="10464" width="1.28515625" customWidth="1"/>
    <col min="10709" max="10709" width="71" customWidth="1"/>
    <col min="10710" max="10719" width="17.7109375" customWidth="1"/>
    <col min="10720" max="10720" width="1.28515625" customWidth="1"/>
    <col min="10965" max="10965" width="71" customWidth="1"/>
    <col min="10966" max="10975" width="17.7109375" customWidth="1"/>
    <col min="10976" max="10976" width="1.28515625" customWidth="1"/>
    <col min="11221" max="11221" width="71" customWidth="1"/>
    <col min="11222" max="11231" width="17.7109375" customWidth="1"/>
    <col min="11232" max="11232" width="1.28515625" customWidth="1"/>
    <col min="11477" max="11477" width="71" customWidth="1"/>
    <col min="11478" max="11487" width="17.7109375" customWidth="1"/>
    <col min="11488" max="11488" width="1.28515625" customWidth="1"/>
    <col min="11733" max="11733" width="71" customWidth="1"/>
    <col min="11734" max="11743" width="17.7109375" customWidth="1"/>
    <col min="11744" max="11744" width="1.28515625" customWidth="1"/>
    <col min="11989" max="11989" width="71" customWidth="1"/>
    <col min="11990" max="11999" width="17.7109375" customWidth="1"/>
    <col min="12000" max="12000" width="1.28515625" customWidth="1"/>
    <col min="12245" max="12245" width="71" customWidth="1"/>
    <col min="12246" max="12255" width="17.7109375" customWidth="1"/>
    <col min="12256" max="12256" width="1.28515625" customWidth="1"/>
    <col min="12501" max="12501" width="71" customWidth="1"/>
    <col min="12502" max="12511" width="17.7109375" customWidth="1"/>
    <col min="12512" max="12512" width="1.28515625" customWidth="1"/>
    <col min="12757" max="12757" width="71" customWidth="1"/>
    <col min="12758" max="12767" width="17.7109375" customWidth="1"/>
    <col min="12768" max="12768" width="1.28515625" customWidth="1"/>
    <col min="13013" max="13013" width="71" customWidth="1"/>
    <col min="13014" max="13023" width="17.7109375" customWidth="1"/>
    <col min="13024" max="13024" width="1.28515625" customWidth="1"/>
    <col min="13269" max="13269" width="71" customWidth="1"/>
    <col min="13270" max="13279" width="17.7109375" customWidth="1"/>
    <col min="13280" max="13280" width="1.28515625" customWidth="1"/>
    <col min="13525" max="13525" width="71" customWidth="1"/>
    <col min="13526" max="13535" width="17.7109375" customWidth="1"/>
    <col min="13536" max="13536" width="1.28515625" customWidth="1"/>
    <col min="13781" max="13781" width="71" customWidth="1"/>
    <col min="13782" max="13791" width="17.7109375" customWidth="1"/>
    <col min="13792" max="13792" width="1.28515625" customWidth="1"/>
    <col min="14037" max="14037" width="71" customWidth="1"/>
    <col min="14038" max="14047" width="17.7109375" customWidth="1"/>
    <col min="14048" max="14048" width="1.28515625" customWidth="1"/>
    <col min="14293" max="14293" width="71" customWidth="1"/>
    <col min="14294" max="14303" width="17.7109375" customWidth="1"/>
    <col min="14304" max="14304" width="1.28515625" customWidth="1"/>
    <col min="14549" max="14549" width="71" customWidth="1"/>
    <col min="14550" max="14559" width="17.7109375" customWidth="1"/>
    <col min="14560" max="14560" width="1.28515625" customWidth="1"/>
    <col min="14805" max="14805" width="71" customWidth="1"/>
    <col min="14806" max="14815" width="17.7109375" customWidth="1"/>
    <col min="14816" max="14816" width="1.28515625" customWidth="1"/>
    <col min="15061" max="15061" width="71" customWidth="1"/>
    <col min="15062" max="15071" width="17.7109375" customWidth="1"/>
    <col min="15072" max="15072" width="1.28515625" customWidth="1"/>
    <col min="15317" max="15317" width="71" customWidth="1"/>
    <col min="15318" max="15327" width="17.7109375" customWidth="1"/>
    <col min="15328" max="15328" width="1.28515625" customWidth="1"/>
    <col min="15573" max="15573" width="71" customWidth="1"/>
    <col min="15574" max="15583" width="17.7109375" customWidth="1"/>
    <col min="15584" max="15584" width="1.28515625" customWidth="1"/>
    <col min="15829" max="15829" width="71" customWidth="1"/>
    <col min="15830" max="15839" width="17.7109375" customWidth="1"/>
    <col min="15840" max="15840" width="1.28515625" customWidth="1"/>
    <col min="16085" max="16085" width="71" customWidth="1"/>
    <col min="16086" max="16095" width="17.7109375" customWidth="1"/>
    <col min="16096" max="16096" width="1.28515625" customWidth="1"/>
  </cols>
  <sheetData>
    <row r="1" spans="1:91" s="1" customFormat="1" x14ac:dyDescent="0.25"/>
    <row r="2" spans="1:91" s="1" customFormat="1" x14ac:dyDescent="0.25">
      <c r="A2" s="5" t="s">
        <v>126</v>
      </c>
      <c r="B2" s="3"/>
      <c r="C2" s="3"/>
      <c r="D2" s="3"/>
      <c r="E2" s="3"/>
      <c r="F2" s="3"/>
      <c r="G2" s="3"/>
      <c r="H2" s="3"/>
      <c r="I2" s="3"/>
      <c r="J2" s="3"/>
      <c r="K2" s="85" t="s">
        <v>127</v>
      </c>
    </row>
    <row r="3" spans="1:91" s="1" customFormat="1" x14ac:dyDescent="0.25">
      <c r="A3" s="34" t="s">
        <v>0</v>
      </c>
      <c r="B3" s="3"/>
      <c r="C3" s="3"/>
      <c r="D3" s="3"/>
      <c r="E3" s="3"/>
      <c r="F3" s="3"/>
      <c r="G3" s="3"/>
      <c r="H3" s="3"/>
      <c r="I3" s="3"/>
      <c r="J3" s="3"/>
      <c r="K3" s="3"/>
    </row>
    <row r="4" spans="1:91" s="1" customFormat="1" x14ac:dyDescent="0.25">
      <c r="A4" s="23" t="s">
        <v>1149</v>
      </c>
      <c r="B4" s="3"/>
      <c r="C4" s="3"/>
      <c r="D4" s="3"/>
      <c r="E4" s="3"/>
      <c r="F4" s="3"/>
      <c r="G4" s="3"/>
      <c r="H4" s="3"/>
      <c r="I4" s="3"/>
      <c r="J4" s="3"/>
      <c r="K4" s="3"/>
    </row>
    <row r="5" spans="1:91" s="1" customFormat="1" x14ac:dyDescent="0.2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row>
    <row r="6" spans="1:91" s="1" customFormat="1" x14ac:dyDescent="0.25">
      <c r="A6" s="38" t="s">
        <v>1</v>
      </c>
      <c r="B6" s="38" t="s">
        <v>2</v>
      </c>
      <c r="C6" s="38" t="s">
        <v>3</v>
      </c>
      <c r="D6" s="38"/>
      <c r="E6" s="7" t="s">
        <v>4</v>
      </c>
      <c r="F6" s="7"/>
      <c r="G6" s="38" t="s">
        <v>5</v>
      </c>
      <c r="H6" s="1603" t="s">
        <v>6</v>
      </c>
      <c r="I6" s="1603"/>
      <c r="J6" s="38" t="s">
        <v>7</v>
      </c>
      <c r="K6" s="38" t="s">
        <v>8</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row>
    <row r="7" spans="1:91" s="10" customFormat="1" x14ac:dyDescent="0.25">
      <c r="A7" s="1604" t="s">
        <v>9</v>
      </c>
      <c r="B7" s="1615" t="s">
        <v>10</v>
      </c>
      <c r="C7" s="1615" t="s">
        <v>11</v>
      </c>
      <c r="D7" s="1615" t="s">
        <v>12</v>
      </c>
      <c r="E7" s="1619" t="s">
        <v>13</v>
      </c>
      <c r="F7" s="1620"/>
      <c r="G7" s="1615" t="s">
        <v>14</v>
      </c>
      <c r="H7" s="1619" t="s">
        <v>15</v>
      </c>
      <c r="I7" s="1620"/>
      <c r="J7" s="1615" t="s">
        <v>16</v>
      </c>
      <c r="K7" s="1617" t="s">
        <v>17</v>
      </c>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c r="CD7" s="181"/>
      <c r="CE7" s="181"/>
      <c r="CF7" s="181"/>
      <c r="CG7" s="181"/>
      <c r="CH7" s="181"/>
      <c r="CI7" s="181"/>
      <c r="CJ7" s="181"/>
      <c r="CK7" s="181"/>
      <c r="CL7" s="181"/>
      <c r="CM7" s="181"/>
    </row>
    <row r="8" spans="1:91" s="10" customFormat="1" x14ac:dyDescent="0.25">
      <c r="A8" s="1605"/>
      <c r="B8" s="1616"/>
      <c r="C8" s="1616"/>
      <c r="D8" s="1616"/>
      <c r="E8" s="529" t="s">
        <v>18</v>
      </c>
      <c r="F8" s="529" t="s">
        <v>19</v>
      </c>
      <c r="G8" s="1616"/>
      <c r="H8" s="529" t="s">
        <v>18</v>
      </c>
      <c r="I8" s="529" t="s">
        <v>19</v>
      </c>
      <c r="J8" s="1616"/>
      <c r="K8" s="1618"/>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81"/>
      <c r="CM8" s="181"/>
    </row>
    <row r="9" spans="1:91" ht="15.95" customHeight="1" x14ac:dyDescent="0.25">
      <c r="A9" s="140" t="s">
        <v>20</v>
      </c>
      <c r="B9" s="141"/>
      <c r="C9" s="141"/>
      <c r="D9" s="141"/>
      <c r="E9" s="141"/>
      <c r="F9" s="141"/>
      <c r="G9" s="141"/>
      <c r="H9" s="141"/>
      <c r="I9" s="141"/>
      <c r="J9" s="141"/>
      <c r="K9" s="180">
        <f>+K10</f>
        <v>0</v>
      </c>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row>
    <row r="10" spans="1:91" ht="15.95" customHeight="1" x14ac:dyDescent="0.25">
      <c r="A10" s="176"/>
      <c r="B10" s="177"/>
      <c r="C10" s="177"/>
      <c r="D10" s="177"/>
      <c r="E10" s="177"/>
      <c r="F10" s="177"/>
      <c r="G10" s="177"/>
      <c r="H10" s="44"/>
      <c r="I10" s="44"/>
      <c r="J10" s="44"/>
      <c r="K10" s="95"/>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row>
    <row r="11" spans="1:91" ht="15.95" customHeight="1" x14ac:dyDescent="0.25">
      <c r="A11" s="140" t="s">
        <v>21</v>
      </c>
      <c r="B11" s="141"/>
      <c r="C11" s="141"/>
      <c r="D11" s="178"/>
      <c r="E11" s="178"/>
      <c r="F11" s="178"/>
      <c r="G11" s="178"/>
      <c r="H11" s="141"/>
      <c r="I11" s="141"/>
      <c r="J11" s="141"/>
      <c r="K11" s="180">
        <f>SUM(K12:K18)</f>
        <v>22461675.640000001</v>
      </c>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row>
    <row r="12" spans="1:91" ht="15.95" customHeight="1" x14ac:dyDescent="0.25">
      <c r="A12" s="70" t="s">
        <v>131</v>
      </c>
      <c r="B12" s="70" t="s">
        <v>341</v>
      </c>
      <c r="C12" s="70" t="s">
        <v>110</v>
      </c>
      <c r="D12" s="121">
        <v>0.01</v>
      </c>
      <c r="E12" s="121">
        <v>0.01</v>
      </c>
      <c r="F12" s="121">
        <v>7.0000000000000007E-2</v>
      </c>
      <c r="G12" s="88"/>
      <c r="H12" s="251"/>
      <c r="I12" s="251"/>
      <c r="J12" s="66" t="s">
        <v>339</v>
      </c>
      <c r="K12" s="95">
        <v>9332592.6799999997</v>
      </c>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row>
    <row r="13" spans="1:91" ht="15.95" customHeight="1" x14ac:dyDescent="0.25">
      <c r="A13" s="70" t="s">
        <v>343</v>
      </c>
      <c r="B13" s="70" t="s">
        <v>344</v>
      </c>
      <c r="C13" s="70" t="s">
        <v>110</v>
      </c>
      <c r="D13" s="121"/>
      <c r="E13" s="121">
        <v>0.28000000000000003</v>
      </c>
      <c r="F13" s="121">
        <v>0.42</v>
      </c>
      <c r="G13" s="88"/>
      <c r="H13" s="251"/>
      <c r="I13" s="251"/>
      <c r="J13" s="66" t="s">
        <v>339</v>
      </c>
      <c r="K13" s="95">
        <v>4197803.66</v>
      </c>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row>
    <row r="14" spans="1:91" ht="15.95" customHeight="1" x14ac:dyDescent="0.25">
      <c r="A14" s="70" t="s">
        <v>345</v>
      </c>
      <c r="B14" s="70" t="s">
        <v>346</v>
      </c>
      <c r="C14" s="70" t="s">
        <v>110</v>
      </c>
      <c r="D14" s="120">
        <v>8.6999999999999994E-2</v>
      </c>
      <c r="E14" s="120"/>
      <c r="F14" s="120"/>
      <c r="G14" s="88"/>
      <c r="H14" s="121"/>
      <c r="I14" s="121"/>
      <c r="J14" s="66" t="s">
        <v>339</v>
      </c>
      <c r="K14" s="95">
        <v>2952074.93</v>
      </c>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row>
    <row r="15" spans="1:91" ht="15.95" customHeight="1" x14ac:dyDescent="0.25">
      <c r="A15" s="70" t="s">
        <v>128</v>
      </c>
      <c r="B15" s="70" t="s">
        <v>340</v>
      </c>
      <c r="C15" s="70" t="s">
        <v>23</v>
      </c>
      <c r="D15" s="88"/>
      <c r="E15" s="120">
        <v>1.5900000000000001E-2</v>
      </c>
      <c r="F15" s="120">
        <v>3.4000000000000002E-2</v>
      </c>
      <c r="G15" s="88"/>
      <c r="H15" s="250">
        <v>137.88999999999999</v>
      </c>
      <c r="I15" s="250">
        <v>257.64999999999998</v>
      </c>
      <c r="J15" s="66" t="s">
        <v>339</v>
      </c>
      <c r="K15" s="95">
        <v>2226330.59</v>
      </c>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row>
    <row r="16" spans="1:91" ht="15.95" customHeight="1" x14ac:dyDescent="0.25">
      <c r="A16" s="70" t="s">
        <v>342</v>
      </c>
      <c r="B16" s="70" t="s">
        <v>340</v>
      </c>
      <c r="C16" s="70" t="s">
        <v>23</v>
      </c>
      <c r="D16" s="120"/>
      <c r="E16" s="120">
        <v>1.9E-2</v>
      </c>
      <c r="F16" s="120">
        <v>2.7E-2</v>
      </c>
      <c r="G16" s="88"/>
      <c r="H16" s="250">
        <v>87.12</v>
      </c>
      <c r="I16" s="250">
        <v>244.81</v>
      </c>
      <c r="J16" s="66" t="s">
        <v>339</v>
      </c>
      <c r="K16" s="95">
        <v>2194837.09</v>
      </c>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row>
    <row r="17" spans="1:91" ht="15.95" customHeight="1" x14ac:dyDescent="0.25">
      <c r="A17" s="70" t="s">
        <v>668</v>
      </c>
      <c r="B17" s="70" t="s">
        <v>669</v>
      </c>
      <c r="C17" s="70" t="s">
        <v>110</v>
      </c>
      <c r="D17" s="88"/>
      <c r="E17" s="88"/>
      <c r="F17" s="88"/>
      <c r="G17" s="88"/>
      <c r="H17" s="121"/>
      <c r="I17" s="121"/>
      <c r="J17" s="66" t="s">
        <v>339</v>
      </c>
      <c r="K17" s="95">
        <v>1382528.58</v>
      </c>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row>
    <row r="18" spans="1:91" ht="15.95" customHeight="1" x14ac:dyDescent="0.25">
      <c r="A18" s="70" t="s">
        <v>347</v>
      </c>
      <c r="B18" s="70" t="s">
        <v>670</v>
      </c>
      <c r="C18" s="70"/>
      <c r="D18" s="88"/>
      <c r="E18" s="88"/>
      <c r="F18" s="88"/>
      <c r="G18" s="250">
        <v>1.77</v>
      </c>
      <c r="H18" s="121"/>
      <c r="I18" s="121"/>
      <c r="J18" s="66" t="s">
        <v>339</v>
      </c>
      <c r="K18" s="95">
        <v>175508.11</v>
      </c>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row>
    <row r="19" spans="1:91" ht="15.95" customHeight="1" x14ac:dyDescent="0.25">
      <c r="A19" s="82"/>
      <c r="B19" s="82"/>
      <c r="C19" s="82"/>
      <c r="D19" s="128"/>
      <c r="E19" s="128"/>
      <c r="F19" s="128"/>
      <c r="G19" s="128"/>
      <c r="H19" s="128"/>
      <c r="I19" s="128"/>
      <c r="J19" s="44"/>
      <c r="K19" s="172"/>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row>
    <row r="20" spans="1:91" s="1" customFormat="1" ht="15.95" customHeight="1" x14ac:dyDescent="0.25">
      <c r="A20" s="173" t="s">
        <v>40</v>
      </c>
      <c r="B20" s="174"/>
      <c r="C20" s="174"/>
      <c r="D20" s="179"/>
      <c r="E20" s="179"/>
      <c r="F20" s="179"/>
      <c r="G20" s="179"/>
      <c r="H20" s="174"/>
      <c r="I20" s="174"/>
      <c r="J20" s="174"/>
      <c r="K20" s="180">
        <f>+K21</f>
        <v>0</v>
      </c>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row>
    <row r="21" spans="1:91" s="15" customFormat="1" ht="15.95" customHeight="1" x14ac:dyDescent="0.25">
      <c r="A21" s="46"/>
      <c r="B21" s="47"/>
      <c r="C21" s="47"/>
      <c r="D21" s="129"/>
      <c r="E21" s="129"/>
      <c r="F21" s="129"/>
      <c r="G21" s="129"/>
      <c r="H21" s="47"/>
      <c r="I21" s="47"/>
      <c r="J21" s="47"/>
      <c r="K21" s="47"/>
    </row>
    <row r="22" spans="1:91" s="175" customFormat="1" ht="15.95" customHeight="1" x14ac:dyDescent="0.25">
      <c r="A22" s="140" t="s">
        <v>41</v>
      </c>
      <c r="B22" s="141"/>
      <c r="C22" s="141"/>
      <c r="D22" s="178"/>
      <c r="E22" s="178"/>
      <c r="F22" s="178"/>
      <c r="G22" s="178"/>
      <c r="H22" s="141"/>
      <c r="I22" s="141"/>
      <c r="J22" s="141"/>
      <c r="K22" s="180">
        <f>SUM(K23:K29)</f>
        <v>1630488.6399999997</v>
      </c>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row>
    <row r="23" spans="1:91" ht="15.95" customHeight="1" x14ac:dyDescent="0.25">
      <c r="A23" s="70" t="s">
        <v>352</v>
      </c>
      <c r="B23" s="70" t="s">
        <v>353</v>
      </c>
      <c r="C23" s="70" t="s">
        <v>169</v>
      </c>
      <c r="D23" s="70"/>
      <c r="E23" s="70"/>
      <c r="F23" s="70"/>
      <c r="G23" s="70"/>
      <c r="H23" s="252">
        <v>88</v>
      </c>
      <c r="I23" s="252">
        <v>304</v>
      </c>
      <c r="J23" s="70" t="s">
        <v>339</v>
      </c>
      <c r="K23" s="253">
        <v>555426.18999999994</v>
      </c>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row>
    <row r="24" spans="1:91" ht="15.95" customHeight="1" x14ac:dyDescent="0.25">
      <c r="A24" s="70" t="s">
        <v>358</v>
      </c>
      <c r="B24" s="70"/>
      <c r="C24" s="70"/>
      <c r="D24" s="70"/>
      <c r="E24" s="70"/>
      <c r="F24" s="70"/>
      <c r="G24" s="70"/>
      <c r="H24" s="252">
        <v>219</v>
      </c>
      <c r="I24" s="252">
        <v>2191</v>
      </c>
      <c r="J24" s="70" t="s">
        <v>339</v>
      </c>
      <c r="K24" s="253">
        <v>489433.78</v>
      </c>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row>
    <row r="25" spans="1:91" ht="15.95" customHeight="1" x14ac:dyDescent="0.25">
      <c r="A25" s="70" t="s">
        <v>355</v>
      </c>
      <c r="B25" s="70"/>
      <c r="C25" s="70"/>
      <c r="D25" s="70"/>
      <c r="E25" s="70"/>
      <c r="F25" s="70"/>
      <c r="G25" s="250">
        <v>258.39999999999998</v>
      </c>
      <c r="H25" s="252"/>
      <c r="I25" s="252"/>
      <c r="J25" s="70" t="s">
        <v>339</v>
      </c>
      <c r="K25" s="253">
        <v>298043.09999999998</v>
      </c>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row>
    <row r="26" spans="1:91" ht="15.95" customHeight="1" x14ac:dyDescent="0.25">
      <c r="A26" s="70" t="s">
        <v>356</v>
      </c>
      <c r="B26" s="70" t="s">
        <v>357</v>
      </c>
      <c r="C26" s="70"/>
      <c r="D26" s="88" t="s">
        <v>671</v>
      </c>
      <c r="E26" s="70"/>
      <c r="F26" s="70"/>
      <c r="G26" s="70"/>
      <c r="H26" s="252"/>
      <c r="I26" s="252"/>
      <c r="J26" s="70" t="s">
        <v>339</v>
      </c>
      <c r="K26" s="253">
        <v>149457.17000000001</v>
      </c>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row>
    <row r="27" spans="1:91" s="553" customFormat="1" ht="15.95" customHeight="1" x14ac:dyDescent="0.25">
      <c r="A27" s="550" t="s">
        <v>348</v>
      </c>
      <c r="B27" s="550" t="s">
        <v>349</v>
      </c>
      <c r="C27" s="550"/>
      <c r="D27" s="88">
        <v>0.1</v>
      </c>
      <c r="E27" s="550"/>
      <c r="F27" s="550"/>
      <c r="G27" s="550"/>
      <c r="H27" s="252"/>
      <c r="I27" s="252"/>
      <c r="J27" s="550" t="s">
        <v>339</v>
      </c>
      <c r="K27" s="253">
        <v>79792.7</v>
      </c>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4"/>
      <c r="AY27" s="554"/>
      <c r="AZ27" s="554"/>
      <c r="BA27" s="554"/>
      <c r="BB27" s="554"/>
      <c r="BC27" s="554"/>
      <c r="BD27" s="554"/>
      <c r="BE27" s="554"/>
      <c r="BF27" s="554"/>
      <c r="BG27" s="554"/>
      <c r="BH27" s="554"/>
      <c r="BI27" s="554"/>
      <c r="BJ27" s="554"/>
      <c r="BK27" s="554"/>
      <c r="BL27" s="554"/>
      <c r="BM27" s="554"/>
      <c r="BN27" s="554"/>
      <c r="BO27" s="554"/>
      <c r="BP27" s="554"/>
      <c r="BQ27" s="554"/>
      <c r="BR27" s="554"/>
      <c r="BS27" s="554"/>
      <c r="BT27" s="554"/>
      <c r="BU27" s="554"/>
      <c r="BV27" s="554"/>
      <c r="BW27" s="554"/>
      <c r="BX27" s="554"/>
      <c r="BY27" s="554"/>
      <c r="BZ27" s="554"/>
      <c r="CA27" s="554"/>
      <c r="CB27" s="554"/>
      <c r="CC27" s="554"/>
      <c r="CD27" s="554"/>
      <c r="CE27" s="554"/>
      <c r="CF27" s="554"/>
      <c r="CG27" s="554"/>
      <c r="CH27" s="554"/>
      <c r="CI27" s="554"/>
      <c r="CJ27" s="554"/>
      <c r="CK27" s="554"/>
      <c r="CL27" s="554"/>
      <c r="CM27" s="554"/>
    </row>
    <row r="28" spans="1:91" s="553" customFormat="1" ht="15.95" customHeight="1" x14ac:dyDescent="0.25">
      <c r="A28" s="550" t="s">
        <v>354</v>
      </c>
      <c r="B28" s="550"/>
      <c r="C28" s="550"/>
      <c r="D28" s="550"/>
      <c r="E28" s="550"/>
      <c r="F28" s="550"/>
      <c r="G28" s="550"/>
      <c r="H28" s="252">
        <v>82</v>
      </c>
      <c r="I28" s="252">
        <v>220</v>
      </c>
      <c r="J28" s="550" t="s">
        <v>339</v>
      </c>
      <c r="K28" s="253">
        <v>53815.3</v>
      </c>
      <c r="L28" s="554"/>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4"/>
      <c r="AY28" s="554"/>
      <c r="AZ28" s="554"/>
      <c r="BA28" s="554"/>
      <c r="BB28" s="554"/>
      <c r="BC28" s="554"/>
      <c r="BD28" s="554"/>
      <c r="BE28" s="554"/>
      <c r="BF28" s="554"/>
      <c r="BG28" s="554"/>
      <c r="BH28" s="554"/>
      <c r="BI28" s="554"/>
      <c r="BJ28" s="554"/>
      <c r="BK28" s="554"/>
      <c r="BL28" s="554"/>
      <c r="BM28" s="554"/>
      <c r="BN28" s="554"/>
      <c r="BO28" s="554"/>
      <c r="BP28" s="554"/>
      <c r="BQ28" s="554"/>
      <c r="BR28" s="554"/>
      <c r="BS28" s="554"/>
      <c r="BT28" s="554"/>
      <c r="BU28" s="554"/>
      <c r="BV28" s="554"/>
      <c r="BW28" s="554"/>
      <c r="BX28" s="554"/>
      <c r="BY28" s="554"/>
      <c r="BZ28" s="554"/>
      <c r="CA28" s="554"/>
      <c r="CB28" s="554"/>
      <c r="CC28" s="554"/>
      <c r="CD28" s="554"/>
      <c r="CE28" s="554"/>
      <c r="CF28" s="554"/>
      <c r="CG28" s="554"/>
      <c r="CH28" s="554"/>
      <c r="CI28" s="554"/>
      <c r="CJ28" s="554"/>
      <c r="CK28" s="554"/>
      <c r="CL28" s="554"/>
      <c r="CM28" s="554"/>
    </row>
    <row r="29" spans="1:91" ht="15.95" customHeight="1" x14ac:dyDescent="0.25">
      <c r="A29" s="550" t="s">
        <v>350</v>
      </c>
      <c r="B29" s="550" t="s">
        <v>351</v>
      </c>
      <c r="C29" s="550"/>
      <c r="D29" s="88"/>
      <c r="E29" s="88"/>
      <c r="F29" s="88"/>
      <c r="G29" s="88"/>
      <c r="H29" s="121"/>
      <c r="I29" s="121"/>
      <c r="J29" s="541" t="s">
        <v>339</v>
      </c>
      <c r="K29" s="95">
        <v>4520.3999999999996</v>
      </c>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row>
    <row r="30" spans="1:91" s="553" customFormat="1" ht="15.95" customHeight="1" x14ac:dyDescent="0.25">
      <c r="A30" s="550"/>
      <c r="B30" s="550"/>
      <c r="C30" s="550"/>
      <c r="D30" s="88"/>
      <c r="E30" s="88"/>
      <c r="F30" s="88"/>
      <c r="G30" s="88"/>
      <c r="H30" s="121"/>
      <c r="I30" s="121"/>
      <c r="J30" s="541"/>
      <c r="K30" s="95"/>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4"/>
      <c r="AY30" s="554"/>
      <c r="AZ30" s="554"/>
      <c r="BA30" s="554"/>
      <c r="BB30" s="554"/>
      <c r="BC30" s="554"/>
      <c r="BD30" s="554"/>
      <c r="BE30" s="554"/>
      <c r="BF30" s="554"/>
      <c r="BG30" s="554"/>
      <c r="BH30" s="554"/>
      <c r="BI30" s="554"/>
      <c r="BJ30" s="554"/>
      <c r="BK30" s="554"/>
      <c r="BL30" s="554"/>
      <c r="BM30" s="554"/>
      <c r="BN30" s="554"/>
      <c r="BO30" s="554"/>
      <c r="BP30" s="554"/>
      <c r="BQ30" s="554"/>
      <c r="BR30" s="554"/>
      <c r="BS30" s="554"/>
      <c r="BT30" s="554"/>
      <c r="BU30" s="554"/>
      <c r="BV30" s="554"/>
      <c r="BW30" s="554"/>
      <c r="BX30" s="554"/>
      <c r="BY30" s="554"/>
      <c r="BZ30" s="554"/>
      <c r="CA30" s="554"/>
      <c r="CB30" s="554"/>
      <c r="CC30" s="554"/>
      <c r="CD30" s="554"/>
      <c r="CE30" s="554"/>
      <c r="CF30" s="554"/>
      <c r="CG30" s="554"/>
      <c r="CH30" s="554"/>
      <c r="CI30" s="554"/>
      <c r="CJ30" s="554"/>
      <c r="CK30" s="554"/>
      <c r="CL30" s="554"/>
      <c r="CM30" s="554"/>
    </row>
    <row r="31" spans="1:91" ht="15.95" customHeight="1" x14ac:dyDescent="0.25">
      <c r="A31" s="140" t="s">
        <v>64</v>
      </c>
      <c r="B31" s="141"/>
      <c r="C31" s="141"/>
      <c r="D31" s="141"/>
      <c r="E31" s="141"/>
      <c r="F31" s="141"/>
      <c r="G31" s="141"/>
      <c r="H31" s="141"/>
      <c r="I31" s="141"/>
      <c r="J31" s="141"/>
      <c r="K31" s="180">
        <f>+K32</f>
        <v>0</v>
      </c>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row>
    <row r="32" spans="1:91" s="13" customFormat="1" ht="15.95" customHeight="1" x14ac:dyDescent="0.25">
      <c r="A32" s="43"/>
      <c r="B32" s="44"/>
      <c r="C32" s="44"/>
      <c r="D32" s="44"/>
      <c r="E32" s="44"/>
      <c r="F32" s="44"/>
      <c r="G32" s="44"/>
      <c r="H32" s="44"/>
      <c r="I32" s="44"/>
      <c r="J32" s="44"/>
      <c r="K32" s="44"/>
    </row>
    <row r="33" spans="1:91" s="175" customFormat="1" ht="15.95" customHeight="1" x14ac:dyDescent="0.25">
      <c r="A33" s="140" t="s">
        <v>65</v>
      </c>
      <c r="B33" s="141"/>
      <c r="C33" s="141"/>
      <c r="D33" s="141"/>
      <c r="E33" s="141"/>
      <c r="F33" s="141"/>
      <c r="G33" s="141"/>
      <c r="H33" s="141"/>
      <c r="I33" s="141"/>
      <c r="J33" s="141"/>
      <c r="K33" s="180">
        <f>SUM(K34:K35)</f>
        <v>773087.37</v>
      </c>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row>
    <row r="34" spans="1:91" s="13" customFormat="1" ht="15.95" customHeight="1" x14ac:dyDescent="0.25">
      <c r="A34" s="70" t="s">
        <v>359</v>
      </c>
      <c r="B34" s="70" t="s">
        <v>360</v>
      </c>
      <c r="C34" s="70"/>
      <c r="D34" s="70"/>
      <c r="E34" s="70"/>
      <c r="F34" s="70"/>
      <c r="G34" s="70"/>
      <c r="H34" s="70"/>
      <c r="I34" s="70"/>
      <c r="J34" s="70" t="s">
        <v>339</v>
      </c>
      <c r="K34" s="253">
        <v>603444.24</v>
      </c>
    </row>
    <row r="35" spans="1:91" s="13" customFormat="1" ht="15.95" customHeight="1" x14ac:dyDescent="0.25">
      <c r="A35" s="70" t="s">
        <v>361</v>
      </c>
      <c r="B35" s="70" t="s">
        <v>362</v>
      </c>
      <c r="C35" s="70"/>
      <c r="D35" s="70"/>
      <c r="E35" s="70"/>
      <c r="F35" s="70"/>
      <c r="G35" s="70"/>
      <c r="H35" s="70"/>
      <c r="I35" s="70"/>
      <c r="J35" s="70" t="s">
        <v>339</v>
      </c>
      <c r="K35" s="253">
        <v>169643.13</v>
      </c>
    </row>
    <row r="36" spans="1:91" s="1" customFormat="1" ht="15.95" customHeight="1" x14ac:dyDescent="0.25">
      <c r="A36" s="173" t="s">
        <v>67</v>
      </c>
      <c r="B36" s="174"/>
      <c r="C36" s="174"/>
      <c r="D36" s="174"/>
      <c r="E36" s="174"/>
      <c r="F36" s="174"/>
      <c r="G36" s="174"/>
      <c r="H36" s="174"/>
      <c r="I36" s="174"/>
      <c r="J36" s="174"/>
      <c r="K36" s="180">
        <f>+K37</f>
        <v>0</v>
      </c>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row>
    <row r="37" spans="1:91" s="15" customFormat="1" ht="15.95" customHeight="1" x14ac:dyDescent="0.25">
      <c r="A37" s="46"/>
      <c r="B37" s="47"/>
      <c r="C37" s="47"/>
      <c r="D37" s="47"/>
      <c r="E37" s="47"/>
      <c r="F37" s="47"/>
      <c r="G37" s="47"/>
      <c r="H37" s="47"/>
      <c r="I37" s="47"/>
      <c r="J37" s="47"/>
      <c r="K37" s="47"/>
    </row>
    <row r="38" spans="1:91" ht="15.95" customHeight="1" x14ac:dyDescent="0.25">
      <c r="A38" s="140" t="s">
        <v>68</v>
      </c>
      <c r="B38" s="141"/>
      <c r="C38" s="141"/>
      <c r="D38" s="141"/>
      <c r="E38" s="141"/>
      <c r="F38" s="141"/>
      <c r="G38" s="141"/>
      <c r="H38" s="141"/>
      <c r="I38" s="141"/>
      <c r="J38" s="141"/>
      <c r="K38" s="180">
        <f>+K39</f>
        <v>0</v>
      </c>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row>
    <row r="39" spans="1:91" ht="15.95" customHeight="1" x14ac:dyDescent="0.25">
      <c r="A39" s="43"/>
      <c r="B39" s="44"/>
      <c r="C39" s="44"/>
      <c r="D39" s="44"/>
      <c r="E39" s="44"/>
      <c r="F39" s="44"/>
      <c r="G39" s="44"/>
      <c r="H39" s="44"/>
      <c r="I39" s="44"/>
      <c r="J39" s="44"/>
      <c r="K39" s="44"/>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row>
    <row r="40" spans="1:91" ht="15.95" customHeight="1" x14ac:dyDescent="0.25">
      <c r="A40" s="16" t="s">
        <v>178</v>
      </c>
      <c r="B40" s="86"/>
      <c r="C40" s="86"/>
      <c r="D40" s="86"/>
      <c r="E40" s="86"/>
      <c r="F40" s="86"/>
      <c r="G40" s="86"/>
      <c r="H40" s="86"/>
      <c r="I40" s="86"/>
      <c r="J40" s="86"/>
      <c r="K40" s="96">
        <f>+K9+K11+K20+K22+K31+K33+K36+K38</f>
        <v>24865251.650000002</v>
      </c>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row>
    <row r="41" spans="1:91" x14ac:dyDescent="0.25">
      <c r="A41" s="18"/>
      <c r="B41" s="19"/>
      <c r="C41" s="19"/>
      <c r="D41" s="19"/>
      <c r="E41" s="19"/>
      <c r="F41" s="19"/>
      <c r="G41" s="19"/>
      <c r="H41" s="19"/>
      <c r="I41" s="19"/>
      <c r="J41" s="19"/>
      <c r="K41" s="19"/>
    </row>
  </sheetData>
  <sortState ref="A25:K29">
    <sortCondition descending="1" ref="K25:K29"/>
  </sortState>
  <mergeCells count="10">
    <mergeCell ref="J7:J8"/>
    <mergeCell ref="K7:K8"/>
    <mergeCell ref="H6:I6"/>
    <mergeCell ref="A7:A8"/>
    <mergeCell ref="B7:B8"/>
    <mergeCell ref="C7:C8"/>
    <mergeCell ref="D7:D8"/>
    <mergeCell ref="E7:F7"/>
    <mergeCell ref="G7:G8"/>
    <mergeCell ref="H7:I7"/>
  </mergeCells>
  <pageMargins left="0.23622047244094491" right="0.15748031496062992" top="0.74803149606299213" bottom="0.74803149606299213" header="0.31496062992125984" footer="0.31496062992125984"/>
  <pageSetup paperSize="9" scale="58" orientation="landscape" r:id="rId1"/>
  <ignoredErrors>
    <ignoredError sqref="L6:O6 A6:K6 P6:XFD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showGridLines="0" topLeftCell="A22" zoomScale="90" zoomScaleNormal="90" workbookViewId="0">
      <selection activeCell="K7" sqref="K7:K8"/>
    </sheetView>
  </sheetViews>
  <sheetFormatPr baseColWidth="10" defaultRowHeight="15" x14ac:dyDescent="0.25"/>
  <cols>
    <col min="1" max="1" width="51.28515625" style="553" bestFit="1" customWidth="1"/>
    <col min="2" max="2" width="26.7109375" style="553" customWidth="1"/>
    <col min="3" max="3" width="12.7109375" style="553" bestFit="1" customWidth="1"/>
    <col min="4" max="4" width="16.5703125" style="553" bestFit="1" customWidth="1"/>
    <col min="5" max="6" width="13.28515625" style="553" customWidth="1"/>
    <col min="7" max="9" width="14" style="411" customWidth="1"/>
    <col min="10" max="10" width="20.28515625" style="553" customWidth="1"/>
    <col min="11" max="11" width="17.7109375" style="411" customWidth="1"/>
    <col min="12" max="12" width="1.28515625" style="553" customWidth="1"/>
    <col min="13" max="256" width="11.42578125" style="553"/>
    <col min="257" max="257" width="52.28515625" style="553" customWidth="1"/>
    <col min="258" max="258" width="26.7109375" style="553" customWidth="1"/>
    <col min="259" max="259" width="12" style="553" bestFit="1" customWidth="1"/>
    <col min="260" max="260" width="16.5703125" style="553" bestFit="1" customWidth="1"/>
    <col min="261" max="262" width="13.28515625" style="553" customWidth="1"/>
    <col min="263" max="265" width="14" style="553" customWidth="1"/>
    <col min="266" max="266" width="20.28515625" style="553" customWidth="1"/>
    <col min="267" max="267" width="17.7109375" style="553" customWidth="1"/>
    <col min="268" max="268" width="1.28515625" style="553" customWidth="1"/>
    <col min="269" max="512" width="11.42578125" style="553"/>
    <col min="513" max="513" width="52.28515625" style="553" customWidth="1"/>
    <col min="514" max="514" width="26.7109375" style="553" customWidth="1"/>
    <col min="515" max="515" width="12" style="553" bestFit="1" customWidth="1"/>
    <col min="516" max="516" width="16.5703125" style="553" bestFit="1" customWidth="1"/>
    <col min="517" max="518" width="13.28515625" style="553" customWidth="1"/>
    <col min="519" max="521" width="14" style="553" customWidth="1"/>
    <col min="522" max="522" width="20.28515625" style="553" customWidth="1"/>
    <col min="523" max="523" width="17.7109375" style="553" customWidth="1"/>
    <col min="524" max="524" width="1.28515625" style="553" customWidth="1"/>
    <col min="525" max="768" width="11.42578125" style="553"/>
    <col min="769" max="769" width="52.28515625" style="553" customWidth="1"/>
    <col min="770" max="770" width="26.7109375" style="553" customWidth="1"/>
    <col min="771" max="771" width="12" style="553" bestFit="1" customWidth="1"/>
    <col min="772" max="772" width="16.5703125" style="553" bestFit="1" customWidth="1"/>
    <col min="773" max="774" width="13.28515625" style="553" customWidth="1"/>
    <col min="775" max="777" width="14" style="553" customWidth="1"/>
    <col min="778" max="778" width="20.28515625" style="553" customWidth="1"/>
    <col min="779" max="779" width="17.7109375" style="553" customWidth="1"/>
    <col min="780" max="780" width="1.28515625" style="553" customWidth="1"/>
    <col min="781" max="1024" width="11.42578125" style="553"/>
    <col min="1025" max="1025" width="52.28515625" style="553" customWidth="1"/>
    <col min="1026" max="1026" width="26.7109375" style="553" customWidth="1"/>
    <col min="1027" max="1027" width="12" style="553" bestFit="1" customWidth="1"/>
    <col min="1028" max="1028" width="16.5703125" style="553" bestFit="1" customWidth="1"/>
    <col min="1029" max="1030" width="13.28515625" style="553" customWidth="1"/>
    <col min="1031" max="1033" width="14" style="553" customWidth="1"/>
    <col min="1034" max="1034" width="20.28515625" style="553" customWidth="1"/>
    <col min="1035" max="1035" width="17.7109375" style="553" customWidth="1"/>
    <col min="1036" max="1036" width="1.28515625" style="553" customWidth="1"/>
    <col min="1037" max="1280" width="11.42578125" style="553"/>
    <col min="1281" max="1281" width="52.28515625" style="553" customWidth="1"/>
    <col min="1282" max="1282" width="26.7109375" style="553" customWidth="1"/>
    <col min="1283" max="1283" width="12" style="553" bestFit="1" customWidth="1"/>
    <col min="1284" max="1284" width="16.5703125" style="553" bestFit="1" customWidth="1"/>
    <col min="1285" max="1286" width="13.28515625" style="553" customWidth="1"/>
    <col min="1287" max="1289" width="14" style="553" customWidth="1"/>
    <col min="1290" max="1290" width="20.28515625" style="553" customWidth="1"/>
    <col min="1291" max="1291" width="17.7109375" style="553" customWidth="1"/>
    <col min="1292" max="1292" width="1.28515625" style="553" customWidth="1"/>
    <col min="1293" max="1536" width="11.42578125" style="553"/>
    <col min="1537" max="1537" width="52.28515625" style="553" customWidth="1"/>
    <col min="1538" max="1538" width="26.7109375" style="553" customWidth="1"/>
    <col min="1539" max="1539" width="12" style="553" bestFit="1" customWidth="1"/>
    <col min="1540" max="1540" width="16.5703125" style="553" bestFit="1" customWidth="1"/>
    <col min="1541" max="1542" width="13.28515625" style="553" customWidth="1"/>
    <col min="1543" max="1545" width="14" style="553" customWidth="1"/>
    <col min="1546" max="1546" width="20.28515625" style="553" customWidth="1"/>
    <col min="1547" max="1547" width="17.7109375" style="553" customWidth="1"/>
    <col min="1548" max="1548" width="1.28515625" style="553" customWidth="1"/>
    <col min="1549" max="1792" width="11.42578125" style="553"/>
    <col min="1793" max="1793" width="52.28515625" style="553" customWidth="1"/>
    <col min="1794" max="1794" width="26.7109375" style="553" customWidth="1"/>
    <col min="1795" max="1795" width="12" style="553" bestFit="1" customWidth="1"/>
    <col min="1796" max="1796" width="16.5703125" style="553" bestFit="1" customWidth="1"/>
    <col min="1797" max="1798" width="13.28515625" style="553" customWidth="1"/>
    <col min="1799" max="1801" width="14" style="553" customWidth="1"/>
    <col min="1802" max="1802" width="20.28515625" style="553" customWidth="1"/>
    <col min="1803" max="1803" width="17.7109375" style="553" customWidth="1"/>
    <col min="1804" max="1804" width="1.28515625" style="553" customWidth="1"/>
    <col min="1805" max="2048" width="11.42578125" style="553"/>
    <col min="2049" max="2049" width="52.28515625" style="553" customWidth="1"/>
    <col min="2050" max="2050" width="26.7109375" style="553" customWidth="1"/>
    <col min="2051" max="2051" width="12" style="553" bestFit="1" customWidth="1"/>
    <col min="2052" max="2052" width="16.5703125" style="553" bestFit="1" customWidth="1"/>
    <col min="2053" max="2054" width="13.28515625" style="553" customWidth="1"/>
    <col min="2055" max="2057" width="14" style="553" customWidth="1"/>
    <col min="2058" max="2058" width="20.28515625" style="553" customWidth="1"/>
    <col min="2059" max="2059" width="17.7109375" style="553" customWidth="1"/>
    <col min="2060" max="2060" width="1.28515625" style="553" customWidth="1"/>
    <col min="2061" max="2304" width="11.42578125" style="553"/>
    <col min="2305" max="2305" width="52.28515625" style="553" customWidth="1"/>
    <col min="2306" max="2306" width="26.7109375" style="553" customWidth="1"/>
    <col min="2307" max="2307" width="12" style="553" bestFit="1" customWidth="1"/>
    <col min="2308" max="2308" width="16.5703125" style="553" bestFit="1" customWidth="1"/>
    <col min="2309" max="2310" width="13.28515625" style="553" customWidth="1"/>
    <col min="2311" max="2313" width="14" style="553" customWidth="1"/>
    <col min="2314" max="2314" width="20.28515625" style="553" customWidth="1"/>
    <col min="2315" max="2315" width="17.7109375" style="553" customWidth="1"/>
    <col min="2316" max="2316" width="1.28515625" style="553" customWidth="1"/>
    <col min="2317" max="2560" width="11.42578125" style="553"/>
    <col min="2561" max="2561" width="52.28515625" style="553" customWidth="1"/>
    <col min="2562" max="2562" width="26.7109375" style="553" customWidth="1"/>
    <col min="2563" max="2563" width="12" style="553" bestFit="1" customWidth="1"/>
    <col min="2564" max="2564" width="16.5703125" style="553" bestFit="1" customWidth="1"/>
    <col min="2565" max="2566" width="13.28515625" style="553" customWidth="1"/>
    <col min="2567" max="2569" width="14" style="553" customWidth="1"/>
    <col min="2570" max="2570" width="20.28515625" style="553" customWidth="1"/>
    <col min="2571" max="2571" width="17.7109375" style="553" customWidth="1"/>
    <col min="2572" max="2572" width="1.28515625" style="553" customWidth="1"/>
    <col min="2573" max="2816" width="11.42578125" style="553"/>
    <col min="2817" max="2817" width="52.28515625" style="553" customWidth="1"/>
    <col min="2818" max="2818" width="26.7109375" style="553" customWidth="1"/>
    <col min="2819" max="2819" width="12" style="553" bestFit="1" customWidth="1"/>
    <col min="2820" max="2820" width="16.5703125" style="553" bestFit="1" customWidth="1"/>
    <col min="2821" max="2822" width="13.28515625" style="553" customWidth="1"/>
    <col min="2823" max="2825" width="14" style="553" customWidth="1"/>
    <col min="2826" max="2826" width="20.28515625" style="553" customWidth="1"/>
    <col min="2827" max="2827" width="17.7109375" style="553" customWidth="1"/>
    <col min="2828" max="2828" width="1.28515625" style="553" customWidth="1"/>
    <col min="2829" max="3072" width="11.42578125" style="553"/>
    <col min="3073" max="3073" width="52.28515625" style="553" customWidth="1"/>
    <col min="3074" max="3074" width="26.7109375" style="553" customWidth="1"/>
    <col min="3075" max="3075" width="12" style="553" bestFit="1" customWidth="1"/>
    <col min="3076" max="3076" width="16.5703125" style="553" bestFit="1" customWidth="1"/>
    <col min="3077" max="3078" width="13.28515625" style="553" customWidth="1"/>
    <col min="3079" max="3081" width="14" style="553" customWidth="1"/>
    <col min="3082" max="3082" width="20.28515625" style="553" customWidth="1"/>
    <col min="3083" max="3083" width="17.7109375" style="553" customWidth="1"/>
    <col min="3084" max="3084" width="1.28515625" style="553" customWidth="1"/>
    <col min="3085" max="3328" width="11.42578125" style="553"/>
    <col min="3329" max="3329" width="52.28515625" style="553" customWidth="1"/>
    <col min="3330" max="3330" width="26.7109375" style="553" customWidth="1"/>
    <col min="3331" max="3331" width="12" style="553" bestFit="1" customWidth="1"/>
    <col min="3332" max="3332" width="16.5703125" style="553" bestFit="1" customWidth="1"/>
    <col min="3333" max="3334" width="13.28515625" style="553" customWidth="1"/>
    <col min="3335" max="3337" width="14" style="553" customWidth="1"/>
    <col min="3338" max="3338" width="20.28515625" style="553" customWidth="1"/>
    <col min="3339" max="3339" width="17.7109375" style="553" customWidth="1"/>
    <col min="3340" max="3340" width="1.28515625" style="553" customWidth="1"/>
    <col min="3341" max="3584" width="11.42578125" style="553"/>
    <col min="3585" max="3585" width="52.28515625" style="553" customWidth="1"/>
    <col min="3586" max="3586" width="26.7109375" style="553" customWidth="1"/>
    <col min="3587" max="3587" width="12" style="553" bestFit="1" customWidth="1"/>
    <col min="3588" max="3588" width="16.5703125" style="553" bestFit="1" customWidth="1"/>
    <col min="3589" max="3590" width="13.28515625" style="553" customWidth="1"/>
    <col min="3591" max="3593" width="14" style="553" customWidth="1"/>
    <col min="3594" max="3594" width="20.28515625" style="553" customWidth="1"/>
    <col min="3595" max="3595" width="17.7109375" style="553" customWidth="1"/>
    <col min="3596" max="3596" width="1.28515625" style="553" customWidth="1"/>
    <col min="3597" max="3840" width="11.42578125" style="553"/>
    <col min="3841" max="3841" width="52.28515625" style="553" customWidth="1"/>
    <col min="3842" max="3842" width="26.7109375" style="553" customWidth="1"/>
    <col min="3843" max="3843" width="12" style="553" bestFit="1" customWidth="1"/>
    <col min="3844" max="3844" width="16.5703125" style="553" bestFit="1" customWidth="1"/>
    <col min="3845" max="3846" width="13.28515625" style="553" customWidth="1"/>
    <col min="3847" max="3849" width="14" style="553" customWidth="1"/>
    <col min="3850" max="3850" width="20.28515625" style="553" customWidth="1"/>
    <col min="3851" max="3851" width="17.7109375" style="553" customWidth="1"/>
    <col min="3852" max="3852" width="1.28515625" style="553" customWidth="1"/>
    <col min="3853" max="4096" width="11.42578125" style="553"/>
    <col min="4097" max="4097" width="52.28515625" style="553" customWidth="1"/>
    <col min="4098" max="4098" width="26.7109375" style="553" customWidth="1"/>
    <col min="4099" max="4099" width="12" style="553" bestFit="1" customWidth="1"/>
    <col min="4100" max="4100" width="16.5703125" style="553" bestFit="1" customWidth="1"/>
    <col min="4101" max="4102" width="13.28515625" style="553" customWidth="1"/>
    <col min="4103" max="4105" width="14" style="553" customWidth="1"/>
    <col min="4106" max="4106" width="20.28515625" style="553" customWidth="1"/>
    <col min="4107" max="4107" width="17.7109375" style="553" customWidth="1"/>
    <col min="4108" max="4108" width="1.28515625" style="553" customWidth="1"/>
    <col min="4109" max="4352" width="11.42578125" style="553"/>
    <col min="4353" max="4353" width="52.28515625" style="553" customWidth="1"/>
    <col min="4354" max="4354" width="26.7109375" style="553" customWidth="1"/>
    <col min="4355" max="4355" width="12" style="553" bestFit="1" customWidth="1"/>
    <col min="4356" max="4356" width="16.5703125" style="553" bestFit="1" customWidth="1"/>
    <col min="4357" max="4358" width="13.28515625" style="553" customWidth="1"/>
    <col min="4359" max="4361" width="14" style="553" customWidth="1"/>
    <col min="4362" max="4362" width="20.28515625" style="553" customWidth="1"/>
    <col min="4363" max="4363" width="17.7109375" style="553" customWidth="1"/>
    <col min="4364" max="4364" width="1.28515625" style="553" customWidth="1"/>
    <col min="4365" max="4608" width="11.42578125" style="553"/>
    <col min="4609" max="4609" width="52.28515625" style="553" customWidth="1"/>
    <col min="4610" max="4610" width="26.7109375" style="553" customWidth="1"/>
    <col min="4611" max="4611" width="12" style="553" bestFit="1" customWidth="1"/>
    <col min="4612" max="4612" width="16.5703125" style="553" bestFit="1" customWidth="1"/>
    <col min="4613" max="4614" width="13.28515625" style="553" customWidth="1"/>
    <col min="4615" max="4617" width="14" style="553" customWidth="1"/>
    <col min="4618" max="4618" width="20.28515625" style="553" customWidth="1"/>
    <col min="4619" max="4619" width="17.7109375" style="553" customWidth="1"/>
    <col min="4620" max="4620" width="1.28515625" style="553" customWidth="1"/>
    <col min="4621" max="4864" width="11.42578125" style="553"/>
    <col min="4865" max="4865" width="52.28515625" style="553" customWidth="1"/>
    <col min="4866" max="4866" width="26.7109375" style="553" customWidth="1"/>
    <col min="4867" max="4867" width="12" style="553" bestFit="1" customWidth="1"/>
    <col min="4868" max="4868" width="16.5703125" style="553" bestFit="1" customWidth="1"/>
    <col min="4869" max="4870" width="13.28515625" style="553" customWidth="1"/>
    <col min="4871" max="4873" width="14" style="553" customWidth="1"/>
    <col min="4874" max="4874" width="20.28515625" style="553" customWidth="1"/>
    <col min="4875" max="4875" width="17.7109375" style="553" customWidth="1"/>
    <col min="4876" max="4876" width="1.28515625" style="553" customWidth="1"/>
    <col min="4877" max="5120" width="11.42578125" style="553"/>
    <col min="5121" max="5121" width="52.28515625" style="553" customWidth="1"/>
    <col min="5122" max="5122" width="26.7109375" style="553" customWidth="1"/>
    <col min="5123" max="5123" width="12" style="553" bestFit="1" customWidth="1"/>
    <col min="5124" max="5124" width="16.5703125" style="553" bestFit="1" customWidth="1"/>
    <col min="5125" max="5126" width="13.28515625" style="553" customWidth="1"/>
    <col min="5127" max="5129" width="14" style="553" customWidth="1"/>
    <col min="5130" max="5130" width="20.28515625" style="553" customWidth="1"/>
    <col min="5131" max="5131" width="17.7109375" style="553" customWidth="1"/>
    <col min="5132" max="5132" width="1.28515625" style="553" customWidth="1"/>
    <col min="5133" max="5376" width="11.42578125" style="553"/>
    <col min="5377" max="5377" width="52.28515625" style="553" customWidth="1"/>
    <col min="5378" max="5378" width="26.7109375" style="553" customWidth="1"/>
    <col min="5379" max="5379" width="12" style="553" bestFit="1" customWidth="1"/>
    <col min="5380" max="5380" width="16.5703125" style="553" bestFit="1" customWidth="1"/>
    <col min="5381" max="5382" width="13.28515625" style="553" customWidth="1"/>
    <col min="5383" max="5385" width="14" style="553" customWidth="1"/>
    <col min="5386" max="5386" width="20.28515625" style="553" customWidth="1"/>
    <col min="5387" max="5387" width="17.7109375" style="553" customWidth="1"/>
    <col min="5388" max="5388" width="1.28515625" style="553" customWidth="1"/>
    <col min="5389" max="5632" width="11.42578125" style="553"/>
    <col min="5633" max="5633" width="52.28515625" style="553" customWidth="1"/>
    <col min="5634" max="5634" width="26.7109375" style="553" customWidth="1"/>
    <col min="5635" max="5635" width="12" style="553" bestFit="1" customWidth="1"/>
    <col min="5636" max="5636" width="16.5703125" style="553" bestFit="1" customWidth="1"/>
    <col min="5637" max="5638" width="13.28515625" style="553" customWidth="1"/>
    <col min="5639" max="5641" width="14" style="553" customWidth="1"/>
    <col min="5642" max="5642" width="20.28515625" style="553" customWidth="1"/>
    <col min="5643" max="5643" width="17.7109375" style="553" customWidth="1"/>
    <col min="5644" max="5644" width="1.28515625" style="553" customWidth="1"/>
    <col min="5645" max="5888" width="11.42578125" style="553"/>
    <col min="5889" max="5889" width="52.28515625" style="553" customWidth="1"/>
    <col min="5890" max="5890" width="26.7109375" style="553" customWidth="1"/>
    <col min="5891" max="5891" width="12" style="553" bestFit="1" customWidth="1"/>
    <col min="5892" max="5892" width="16.5703125" style="553" bestFit="1" customWidth="1"/>
    <col min="5893" max="5894" width="13.28515625" style="553" customWidth="1"/>
    <col min="5895" max="5897" width="14" style="553" customWidth="1"/>
    <col min="5898" max="5898" width="20.28515625" style="553" customWidth="1"/>
    <col min="5899" max="5899" width="17.7109375" style="553" customWidth="1"/>
    <col min="5900" max="5900" width="1.28515625" style="553" customWidth="1"/>
    <col min="5901" max="6144" width="11.42578125" style="553"/>
    <col min="6145" max="6145" width="52.28515625" style="553" customWidth="1"/>
    <col min="6146" max="6146" width="26.7109375" style="553" customWidth="1"/>
    <col min="6147" max="6147" width="12" style="553" bestFit="1" customWidth="1"/>
    <col min="6148" max="6148" width="16.5703125" style="553" bestFit="1" customWidth="1"/>
    <col min="6149" max="6150" width="13.28515625" style="553" customWidth="1"/>
    <col min="6151" max="6153" width="14" style="553" customWidth="1"/>
    <col min="6154" max="6154" width="20.28515625" style="553" customWidth="1"/>
    <col min="6155" max="6155" width="17.7109375" style="553" customWidth="1"/>
    <col min="6156" max="6156" width="1.28515625" style="553" customWidth="1"/>
    <col min="6157" max="6400" width="11.42578125" style="553"/>
    <col min="6401" max="6401" width="52.28515625" style="553" customWidth="1"/>
    <col min="6402" max="6402" width="26.7109375" style="553" customWidth="1"/>
    <col min="6403" max="6403" width="12" style="553" bestFit="1" customWidth="1"/>
    <col min="6404" max="6404" width="16.5703125" style="553" bestFit="1" customWidth="1"/>
    <col min="6405" max="6406" width="13.28515625" style="553" customWidth="1"/>
    <col min="6407" max="6409" width="14" style="553" customWidth="1"/>
    <col min="6410" max="6410" width="20.28515625" style="553" customWidth="1"/>
    <col min="6411" max="6411" width="17.7109375" style="553" customWidth="1"/>
    <col min="6412" max="6412" width="1.28515625" style="553" customWidth="1"/>
    <col min="6413" max="6656" width="11.42578125" style="553"/>
    <col min="6657" max="6657" width="52.28515625" style="553" customWidth="1"/>
    <col min="6658" max="6658" width="26.7109375" style="553" customWidth="1"/>
    <col min="6659" max="6659" width="12" style="553" bestFit="1" customWidth="1"/>
    <col min="6660" max="6660" width="16.5703125" style="553" bestFit="1" customWidth="1"/>
    <col min="6661" max="6662" width="13.28515625" style="553" customWidth="1"/>
    <col min="6663" max="6665" width="14" style="553" customWidth="1"/>
    <col min="6666" max="6666" width="20.28515625" style="553" customWidth="1"/>
    <col min="6667" max="6667" width="17.7109375" style="553" customWidth="1"/>
    <col min="6668" max="6668" width="1.28515625" style="553" customWidth="1"/>
    <col min="6669" max="6912" width="11.42578125" style="553"/>
    <col min="6913" max="6913" width="52.28515625" style="553" customWidth="1"/>
    <col min="6914" max="6914" width="26.7109375" style="553" customWidth="1"/>
    <col min="6915" max="6915" width="12" style="553" bestFit="1" customWidth="1"/>
    <col min="6916" max="6916" width="16.5703125" style="553" bestFit="1" customWidth="1"/>
    <col min="6917" max="6918" width="13.28515625" style="553" customWidth="1"/>
    <col min="6919" max="6921" width="14" style="553" customWidth="1"/>
    <col min="6922" max="6922" width="20.28515625" style="553" customWidth="1"/>
    <col min="6923" max="6923" width="17.7109375" style="553" customWidth="1"/>
    <col min="6924" max="6924" width="1.28515625" style="553" customWidth="1"/>
    <col min="6925" max="7168" width="11.42578125" style="553"/>
    <col min="7169" max="7169" width="52.28515625" style="553" customWidth="1"/>
    <col min="7170" max="7170" width="26.7109375" style="553" customWidth="1"/>
    <col min="7171" max="7171" width="12" style="553" bestFit="1" customWidth="1"/>
    <col min="7172" max="7172" width="16.5703125" style="553" bestFit="1" customWidth="1"/>
    <col min="7173" max="7174" width="13.28515625" style="553" customWidth="1"/>
    <col min="7175" max="7177" width="14" style="553" customWidth="1"/>
    <col min="7178" max="7178" width="20.28515625" style="553" customWidth="1"/>
    <col min="7179" max="7179" width="17.7109375" style="553" customWidth="1"/>
    <col min="7180" max="7180" width="1.28515625" style="553" customWidth="1"/>
    <col min="7181" max="7424" width="11.42578125" style="553"/>
    <col min="7425" max="7425" width="52.28515625" style="553" customWidth="1"/>
    <col min="7426" max="7426" width="26.7109375" style="553" customWidth="1"/>
    <col min="7427" max="7427" width="12" style="553" bestFit="1" customWidth="1"/>
    <col min="7428" max="7428" width="16.5703125" style="553" bestFit="1" customWidth="1"/>
    <col min="7429" max="7430" width="13.28515625" style="553" customWidth="1"/>
    <col min="7431" max="7433" width="14" style="553" customWidth="1"/>
    <col min="7434" max="7434" width="20.28515625" style="553" customWidth="1"/>
    <col min="7435" max="7435" width="17.7109375" style="553" customWidth="1"/>
    <col min="7436" max="7436" width="1.28515625" style="553" customWidth="1"/>
    <col min="7437" max="7680" width="11.42578125" style="553"/>
    <col min="7681" max="7681" width="52.28515625" style="553" customWidth="1"/>
    <col min="7682" max="7682" width="26.7109375" style="553" customWidth="1"/>
    <col min="7683" max="7683" width="12" style="553" bestFit="1" customWidth="1"/>
    <col min="7684" max="7684" width="16.5703125" style="553" bestFit="1" customWidth="1"/>
    <col min="7685" max="7686" width="13.28515625" style="553" customWidth="1"/>
    <col min="7687" max="7689" width="14" style="553" customWidth="1"/>
    <col min="7690" max="7690" width="20.28515625" style="553" customWidth="1"/>
    <col min="7691" max="7691" width="17.7109375" style="553" customWidth="1"/>
    <col min="7692" max="7692" width="1.28515625" style="553" customWidth="1"/>
    <col min="7693" max="7936" width="11.42578125" style="553"/>
    <col min="7937" max="7937" width="52.28515625" style="553" customWidth="1"/>
    <col min="7938" max="7938" width="26.7109375" style="553" customWidth="1"/>
    <col min="7939" max="7939" width="12" style="553" bestFit="1" customWidth="1"/>
    <col min="7940" max="7940" width="16.5703125" style="553" bestFit="1" customWidth="1"/>
    <col min="7941" max="7942" width="13.28515625" style="553" customWidth="1"/>
    <col min="7943" max="7945" width="14" style="553" customWidth="1"/>
    <col min="7946" max="7946" width="20.28515625" style="553" customWidth="1"/>
    <col min="7947" max="7947" width="17.7109375" style="553" customWidth="1"/>
    <col min="7948" max="7948" width="1.28515625" style="553" customWidth="1"/>
    <col min="7949" max="8192" width="11.42578125" style="553"/>
    <col min="8193" max="8193" width="52.28515625" style="553" customWidth="1"/>
    <col min="8194" max="8194" width="26.7109375" style="553" customWidth="1"/>
    <col min="8195" max="8195" width="12" style="553" bestFit="1" customWidth="1"/>
    <col min="8196" max="8196" width="16.5703125" style="553" bestFit="1" customWidth="1"/>
    <col min="8197" max="8198" width="13.28515625" style="553" customWidth="1"/>
    <col min="8199" max="8201" width="14" style="553" customWidth="1"/>
    <col min="8202" max="8202" width="20.28515625" style="553" customWidth="1"/>
    <col min="8203" max="8203" width="17.7109375" style="553" customWidth="1"/>
    <col min="8204" max="8204" width="1.28515625" style="553" customWidth="1"/>
    <col min="8205" max="8448" width="11.42578125" style="553"/>
    <col min="8449" max="8449" width="52.28515625" style="553" customWidth="1"/>
    <col min="8450" max="8450" width="26.7109375" style="553" customWidth="1"/>
    <col min="8451" max="8451" width="12" style="553" bestFit="1" customWidth="1"/>
    <col min="8452" max="8452" width="16.5703125" style="553" bestFit="1" customWidth="1"/>
    <col min="8453" max="8454" width="13.28515625" style="553" customWidth="1"/>
    <col min="8455" max="8457" width="14" style="553" customWidth="1"/>
    <col min="8458" max="8458" width="20.28515625" style="553" customWidth="1"/>
    <col min="8459" max="8459" width="17.7109375" style="553" customWidth="1"/>
    <col min="8460" max="8460" width="1.28515625" style="553" customWidth="1"/>
    <col min="8461" max="8704" width="11.42578125" style="553"/>
    <col min="8705" max="8705" width="52.28515625" style="553" customWidth="1"/>
    <col min="8706" max="8706" width="26.7109375" style="553" customWidth="1"/>
    <col min="8707" max="8707" width="12" style="553" bestFit="1" customWidth="1"/>
    <col min="8708" max="8708" width="16.5703125" style="553" bestFit="1" customWidth="1"/>
    <col min="8709" max="8710" width="13.28515625" style="553" customWidth="1"/>
    <col min="8711" max="8713" width="14" style="553" customWidth="1"/>
    <col min="8714" max="8714" width="20.28515625" style="553" customWidth="1"/>
    <col min="8715" max="8715" width="17.7109375" style="553" customWidth="1"/>
    <col min="8716" max="8716" width="1.28515625" style="553" customWidth="1"/>
    <col min="8717" max="8960" width="11.42578125" style="553"/>
    <col min="8961" max="8961" width="52.28515625" style="553" customWidth="1"/>
    <col min="8962" max="8962" width="26.7109375" style="553" customWidth="1"/>
    <col min="8963" max="8963" width="12" style="553" bestFit="1" customWidth="1"/>
    <col min="8964" max="8964" width="16.5703125" style="553" bestFit="1" customWidth="1"/>
    <col min="8965" max="8966" width="13.28515625" style="553" customWidth="1"/>
    <col min="8967" max="8969" width="14" style="553" customWidth="1"/>
    <col min="8970" max="8970" width="20.28515625" style="553" customWidth="1"/>
    <col min="8971" max="8971" width="17.7109375" style="553" customWidth="1"/>
    <col min="8972" max="8972" width="1.28515625" style="553" customWidth="1"/>
    <col min="8973" max="9216" width="11.42578125" style="553"/>
    <col min="9217" max="9217" width="52.28515625" style="553" customWidth="1"/>
    <col min="9218" max="9218" width="26.7109375" style="553" customWidth="1"/>
    <col min="9219" max="9219" width="12" style="553" bestFit="1" customWidth="1"/>
    <col min="9220" max="9220" width="16.5703125" style="553" bestFit="1" customWidth="1"/>
    <col min="9221" max="9222" width="13.28515625" style="553" customWidth="1"/>
    <col min="9223" max="9225" width="14" style="553" customWidth="1"/>
    <col min="9226" max="9226" width="20.28515625" style="553" customWidth="1"/>
    <col min="9227" max="9227" width="17.7109375" style="553" customWidth="1"/>
    <col min="9228" max="9228" width="1.28515625" style="553" customWidth="1"/>
    <col min="9229" max="9472" width="11.42578125" style="553"/>
    <col min="9473" max="9473" width="52.28515625" style="553" customWidth="1"/>
    <col min="9474" max="9474" width="26.7109375" style="553" customWidth="1"/>
    <col min="9475" max="9475" width="12" style="553" bestFit="1" customWidth="1"/>
    <col min="9476" max="9476" width="16.5703125" style="553" bestFit="1" customWidth="1"/>
    <col min="9477" max="9478" width="13.28515625" style="553" customWidth="1"/>
    <col min="9479" max="9481" width="14" style="553" customWidth="1"/>
    <col min="9482" max="9482" width="20.28515625" style="553" customWidth="1"/>
    <col min="9483" max="9483" width="17.7109375" style="553" customWidth="1"/>
    <col min="9484" max="9484" width="1.28515625" style="553" customWidth="1"/>
    <col min="9485" max="9728" width="11.42578125" style="553"/>
    <col min="9729" max="9729" width="52.28515625" style="553" customWidth="1"/>
    <col min="9730" max="9730" width="26.7109375" style="553" customWidth="1"/>
    <col min="9731" max="9731" width="12" style="553" bestFit="1" customWidth="1"/>
    <col min="9732" max="9732" width="16.5703125" style="553" bestFit="1" customWidth="1"/>
    <col min="9733" max="9734" width="13.28515625" style="553" customWidth="1"/>
    <col min="9735" max="9737" width="14" style="553" customWidth="1"/>
    <col min="9738" max="9738" width="20.28515625" style="553" customWidth="1"/>
    <col min="9739" max="9739" width="17.7109375" style="553" customWidth="1"/>
    <col min="9740" max="9740" width="1.28515625" style="553" customWidth="1"/>
    <col min="9741" max="9984" width="11.42578125" style="553"/>
    <col min="9985" max="9985" width="52.28515625" style="553" customWidth="1"/>
    <col min="9986" max="9986" width="26.7109375" style="553" customWidth="1"/>
    <col min="9987" max="9987" width="12" style="553" bestFit="1" customWidth="1"/>
    <col min="9988" max="9988" width="16.5703125" style="553" bestFit="1" customWidth="1"/>
    <col min="9989" max="9990" width="13.28515625" style="553" customWidth="1"/>
    <col min="9991" max="9993" width="14" style="553" customWidth="1"/>
    <col min="9994" max="9994" width="20.28515625" style="553" customWidth="1"/>
    <col min="9995" max="9995" width="17.7109375" style="553" customWidth="1"/>
    <col min="9996" max="9996" width="1.28515625" style="553" customWidth="1"/>
    <col min="9997" max="10240" width="11.42578125" style="553"/>
    <col min="10241" max="10241" width="52.28515625" style="553" customWidth="1"/>
    <col min="10242" max="10242" width="26.7109375" style="553" customWidth="1"/>
    <col min="10243" max="10243" width="12" style="553" bestFit="1" customWidth="1"/>
    <col min="10244" max="10244" width="16.5703125" style="553" bestFit="1" customWidth="1"/>
    <col min="10245" max="10246" width="13.28515625" style="553" customWidth="1"/>
    <col min="10247" max="10249" width="14" style="553" customWidth="1"/>
    <col min="10250" max="10250" width="20.28515625" style="553" customWidth="1"/>
    <col min="10251" max="10251" width="17.7109375" style="553" customWidth="1"/>
    <col min="10252" max="10252" width="1.28515625" style="553" customWidth="1"/>
    <col min="10253" max="10496" width="11.42578125" style="553"/>
    <col min="10497" max="10497" width="52.28515625" style="553" customWidth="1"/>
    <col min="10498" max="10498" width="26.7109375" style="553" customWidth="1"/>
    <col min="10499" max="10499" width="12" style="553" bestFit="1" customWidth="1"/>
    <col min="10500" max="10500" width="16.5703125" style="553" bestFit="1" customWidth="1"/>
    <col min="10501" max="10502" width="13.28515625" style="553" customWidth="1"/>
    <col min="10503" max="10505" width="14" style="553" customWidth="1"/>
    <col min="10506" max="10506" width="20.28515625" style="553" customWidth="1"/>
    <col min="10507" max="10507" width="17.7109375" style="553" customWidth="1"/>
    <col min="10508" max="10508" width="1.28515625" style="553" customWidth="1"/>
    <col min="10509" max="10752" width="11.42578125" style="553"/>
    <col min="10753" max="10753" width="52.28515625" style="553" customWidth="1"/>
    <col min="10754" max="10754" width="26.7109375" style="553" customWidth="1"/>
    <col min="10755" max="10755" width="12" style="553" bestFit="1" customWidth="1"/>
    <col min="10756" max="10756" width="16.5703125" style="553" bestFit="1" customWidth="1"/>
    <col min="10757" max="10758" width="13.28515625" style="553" customWidth="1"/>
    <col min="10759" max="10761" width="14" style="553" customWidth="1"/>
    <col min="10762" max="10762" width="20.28515625" style="553" customWidth="1"/>
    <col min="10763" max="10763" width="17.7109375" style="553" customWidth="1"/>
    <col min="10764" max="10764" width="1.28515625" style="553" customWidth="1"/>
    <col min="10765" max="11008" width="11.42578125" style="553"/>
    <col min="11009" max="11009" width="52.28515625" style="553" customWidth="1"/>
    <col min="11010" max="11010" width="26.7109375" style="553" customWidth="1"/>
    <col min="11011" max="11011" width="12" style="553" bestFit="1" customWidth="1"/>
    <col min="11012" max="11012" width="16.5703125" style="553" bestFit="1" customWidth="1"/>
    <col min="11013" max="11014" width="13.28515625" style="553" customWidth="1"/>
    <col min="11015" max="11017" width="14" style="553" customWidth="1"/>
    <col min="11018" max="11018" width="20.28515625" style="553" customWidth="1"/>
    <col min="11019" max="11019" width="17.7109375" style="553" customWidth="1"/>
    <col min="11020" max="11020" width="1.28515625" style="553" customWidth="1"/>
    <col min="11021" max="11264" width="11.42578125" style="553"/>
    <col min="11265" max="11265" width="52.28515625" style="553" customWidth="1"/>
    <col min="11266" max="11266" width="26.7109375" style="553" customWidth="1"/>
    <col min="11267" max="11267" width="12" style="553" bestFit="1" customWidth="1"/>
    <col min="11268" max="11268" width="16.5703125" style="553" bestFit="1" customWidth="1"/>
    <col min="11269" max="11270" width="13.28515625" style="553" customWidth="1"/>
    <col min="11271" max="11273" width="14" style="553" customWidth="1"/>
    <col min="11274" max="11274" width="20.28515625" style="553" customWidth="1"/>
    <col min="11275" max="11275" width="17.7109375" style="553" customWidth="1"/>
    <col min="11276" max="11276" width="1.28515625" style="553" customWidth="1"/>
    <col min="11277" max="11520" width="11.42578125" style="553"/>
    <col min="11521" max="11521" width="52.28515625" style="553" customWidth="1"/>
    <col min="11522" max="11522" width="26.7109375" style="553" customWidth="1"/>
    <col min="11523" max="11523" width="12" style="553" bestFit="1" customWidth="1"/>
    <col min="11524" max="11524" width="16.5703125" style="553" bestFit="1" customWidth="1"/>
    <col min="11525" max="11526" width="13.28515625" style="553" customWidth="1"/>
    <col min="11527" max="11529" width="14" style="553" customWidth="1"/>
    <col min="11530" max="11530" width="20.28515625" style="553" customWidth="1"/>
    <col min="11531" max="11531" width="17.7109375" style="553" customWidth="1"/>
    <col min="11532" max="11532" width="1.28515625" style="553" customWidth="1"/>
    <col min="11533" max="11776" width="11.42578125" style="553"/>
    <col min="11777" max="11777" width="52.28515625" style="553" customWidth="1"/>
    <col min="11778" max="11778" width="26.7109375" style="553" customWidth="1"/>
    <col min="11779" max="11779" width="12" style="553" bestFit="1" customWidth="1"/>
    <col min="11780" max="11780" width="16.5703125" style="553" bestFit="1" customWidth="1"/>
    <col min="11781" max="11782" width="13.28515625" style="553" customWidth="1"/>
    <col min="11783" max="11785" width="14" style="553" customWidth="1"/>
    <col min="11786" max="11786" width="20.28515625" style="553" customWidth="1"/>
    <col min="11787" max="11787" width="17.7109375" style="553" customWidth="1"/>
    <col min="11788" max="11788" width="1.28515625" style="553" customWidth="1"/>
    <col min="11789" max="12032" width="11.42578125" style="553"/>
    <col min="12033" max="12033" width="52.28515625" style="553" customWidth="1"/>
    <col min="12034" max="12034" width="26.7109375" style="553" customWidth="1"/>
    <col min="12035" max="12035" width="12" style="553" bestFit="1" customWidth="1"/>
    <col min="12036" max="12036" width="16.5703125" style="553" bestFit="1" customWidth="1"/>
    <col min="12037" max="12038" width="13.28515625" style="553" customWidth="1"/>
    <col min="12039" max="12041" width="14" style="553" customWidth="1"/>
    <col min="12042" max="12042" width="20.28515625" style="553" customWidth="1"/>
    <col min="12043" max="12043" width="17.7109375" style="553" customWidth="1"/>
    <col min="12044" max="12044" width="1.28515625" style="553" customWidth="1"/>
    <col min="12045" max="12288" width="11.42578125" style="553"/>
    <col min="12289" max="12289" width="52.28515625" style="553" customWidth="1"/>
    <col min="12290" max="12290" width="26.7109375" style="553" customWidth="1"/>
    <col min="12291" max="12291" width="12" style="553" bestFit="1" customWidth="1"/>
    <col min="12292" max="12292" width="16.5703125" style="553" bestFit="1" customWidth="1"/>
    <col min="12293" max="12294" width="13.28515625" style="553" customWidth="1"/>
    <col min="12295" max="12297" width="14" style="553" customWidth="1"/>
    <col min="12298" max="12298" width="20.28515625" style="553" customWidth="1"/>
    <col min="12299" max="12299" width="17.7109375" style="553" customWidth="1"/>
    <col min="12300" max="12300" width="1.28515625" style="553" customWidth="1"/>
    <col min="12301" max="12544" width="11.42578125" style="553"/>
    <col min="12545" max="12545" width="52.28515625" style="553" customWidth="1"/>
    <col min="12546" max="12546" width="26.7109375" style="553" customWidth="1"/>
    <col min="12547" max="12547" width="12" style="553" bestFit="1" customWidth="1"/>
    <col min="12548" max="12548" width="16.5703125" style="553" bestFit="1" customWidth="1"/>
    <col min="12549" max="12550" width="13.28515625" style="553" customWidth="1"/>
    <col min="12551" max="12553" width="14" style="553" customWidth="1"/>
    <col min="12554" max="12554" width="20.28515625" style="553" customWidth="1"/>
    <col min="12555" max="12555" width="17.7109375" style="553" customWidth="1"/>
    <col min="12556" max="12556" width="1.28515625" style="553" customWidth="1"/>
    <col min="12557" max="12800" width="11.42578125" style="553"/>
    <col min="12801" max="12801" width="52.28515625" style="553" customWidth="1"/>
    <col min="12802" max="12802" width="26.7109375" style="553" customWidth="1"/>
    <col min="12803" max="12803" width="12" style="553" bestFit="1" customWidth="1"/>
    <col min="12804" max="12804" width="16.5703125" style="553" bestFit="1" customWidth="1"/>
    <col min="12805" max="12806" width="13.28515625" style="553" customWidth="1"/>
    <col min="12807" max="12809" width="14" style="553" customWidth="1"/>
    <col min="12810" max="12810" width="20.28515625" style="553" customWidth="1"/>
    <col min="12811" max="12811" width="17.7109375" style="553" customWidth="1"/>
    <col min="12812" max="12812" width="1.28515625" style="553" customWidth="1"/>
    <col min="12813" max="13056" width="11.42578125" style="553"/>
    <col min="13057" max="13057" width="52.28515625" style="553" customWidth="1"/>
    <col min="13058" max="13058" width="26.7109375" style="553" customWidth="1"/>
    <col min="13059" max="13059" width="12" style="553" bestFit="1" customWidth="1"/>
    <col min="13060" max="13060" width="16.5703125" style="553" bestFit="1" customWidth="1"/>
    <col min="13061" max="13062" width="13.28515625" style="553" customWidth="1"/>
    <col min="13063" max="13065" width="14" style="553" customWidth="1"/>
    <col min="13066" max="13066" width="20.28515625" style="553" customWidth="1"/>
    <col min="13067" max="13067" width="17.7109375" style="553" customWidth="1"/>
    <col min="13068" max="13068" width="1.28515625" style="553" customWidth="1"/>
    <col min="13069" max="13312" width="11.42578125" style="553"/>
    <col min="13313" max="13313" width="52.28515625" style="553" customWidth="1"/>
    <col min="13314" max="13314" width="26.7109375" style="553" customWidth="1"/>
    <col min="13315" max="13315" width="12" style="553" bestFit="1" customWidth="1"/>
    <col min="13316" max="13316" width="16.5703125" style="553" bestFit="1" customWidth="1"/>
    <col min="13317" max="13318" width="13.28515625" style="553" customWidth="1"/>
    <col min="13319" max="13321" width="14" style="553" customWidth="1"/>
    <col min="13322" max="13322" width="20.28515625" style="553" customWidth="1"/>
    <col min="13323" max="13323" width="17.7109375" style="553" customWidth="1"/>
    <col min="13324" max="13324" width="1.28515625" style="553" customWidth="1"/>
    <col min="13325" max="13568" width="11.42578125" style="553"/>
    <col min="13569" max="13569" width="52.28515625" style="553" customWidth="1"/>
    <col min="13570" max="13570" width="26.7109375" style="553" customWidth="1"/>
    <col min="13571" max="13571" width="12" style="553" bestFit="1" customWidth="1"/>
    <col min="13572" max="13572" width="16.5703125" style="553" bestFit="1" customWidth="1"/>
    <col min="13573" max="13574" width="13.28515625" style="553" customWidth="1"/>
    <col min="13575" max="13577" width="14" style="553" customWidth="1"/>
    <col min="13578" max="13578" width="20.28515625" style="553" customWidth="1"/>
    <col min="13579" max="13579" width="17.7109375" style="553" customWidth="1"/>
    <col min="13580" max="13580" width="1.28515625" style="553" customWidth="1"/>
    <col min="13581" max="13824" width="11.42578125" style="553"/>
    <col min="13825" max="13825" width="52.28515625" style="553" customWidth="1"/>
    <col min="13826" max="13826" width="26.7109375" style="553" customWidth="1"/>
    <col min="13827" max="13827" width="12" style="553" bestFit="1" customWidth="1"/>
    <col min="13828" max="13828" width="16.5703125" style="553" bestFit="1" customWidth="1"/>
    <col min="13829" max="13830" width="13.28515625" style="553" customWidth="1"/>
    <col min="13831" max="13833" width="14" style="553" customWidth="1"/>
    <col min="13834" max="13834" width="20.28515625" style="553" customWidth="1"/>
    <col min="13835" max="13835" width="17.7109375" style="553" customWidth="1"/>
    <col min="13836" max="13836" width="1.28515625" style="553" customWidth="1"/>
    <col min="13837" max="14080" width="11.42578125" style="553"/>
    <col min="14081" max="14081" width="52.28515625" style="553" customWidth="1"/>
    <col min="14082" max="14082" width="26.7109375" style="553" customWidth="1"/>
    <col min="14083" max="14083" width="12" style="553" bestFit="1" customWidth="1"/>
    <col min="14084" max="14084" width="16.5703125" style="553" bestFit="1" customWidth="1"/>
    <col min="14085" max="14086" width="13.28515625" style="553" customWidth="1"/>
    <col min="14087" max="14089" width="14" style="553" customWidth="1"/>
    <col min="14090" max="14090" width="20.28515625" style="553" customWidth="1"/>
    <col min="14091" max="14091" width="17.7109375" style="553" customWidth="1"/>
    <col min="14092" max="14092" width="1.28515625" style="553" customWidth="1"/>
    <col min="14093" max="14336" width="11.42578125" style="553"/>
    <col min="14337" max="14337" width="52.28515625" style="553" customWidth="1"/>
    <col min="14338" max="14338" width="26.7109375" style="553" customWidth="1"/>
    <col min="14339" max="14339" width="12" style="553" bestFit="1" customWidth="1"/>
    <col min="14340" max="14340" width="16.5703125" style="553" bestFit="1" customWidth="1"/>
    <col min="14341" max="14342" width="13.28515625" style="553" customWidth="1"/>
    <col min="14343" max="14345" width="14" style="553" customWidth="1"/>
    <col min="14346" max="14346" width="20.28515625" style="553" customWidth="1"/>
    <col min="14347" max="14347" width="17.7109375" style="553" customWidth="1"/>
    <col min="14348" max="14348" width="1.28515625" style="553" customWidth="1"/>
    <col min="14349" max="14592" width="11.42578125" style="553"/>
    <col min="14593" max="14593" width="52.28515625" style="553" customWidth="1"/>
    <col min="14594" max="14594" width="26.7109375" style="553" customWidth="1"/>
    <col min="14595" max="14595" width="12" style="553" bestFit="1" customWidth="1"/>
    <col min="14596" max="14596" width="16.5703125" style="553" bestFit="1" customWidth="1"/>
    <col min="14597" max="14598" width="13.28515625" style="553" customWidth="1"/>
    <col min="14599" max="14601" width="14" style="553" customWidth="1"/>
    <col min="14602" max="14602" width="20.28515625" style="553" customWidth="1"/>
    <col min="14603" max="14603" width="17.7109375" style="553" customWidth="1"/>
    <col min="14604" max="14604" width="1.28515625" style="553" customWidth="1"/>
    <col min="14605" max="14848" width="11.42578125" style="553"/>
    <col min="14849" max="14849" width="52.28515625" style="553" customWidth="1"/>
    <col min="14850" max="14850" width="26.7109375" style="553" customWidth="1"/>
    <col min="14851" max="14851" width="12" style="553" bestFit="1" customWidth="1"/>
    <col min="14852" max="14852" width="16.5703125" style="553" bestFit="1" customWidth="1"/>
    <col min="14853" max="14854" width="13.28515625" style="553" customWidth="1"/>
    <col min="14855" max="14857" width="14" style="553" customWidth="1"/>
    <col min="14858" max="14858" width="20.28515625" style="553" customWidth="1"/>
    <col min="14859" max="14859" width="17.7109375" style="553" customWidth="1"/>
    <col min="14860" max="14860" width="1.28515625" style="553" customWidth="1"/>
    <col min="14861" max="15104" width="11.42578125" style="553"/>
    <col min="15105" max="15105" width="52.28515625" style="553" customWidth="1"/>
    <col min="15106" max="15106" width="26.7109375" style="553" customWidth="1"/>
    <col min="15107" max="15107" width="12" style="553" bestFit="1" customWidth="1"/>
    <col min="15108" max="15108" width="16.5703125" style="553" bestFit="1" customWidth="1"/>
    <col min="15109" max="15110" width="13.28515625" style="553" customWidth="1"/>
    <col min="15111" max="15113" width="14" style="553" customWidth="1"/>
    <col min="15114" max="15114" width="20.28515625" style="553" customWidth="1"/>
    <col min="15115" max="15115" width="17.7109375" style="553" customWidth="1"/>
    <col min="15116" max="15116" width="1.28515625" style="553" customWidth="1"/>
    <col min="15117" max="15360" width="11.42578125" style="553"/>
    <col min="15361" max="15361" width="52.28515625" style="553" customWidth="1"/>
    <col min="15362" max="15362" width="26.7109375" style="553" customWidth="1"/>
    <col min="15363" max="15363" width="12" style="553" bestFit="1" customWidth="1"/>
    <col min="15364" max="15364" width="16.5703125" style="553" bestFit="1" customWidth="1"/>
    <col min="15365" max="15366" width="13.28515625" style="553" customWidth="1"/>
    <col min="15367" max="15369" width="14" style="553" customWidth="1"/>
    <col min="15370" max="15370" width="20.28515625" style="553" customWidth="1"/>
    <col min="15371" max="15371" width="17.7109375" style="553" customWidth="1"/>
    <col min="15372" max="15372" width="1.28515625" style="553" customWidth="1"/>
    <col min="15373" max="15616" width="11.42578125" style="553"/>
    <col min="15617" max="15617" width="52.28515625" style="553" customWidth="1"/>
    <col min="15618" max="15618" width="26.7109375" style="553" customWidth="1"/>
    <col min="15619" max="15619" width="12" style="553" bestFit="1" customWidth="1"/>
    <col min="15620" max="15620" width="16.5703125" style="553" bestFit="1" customWidth="1"/>
    <col min="15621" max="15622" width="13.28515625" style="553" customWidth="1"/>
    <col min="15623" max="15625" width="14" style="553" customWidth="1"/>
    <col min="15626" max="15626" width="20.28515625" style="553" customWidth="1"/>
    <col min="15627" max="15627" width="17.7109375" style="553" customWidth="1"/>
    <col min="15628" max="15628" width="1.28515625" style="553" customWidth="1"/>
    <col min="15629" max="15872" width="11.42578125" style="553"/>
    <col min="15873" max="15873" width="52.28515625" style="553" customWidth="1"/>
    <col min="15874" max="15874" width="26.7109375" style="553" customWidth="1"/>
    <col min="15875" max="15875" width="12" style="553" bestFit="1" customWidth="1"/>
    <col min="15876" max="15876" width="16.5703125" style="553" bestFit="1" customWidth="1"/>
    <col min="15877" max="15878" width="13.28515625" style="553" customWidth="1"/>
    <col min="15879" max="15881" width="14" style="553" customWidth="1"/>
    <col min="15882" max="15882" width="20.28515625" style="553" customWidth="1"/>
    <col min="15883" max="15883" width="17.7109375" style="553" customWidth="1"/>
    <col min="15884" max="15884" width="1.28515625" style="553" customWidth="1"/>
    <col min="15885" max="16128" width="11.42578125" style="553"/>
    <col min="16129" max="16129" width="52.28515625" style="553" customWidth="1"/>
    <col min="16130" max="16130" width="26.7109375" style="553" customWidth="1"/>
    <col min="16131" max="16131" width="12" style="553" bestFit="1" customWidth="1"/>
    <col min="16132" max="16132" width="16.5703125" style="553" bestFit="1" customWidth="1"/>
    <col min="16133" max="16134" width="13.28515625" style="553" customWidth="1"/>
    <col min="16135" max="16137" width="14" style="553" customWidth="1"/>
    <col min="16138" max="16138" width="20.28515625" style="553" customWidth="1"/>
    <col min="16139" max="16139" width="17.7109375" style="553" customWidth="1"/>
    <col min="16140" max="16140" width="1.28515625" style="553" customWidth="1"/>
    <col min="16141" max="16384" width="11.42578125" style="553"/>
  </cols>
  <sheetData>
    <row r="1" spans="1:11" s="348" customFormat="1" x14ac:dyDescent="0.25">
      <c r="G1" s="1205"/>
      <c r="H1" s="1205"/>
      <c r="I1" s="1205"/>
      <c r="K1" s="1205"/>
    </row>
    <row r="2" spans="1:11" s="348" customFormat="1" x14ac:dyDescent="0.25">
      <c r="A2" s="435" t="s">
        <v>126</v>
      </c>
      <c r="B2" s="350"/>
      <c r="C2" s="350"/>
      <c r="D2" s="350"/>
      <c r="E2" s="350"/>
      <c r="F2" s="350"/>
      <c r="G2" s="1206"/>
      <c r="H2" s="1206"/>
      <c r="I2" s="1206"/>
      <c r="J2" s="350"/>
      <c r="K2" s="1207" t="s">
        <v>127</v>
      </c>
    </row>
    <row r="3" spans="1:11" s="348" customFormat="1" x14ac:dyDescent="0.25">
      <c r="A3" s="34" t="s">
        <v>0</v>
      </c>
      <c r="B3" s="350"/>
      <c r="C3" s="350"/>
      <c r="D3" s="350"/>
      <c r="E3" s="350"/>
      <c r="F3" s="350"/>
      <c r="G3" s="1206"/>
      <c r="H3" s="1206"/>
      <c r="I3" s="1206"/>
      <c r="J3" s="350"/>
      <c r="K3" s="1206"/>
    </row>
    <row r="4" spans="1:11" s="348" customFormat="1" x14ac:dyDescent="0.25">
      <c r="A4" s="23" t="s">
        <v>3201</v>
      </c>
      <c r="B4" s="350"/>
      <c r="C4" s="350"/>
      <c r="D4" s="350"/>
      <c r="E4" s="350"/>
      <c r="F4" s="350"/>
      <c r="G4" s="1206"/>
      <c r="H4" s="1206"/>
      <c r="I4" s="1206"/>
      <c r="J4" s="350"/>
      <c r="K4" s="1206"/>
    </row>
    <row r="5" spans="1:11" s="348" customFormat="1" x14ac:dyDescent="0.25">
      <c r="G5" s="1205"/>
      <c r="H5" s="1205"/>
      <c r="I5" s="1205"/>
      <c r="K5" s="1205"/>
    </row>
    <row r="6" spans="1:11" s="348" customFormat="1" x14ac:dyDescent="0.25">
      <c r="A6" s="1199" t="s">
        <v>1</v>
      </c>
      <c r="B6" s="1199" t="s">
        <v>2</v>
      </c>
      <c r="C6" s="1199" t="s">
        <v>3</v>
      </c>
      <c r="D6" s="1199"/>
      <c r="E6" s="353" t="s">
        <v>4</v>
      </c>
      <c r="F6" s="353"/>
      <c r="G6" s="1208" t="s">
        <v>5</v>
      </c>
      <c r="H6" s="1622" t="s">
        <v>6</v>
      </c>
      <c r="I6" s="1622"/>
      <c r="J6" s="1199" t="s">
        <v>7</v>
      </c>
      <c r="K6" s="1208" t="s">
        <v>8</v>
      </c>
    </row>
    <row r="7" spans="1:11" s="354" customFormat="1" x14ac:dyDescent="0.25">
      <c r="A7" s="1614" t="s">
        <v>9</v>
      </c>
      <c r="B7" s="1601" t="s">
        <v>10</v>
      </c>
      <c r="C7" s="1601" t="s">
        <v>11</v>
      </c>
      <c r="D7" s="1601" t="s">
        <v>12</v>
      </c>
      <c r="E7" s="1601" t="s">
        <v>13</v>
      </c>
      <c r="F7" s="1601"/>
      <c r="G7" s="1621" t="s">
        <v>14</v>
      </c>
      <c r="H7" s="1621" t="s">
        <v>15</v>
      </c>
      <c r="I7" s="1621"/>
      <c r="J7" s="1601" t="s">
        <v>16</v>
      </c>
      <c r="K7" s="1621" t="s">
        <v>3170</v>
      </c>
    </row>
    <row r="8" spans="1:11" s="354" customFormat="1" x14ac:dyDescent="0.25">
      <c r="A8" s="1614"/>
      <c r="B8" s="1601"/>
      <c r="C8" s="1601"/>
      <c r="D8" s="1601"/>
      <c r="E8" s="1231" t="s">
        <v>18</v>
      </c>
      <c r="F8" s="1231" t="s">
        <v>19</v>
      </c>
      <c r="G8" s="1621"/>
      <c r="H8" s="1259" t="s">
        <v>18</v>
      </c>
      <c r="I8" s="1259" t="s">
        <v>19</v>
      </c>
      <c r="J8" s="1601"/>
      <c r="K8" s="1621"/>
    </row>
    <row r="9" spans="1:11" ht="15.95" customHeight="1" x14ac:dyDescent="0.25">
      <c r="A9" s="140" t="s">
        <v>20</v>
      </c>
      <c r="B9" s="141"/>
      <c r="C9" s="141"/>
      <c r="D9" s="141"/>
      <c r="E9" s="141"/>
      <c r="F9" s="141"/>
      <c r="G9" s="398"/>
      <c r="H9" s="398"/>
      <c r="I9" s="398"/>
      <c r="J9" s="141"/>
      <c r="K9" s="398">
        <f>SUM(K10)</f>
        <v>0</v>
      </c>
    </row>
    <row r="10" spans="1:11" ht="15.95" customHeight="1" x14ac:dyDescent="0.25">
      <c r="A10" s="439"/>
      <c r="B10" s="82"/>
      <c r="C10" s="437"/>
      <c r="D10" s="437"/>
      <c r="E10" s="437"/>
      <c r="F10" s="437"/>
      <c r="G10" s="1260"/>
      <c r="H10" s="1260"/>
      <c r="I10" s="1260"/>
      <c r="J10" s="82"/>
      <c r="K10" s="1260"/>
    </row>
    <row r="11" spans="1:11" ht="15.95" customHeight="1" x14ac:dyDescent="0.25">
      <c r="A11" s="140" t="s">
        <v>21</v>
      </c>
      <c r="B11" s="141"/>
      <c r="C11" s="141"/>
      <c r="D11" s="141"/>
      <c r="E11" s="141"/>
      <c r="F11" s="141"/>
      <c r="G11" s="398"/>
      <c r="H11" s="398"/>
      <c r="I11" s="398"/>
      <c r="J11" s="141"/>
      <c r="K11" s="398">
        <f>SUM(K12:K15)</f>
        <v>2263766.23</v>
      </c>
    </row>
    <row r="12" spans="1:11" ht="15.95" customHeight="1" x14ac:dyDescent="0.25">
      <c r="A12" s="540" t="s">
        <v>128</v>
      </c>
      <c r="B12" s="1241" t="s">
        <v>3171</v>
      </c>
      <c r="C12" s="541" t="s">
        <v>23</v>
      </c>
      <c r="D12" s="541"/>
      <c r="E12" s="541"/>
      <c r="F12" s="541"/>
      <c r="G12" s="1262">
        <v>330</v>
      </c>
      <c r="H12" s="1262"/>
      <c r="I12" s="1262"/>
      <c r="J12" s="1241" t="s">
        <v>3172</v>
      </c>
      <c r="K12" s="1262">
        <v>2195835.5</v>
      </c>
    </row>
    <row r="13" spans="1:11" ht="15.95" customHeight="1" x14ac:dyDescent="0.25">
      <c r="A13" s="540"/>
      <c r="B13" s="1241" t="s">
        <v>3173</v>
      </c>
      <c r="C13" s="541"/>
      <c r="D13" s="541"/>
      <c r="E13" s="541"/>
      <c r="F13" s="541"/>
      <c r="G13" s="1262"/>
      <c r="H13" s="1262"/>
      <c r="I13" s="1262"/>
      <c r="J13" s="1241"/>
      <c r="K13" s="1262"/>
    </row>
    <row r="14" spans="1:11" ht="15.95" customHeight="1" x14ac:dyDescent="0.25">
      <c r="A14" s="540"/>
      <c r="B14" s="1241"/>
      <c r="C14" s="541"/>
      <c r="D14" s="541"/>
      <c r="E14" s="541"/>
      <c r="F14" s="541"/>
      <c r="G14" s="1262"/>
      <c r="H14" s="1262"/>
      <c r="I14" s="1262"/>
      <c r="J14" s="1241"/>
      <c r="K14" s="1262"/>
    </row>
    <row r="15" spans="1:11" ht="15.95" customHeight="1" x14ac:dyDescent="0.25">
      <c r="A15" s="540" t="s">
        <v>3174</v>
      </c>
      <c r="B15" s="1241" t="s">
        <v>3175</v>
      </c>
      <c r="C15" s="541" t="s">
        <v>110</v>
      </c>
      <c r="D15" s="541"/>
      <c r="E15" s="541"/>
      <c r="F15" s="541"/>
      <c r="G15" s="1262"/>
      <c r="H15" s="1262"/>
      <c r="I15" s="1262"/>
      <c r="J15" s="1241" t="s">
        <v>3176</v>
      </c>
      <c r="K15" s="1262">
        <v>67930.73</v>
      </c>
    </row>
    <row r="16" spans="1:11" ht="15.95" customHeight="1" x14ac:dyDescent="0.25">
      <c r="A16" s="540"/>
      <c r="B16" s="1241"/>
      <c r="C16" s="541"/>
      <c r="D16" s="541"/>
      <c r="E16" s="541"/>
      <c r="F16" s="541"/>
      <c r="G16" s="1262"/>
      <c r="H16" s="1262"/>
      <c r="I16" s="1262"/>
      <c r="J16" s="1241"/>
      <c r="K16" s="1262"/>
    </row>
    <row r="17" spans="1:11" s="348" customFormat="1" ht="15.95" customHeight="1" x14ac:dyDescent="0.25">
      <c r="A17" s="140" t="s">
        <v>40</v>
      </c>
      <c r="B17" s="141"/>
      <c r="C17" s="141"/>
      <c r="D17" s="141"/>
      <c r="E17" s="141"/>
      <c r="F17" s="141"/>
      <c r="G17" s="398"/>
      <c r="H17" s="398"/>
      <c r="I17" s="398"/>
      <c r="J17" s="141"/>
      <c r="K17" s="398">
        <f>SUM(K18:K19)</f>
        <v>71105.41</v>
      </c>
    </row>
    <row r="18" spans="1:11" s="355" customFormat="1" ht="15.95" customHeight="1" x14ac:dyDescent="0.25">
      <c r="A18" s="50" t="s">
        <v>140</v>
      </c>
      <c r="B18" s="72" t="s">
        <v>3177</v>
      </c>
      <c r="C18" s="68" t="s">
        <v>110</v>
      </c>
      <c r="D18" s="68"/>
      <c r="E18" s="68"/>
      <c r="F18" s="68"/>
      <c r="G18" s="1263"/>
      <c r="H18" s="1263"/>
      <c r="I18" s="1263"/>
      <c r="J18" s="72" t="s">
        <v>3178</v>
      </c>
      <c r="K18" s="1263">
        <v>71105.41</v>
      </c>
    </row>
    <row r="19" spans="1:11" s="355" customFormat="1" ht="15.95" customHeight="1" x14ac:dyDescent="0.25">
      <c r="A19" s="50"/>
      <c r="B19" s="72" t="s">
        <v>3179</v>
      </c>
      <c r="C19" s="68"/>
      <c r="D19" s="68"/>
      <c r="E19" s="68"/>
      <c r="F19" s="68"/>
      <c r="G19" s="1263"/>
      <c r="H19" s="1263"/>
      <c r="I19" s="1263"/>
      <c r="J19" s="72"/>
      <c r="K19" s="1263"/>
    </row>
    <row r="20" spans="1:11" s="348" customFormat="1" ht="15.95" customHeight="1" x14ac:dyDescent="0.25">
      <c r="A20" s="540"/>
      <c r="B20" s="72"/>
      <c r="C20" s="68"/>
      <c r="D20" s="68"/>
      <c r="E20" s="68"/>
      <c r="F20" s="68"/>
      <c r="G20" s="1263"/>
      <c r="H20" s="1263"/>
      <c r="I20" s="1263"/>
      <c r="J20" s="72"/>
      <c r="K20" s="1263"/>
    </row>
    <row r="21" spans="1:11" ht="15.95" customHeight="1" x14ac:dyDescent="0.25">
      <c r="A21" s="140" t="s">
        <v>41</v>
      </c>
      <c r="B21" s="141"/>
      <c r="C21" s="141"/>
      <c r="D21" s="141"/>
      <c r="E21" s="141"/>
      <c r="F21" s="141"/>
      <c r="G21" s="398"/>
      <c r="H21" s="398"/>
      <c r="I21" s="398"/>
      <c r="J21" s="141"/>
      <c r="K21" s="398">
        <f>SUM(K22:K30)</f>
        <v>507835.15</v>
      </c>
    </row>
    <row r="22" spans="1:11" ht="15.95" customHeight="1" x14ac:dyDescent="0.25">
      <c r="A22" s="540" t="s">
        <v>3180</v>
      </c>
      <c r="B22" s="1241" t="s">
        <v>3181</v>
      </c>
      <c r="C22" s="541"/>
      <c r="D22" s="541"/>
      <c r="E22" s="541"/>
      <c r="F22" s="541"/>
      <c r="G22" s="1262"/>
      <c r="H22" s="1262">
        <v>200</v>
      </c>
      <c r="I22" s="1262">
        <v>1500</v>
      </c>
      <c r="J22" s="1241" t="s">
        <v>3182</v>
      </c>
      <c r="K22" s="1262">
        <v>290750</v>
      </c>
    </row>
    <row r="23" spans="1:11" ht="15.95" customHeight="1" x14ac:dyDescent="0.25">
      <c r="A23" s="540" t="s">
        <v>3183</v>
      </c>
      <c r="B23" s="1241"/>
      <c r="C23" s="541"/>
      <c r="D23" s="541"/>
      <c r="E23" s="541"/>
      <c r="F23" s="541"/>
      <c r="G23" s="1262"/>
      <c r="H23" s="1262">
        <v>100</v>
      </c>
      <c r="I23" s="1262">
        <v>600</v>
      </c>
      <c r="J23" s="1241" t="s">
        <v>3172</v>
      </c>
      <c r="K23" s="1262">
        <v>107730</v>
      </c>
    </row>
    <row r="24" spans="1:11" ht="15.95" customHeight="1" x14ac:dyDescent="0.25">
      <c r="A24" s="540" t="s">
        <v>3184</v>
      </c>
      <c r="B24" s="1241"/>
      <c r="C24" s="541"/>
      <c r="D24" s="541" t="s">
        <v>3185</v>
      </c>
      <c r="E24" s="541"/>
      <c r="F24" s="541"/>
      <c r="G24" s="1262"/>
      <c r="H24" s="1262"/>
      <c r="I24" s="1262"/>
      <c r="J24" s="1241" t="s">
        <v>3186</v>
      </c>
      <c r="K24" s="1262">
        <v>86035.15</v>
      </c>
    </row>
    <row r="25" spans="1:11" ht="15.95" customHeight="1" x14ac:dyDescent="0.25">
      <c r="A25" s="540" t="s">
        <v>3133</v>
      </c>
      <c r="B25" s="1241" t="s">
        <v>3187</v>
      </c>
      <c r="C25" s="541"/>
      <c r="D25" s="541"/>
      <c r="E25" s="541"/>
      <c r="F25" s="541"/>
      <c r="G25" s="1262">
        <v>240</v>
      </c>
      <c r="H25" s="1262"/>
      <c r="I25" s="1262"/>
      <c r="J25" s="1241" t="s">
        <v>3182</v>
      </c>
      <c r="K25" s="1262">
        <v>12720</v>
      </c>
    </row>
    <row r="26" spans="1:11" ht="15.95" customHeight="1" x14ac:dyDescent="0.25">
      <c r="A26" s="540"/>
      <c r="B26" s="1241" t="s">
        <v>3188</v>
      </c>
      <c r="C26" s="541"/>
      <c r="D26" s="541"/>
      <c r="E26" s="541"/>
      <c r="F26" s="541"/>
      <c r="G26" s="1262">
        <v>350</v>
      </c>
      <c r="H26" s="1262"/>
      <c r="I26" s="1262"/>
      <c r="J26" s="1241"/>
      <c r="K26" s="1262"/>
    </row>
    <row r="27" spans="1:11" ht="15.95" customHeight="1" x14ac:dyDescent="0.25">
      <c r="A27" s="540" t="s">
        <v>3189</v>
      </c>
      <c r="B27" s="1241" t="s">
        <v>3190</v>
      </c>
      <c r="C27" s="541"/>
      <c r="D27" s="541"/>
      <c r="E27" s="541"/>
      <c r="F27" s="541"/>
      <c r="G27" s="1262"/>
      <c r="H27" s="1262">
        <v>600</v>
      </c>
      <c r="I27" s="1262">
        <v>1200</v>
      </c>
      <c r="J27" s="1241" t="s">
        <v>3172</v>
      </c>
      <c r="K27" s="1262">
        <v>10200</v>
      </c>
    </row>
    <row r="28" spans="1:11" ht="15.95" customHeight="1" x14ac:dyDescent="0.25">
      <c r="A28" s="540"/>
      <c r="B28" s="1241" t="s">
        <v>3191</v>
      </c>
      <c r="C28" s="541"/>
      <c r="D28" s="541"/>
      <c r="E28" s="541"/>
      <c r="F28" s="541"/>
      <c r="G28" s="1262"/>
      <c r="H28" s="1262"/>
      <c r="I28" s="1262"/>
      <c r="J28" s="1241"/>
      <c r="K28" s="1262"/>
    </row>
    <row r="29" spans="1:11" ht="15.95" customHeight="1" x14ac:dyDescent="0.25">
      <c r="A29" s="540" t="s">
        <v>148</v>
      </c>
      <c r="B29" s="1241"/>
      <c r="C29" s="541"/>
      <c r="D29" s="541"/>
      <c r="E29" s="541"/>
      <c r="F29" s="541"/>
      <c r="G29" s="1262"/>
      <c r="H29" s="1262">
        <v>200</v>
      </c>
      <c r="I29" s="1262">
        <v>1000</v>
      </c>
      <c r="J29" s="1241" t="s">
        <v>3172</v>
      </c>
      <c r="K29" s="1262">
        <v>400</v>
      </c>
    </row>
    <row r="30" spans="1:11" ht="15.95" customHeight="1" x14ac:dyDescent="0.25">
      <c r="A30" s="540"/>
      <c r="B30" s="1241"/>
      <c r="C30" s="541"/>
      <c r="D30" s="541"/>
      <c r="E30" s="541"/>
      <c r="F30" s="541"/>
      <c r="G30" s="1262"/>
      <c r="H30" s="1262"/>
      <c r="I30" s="1262"/>
      <c r="J30" s="1241"/>
      <c r="K30" s="1262"/>
    </row>
    <row r="31" spans="1:11" ht="15.95" customHeight="1" x14ac:dyDescent="0.25">
      <c r="A31" s="140" t="s">
        <v>64</v>
      </c>
      <c r="B31" s="141"/>
      <c r="C31" s="141"/>
      <c r="D31" s="141"/>
      <c r="E31" s="141"/>
      <c r="F31" s="141"/>
      <c r="G31" s="398"/>
      <c r="H31" s="398"/>
      <c r="I31" s="398"/>
      <c r="J31" s="141"/>
      <c r="K31" s="398">
        <f>SUM(K32)</f>
        <v>36000</v>
      </c>
    </row>
    <row r="32" spans="1:11" s="554" customFormat="1" ht="15.95" customHeight="1" x14ac:dyDescent="0.25">
      <c r="A32" s="540" t="s">
        <v>3192</v>
      </c>
      <c r="B32" s="1241"/>
      <c r="C32" s="541" t="s">
        <v>110</v>
      </c>
      <c r="D32" s="541"/>
      <c r="E32" s="541"/>
      <c r="F32" s="541"/>
      <c r="G32" s="1262">
        <v>3000</v>
      </c>
      <c r="H32" s="1262"/>
      <c r="I32" s="1262"/>
      <c r="J32" s="1241" t="s">
        <v>3172</v>
      </c>
      <c r="K32" s="1262">
        <v>36000</v>
      </c>
    </row>
    <row r="33" spans="1:11" s="554" customFormat="1" ht="15.95" customHeight="1" x14ac:dyDescent="0.25">
      <c r="A33" s="540"/>
      <c r="B33" s="1241"/>
      <c r="C33" s="541"/>
      <c r="D33" s="541"/>
      <c r="E33" s="541"/>
      <c r="F33" s="541"/>
      <c r="G33" s="1262"/>
      <c r="H33" s="1262"/>
      <c r="I33" s="1262"/>
      <c r="J33" s="1241"/>
      <c r="K33" s="1262"/>
    </row>
    <row r="34" spans="1:11" ht="15.95" customHeight="1" x14ac:dyDescent="0.25">
      <c r="A34" s="140" t="s">
        <v>65</v>
      </c>
      <c r="B34" s="141"/>
      <c r="C34" s="141"/>
      <c r="D34" s="141"/>
      <c r="E34" s="141"/>
      <c r="F34" s="141"/>
      <c r="G34" s="398"/>
      <c r="H34" s="398"/>
      <c r="I34" s="398"/>
      <c r="J34" s="141"/>
      <c r="K34" s="398">
        <f>SUM(K35:K36)</f>
        <v>95433.69</v>
      </c>
    </row>
    <row r="35" spans="1:11" s="554" customFormat="1" ht="15.95" customHeight="1" x14ac:dyDescent="0.25">
      <c r="A35" s="540" t="s">
        <v>154</v>
      </c>
      <c r="B35" s="1241" t="s">
        <v>3193</v>
      </c>
      <c r="C35" s="541"/>
      <c r="D35" s="541" t="s">
        <v>3194</v>
      </c>
      <c r="E35" s="541"/>
      <c r="F35" s="541"/>
      <c r="G35" s="1262"/>
      <c r="H35" s="1262"/>
      <c r="I35" s="1262"/>
      <c r="J35" s="1241" t="s">
        <v>3195</v>
      </c>
      <c r="K35" s="1262">
        <v>95433.69</v>
      </c>
    </row>
    <row r="36" spans="1:11" s="554" customFormat="1" ht="15.95" customHeight="1" x14ac:dyDescent="0.25">
      <c r="A36" s="540"/>
      <c r="B36" s="1241" t="s">
        <v>3196</v>
      </c>
      <c r="C36" s="541"/>
      <c r="D36" s="541"/>
      <c r="E36" s="541"/>
      <c r="F36" s="541"/>
      <c r="G36" s="1262"/>
      <c r="H36" s="1262"/>
      <c r="I36" s="1262"/>
      <c r="J36" s="1241" t="s">
        <v>3197</v>
      </c>
      <c r="K36" s="1262"/>
    </row>
    <row r="37" spans="1:11" ht="15.95" customHeight="1" x14ac:dyDescent="0.25">
      <c r="A37" s="540"/>
      <c r="B37" s="1241"/>
      <c r="C37" s="541"/>
      <c r="D37" s="541"/>
      <c r="E37" s="541"/>
      <c r="F37" s="541"/>
      <c r="G37" s="1262"/>
      <c r="H37" s="1262"/>
      <c r="I37" s="1262"/>
      <c r="J37" s="1241"/>
      <c r="K37" s="1262"/>
    </row>
    <row r="38" spans="1:11" s="348" customFormat="1" ht="15.95" customHeight="1" x14ac:dyDescent="0.25">
      <c r="A38" s="140" t="s">
        <v>67</v>
      </c>
      <c r="B38" s="141"/>
      <c r="C38" s="141"/>
      <c r="D38" s="141"/>
      <c r="E38" s="141"/>
      <c r="F38" s="141"/>
      <c r="G38" s="398"/>
      <c r="H38" s="398"/>
      <c r="I38" s="398"/>
      <c r="J38" s="141"/>
      <c r="K38" s="398">
        <f>SUM(K39:K39)</f>
        <v>0</v>
      </c>
    </row>
    <row r="39" spans="1:11" s="355" customFormat="1" ht="15.95" customHeight="1" x14ac:dyDescent="0.25">
      <c r="A39" s="50"/>
      <c r="B39" s="72"/>
      <c r="C39" s="68"/>
      <c r="D39" s="68"/>
      <c r="E39" s="68"/>
      <c r="F39" s="68"/>
      <c r="G39" s="1263"/>
      <c r="H39" s="1263"/>
      <c r="I39" s="1263"/>
      <c r="J39" s="72"/>
      <c r="K39" s="1263"/>
    </row>
    <row r="40" spans="1:11" ht="15.95" customHeight="1" x14ac:dyDescent="0.25">
      <c r="A40" s="140" t="s">
        <v>68</v>
      </c>
      <c r="B40" s="141"/>
      <c r="C40" s="141"/>
      <c r="D40" s="141"/>
      <c r="E40" s="141"/>
      <c r="F40" s="141"/>
      <c r="G40" s="398"/>
      <c r="H40" s="398"/>
      <c r="I40" s="398"/>
      <c r="J40" s="141"/>
      <c r="K40" s="398">
        <f>SUM(K41:K42)</f>
        <v>8156713.8399999999</v>
      </c>
    </row>
    <row r="41" spans="1:11" s="355" customFormat="1" ht="15.95" customHeight="1" x14ac:dyDescent="0.25">
      <c r="A41" s="50" t="s">
        <v>3198</v>
      </c>
      <c r="B41" s="72"/>
      <c r="C41" s="68"/>
      <c r="D41" s="68"/>
      <c r="E41" s="68"/>
      <c r="F41" s="68"/>
      <c r="G41" s="1263"/>
      <c r="H41" s="1263"/>
      <c r="I41" s="1263"/>
      <c r="J41" s="72" t="s">
        <v>3199</v>
      </c>
      <c r="K41" s="1263">
        <v>7518514.54</v>
      </c>
    </row>
    <row r="42" spans="1:11" s="355" customFormat="1" ht="15.95" customHeight="1" x14ac:dyDescent="0.25">
      <c r="A42" s="50" t="s">
        <v>3200</v>
      </c>
      <c r="B42" s="72"/>
      <c r="C42" s="68"/>
      <c r="D42" s="68"/>
      <c r="E42" s="68"/>
      <c r="F42" s="68"/>
      <c r="G42" s="1263"/>
      <c r="H42" s="1263"/>
      <c r="I42" s="1263"/>
      <c r="J42" s="72" t="s">
        <v>3178</v>
      </c>
      <c r="K42" s="1263">
        <v>638199.30000000005</v>
      </c>
    </row>
    <row r="43" spans="1:11" s="355" customFormat="1" ht="15.95" customHeight="1" x14ac:dyDescent="0.25">
      <c r="A43" s="50"/>
      <c r="B43" s="72"/>
      <c r="C43" s="68"/>
      <c r="D43" s="68"/>
      <c r="E43" s="68"/>
      <c r="F43" s="68"/>
      <c r="G43" s="1263"/>
      <c r="H43" s="1263"/>
      <c r="I43" s="1263"/>
      <c r="J43" s="72"/>
      <c r="K43" s="1263"/>
    </row>
    <row r="44" spans="1:11" ht="15.95" customHeight="1" x14ac:dyDescent="0.25">
      <c r="A44" s="16" t="s">
        <v>178</v>
      </c>
      <c r="B44" s="441"/>
      <c r="C44" s="1233"/>
      <c r="D44" s="1233"/>
      <c r="E44" s="1233"/>
      <c r="F44" s="1233"/>
      <c r="G44" s="1261"/>
      <c r="H44" s="1261"/>
      <c r="I44" s="1261"/>
      <c r="J44" s="441"/>
      <c r="K44" s="1261">
        <f>SUM(K9,K11,K17,K21,K31,K34,K38,K40)</f>
        <v>11130854.32</v>
      </c>
    </row>
    <row r="45" spans="1:11" x14ac:dyDescent="0.25">
      <c r="A45" s="482"/>
      <c r="B45" s="482"/>
      <c r="C45" s="19"/>
      <c r="D45" s="19"/>
      <c r="E45" s="19"/>
      <c r="F45" s="19"/>
      <c r="G45" s="410"/>
      <c r="H45" s="410"/>
      <c r="I45" s="410"/>
      <c r="J45" s="482"/>
      <c r="K45" s="410"/>
    </row>
    <row r="46" spans="1:11" x14ac:dyDescent="0.25">
      <c r="B46" s="309"/>
      <c r="J46" s="309"/>
    </row>
    <row r="47" spans="1:11" x14ac:dyDescent="0.25">
      <c r="J47" s="309"/>
    </row>
    <row r="48" spans="1:11" x14ac:dyDescent="0.25">
      <c r="J48" s="309"/>
    </row>
    <row r="49" spans="10:10" x14ac:dyDescent="0.25">
      <c r="J49" s="309"/>
    </row>
    <row r="50" spans="10:10" x14ac:dyDescent="0.25">
      <c r="J50" s="309"/>
    </row>
    <row r="51" spans="10:10" x14ac:dyDescent="0.25">
      <c r="J51" s="309"/>
    </row>
    <row r="52" spans="10:10" x14ac:dyDescent="0.25">
      <c r="J52" s="309"/>
    </row>
    <row r="53" spans="10:10" x14ac:dyDescent="0.25">
      <c r="J53" s="309"/>
    </row>
    <row r="54" spans="10:10" x14ac:dyDescent="0.25">
      <c r="J54" s="309"/>
    </row>
    <row r="55" spans="10:10" x14ac:dyDescent="0.25">
      <c r="J55" s="309"/>
    </row>
    <row r="56" spans="10:10" x14ac:dyDescent="0.25">
      <c r="J56" s="309"/>
    </row>
    <row r="57" spans="10:10" x14ac:dyDescent="0.25">
      <c r="J57" s="309"/>
    </row>
    <row r="58" spans="10:10" x14ac:dyDescent="0.25">
      <c r="J58" s="309"/>
    </row>
    <row r="59" spans="10:10" x14ac:dyDescent="0.25">
      <c r="J59" s="309"/>
    </row>
    <row r="60" spans="10:10" x14ac:dyDescent="0.25">
      <c r="J60" s="309"/>
    </row>
    <row r="61" spans="10:10" x14ac:dyDescent="0.25">
      <c r="J61" s="309"/>
    </row>
    <row r="62" spans="10:10" x14ac:dyDescent="0.25">
      <c r="J62" s="309"/>
    </row>
    <row r="63" spans="10:10" x14ac:dyDescent="0.25">
      <c r="J63" s="309"/>
    </row>
    <row r="64" spans="10:10" x14ac:dyDescent="0.25">
      <c r="J64" s="309"/>
    </row>
    <row r="65" spans="10:10" x14ac:dyDescent="0.25">
      <c r="J65" s="309"/>
    </row>
    <row r="66" spans="10:10" x14ac:dyDescent="0.25">
      <c r="J66" s="309"/>
    </row>
    <row r="67" spans="10:10" x14ac:dyDescent="0.25">
      <c r="J67" s="309"/>
    </row>
    <row r="68" spans="10:10" x14ac:dyDescent="0.25">
      <c r="J68" s="309"/>
    </row>
    <row r="69" spans="10:10" x14ac:dyDescent="0.25">
      <c r="J69" s="309"/>
    </row>
    <row r="70" spans="10:10" x14ac:dyDescent="0.25">
      <c r="J70" s="309"/>
    </row>
    <row r="71" spans="10:10" x14ac:dyDescent="0.25">
      <c r="J71" s="309"/>
    </row>
    <row r="72" spans="10:10" x14ac:dyDescent="0.25">
      <c r="J72" s="309"/>
    </row>
  </sheetData>
  <mergeCells count="10">
    <mergeCell ref="J7:J8"/>
    <mergeCell ref="K7:K8"/>
    <mergeCell ref="H6:I6"/>
    <mergeCell ref="A7:A8"/>
    <mergeCell ref="B7:B8"/>
    <mergeCell ref="C7:C8"/>
    <mergeCell ref="D7:D8"/>
    <mergeCell ref="E7:F7"/>
    <mergeCell ref="G7:G8"/>
    <mergeCell ref="H7:I7"/>
  </mergeCells>
  <printOptions horizontalCentered="1"/>
  <pageMargins left="0.23622047244094491" right="0.15748031496062992" top="0.35433070866141736" bottom="0.43307086614173229" header="0.31496062992125984" footer="0.31496062992125984"/>
  <pageSetup paperSize="9" scale="66"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43"/>
  <sheetViews>
    <sheetView showGridLines="0" topLeftCell="B7" zoomScale="90" zoomScaleNormal="90" workbookViewId="0">
      <selection activeCell="K20" sqref="K20"/>
    </sheetView>
  </sheetViews>
  <sheetFormatPr baseColWidth="10" defaultRowHeight="15" x14ac:dyDescent="0.25"/>
  <cols>
    <col min="1" max="1" width="71" style="553" customWidth="1"/>
    <col min="2" max="6" width="17.7109375" style="553" customWidth="1"/>
    <col min="7" max="7" width="21.42578125" style="553" bestFit="1" customWidth="1"/>
    <col min="8" max="11" width="17.7109375" style="553" customWidth="1"/>
    <col min="12" max="256" width="11.42578125" style="553"/>
    <col min="257" max="257" width="71" style="553" customWidth="1"/>
    <col min="258" max="262" width="17.7109375" style="553" customWidth="1"/>
    <col min="263" max="263" width="19.42578125" style="553" customWidth="1"/>
    <col min="264" max="267" width="17.7109375" style="553" customWidth="1"/>
    <col min="268" max="512" width="11.42578125" style="553"/>
    <col min="513" max="513" width="71" style="553" customWidth="1"/>
    <col min="514" max="518" width="17.7109375" style="553" customWidth="1"/>
    <col min="519" max="519" width="19.42578125" style="553" customWidth="1"/>
    <col min="520" max="523" width="17.7109375" style="553" customWidth="1"/>
    <col min="524" max="768" width="11.42578125" style="553"/>
    <col min="769" max="769" width="71" style="553" customWidth="1"/>
    <col min="770" max="774" width="17.7109375" style="553" customWidth="1"/>
    <col min="775" max="775" width="19.42578125" style="553" customWidth="1"/>
    <col min="776" max="779" width="17.7109375" style="553" customWidth="1"/>
    <col min="780" max="1024" width="11.42578125" style="553"/>
    <col min="1025" max="1025" width="71" style="553" customWidth="1"/>
    <col min="1026" max="1030" width="17.7109375" style="553" customWidth="1"/>
    <col min="1031" max="1031" width="19.42578125" style="553" customWidth="1"/>
    <col min="1032" max="1035" width="17.7109375" style="553" customWidth="1"/>
    <col min="1036" max="1280" width="11.42578125" style="553"/>
    <col min="1281" max="1281" width="71" style="553" customWidth="1"/>
    <col min="1282" max="1286" width="17.7109375" style="553" customWidth="1"/>
    <col min="1287" max="1287" width="19.42578125" style="553" customWidth="1"/>
    <col min="1288" max="1291" width="17.7109375" style="553" customWidth="1"/>
    <col min="1292" max="1536" width="11.42578125" style="553"/>
    <col min="1537" max="1537" width="71" style="553" customWidth="1"/>
    <col min="1538" max="1542" width="17.7109375" style="553" customWidth="1"/>
    <col min="1543" max="1543" width="19.42578125" style="553" customWidth="1"/>
    <col min="1544" max="1547" width="17.7109375" style="553" customWidth="1"/>
    <col min="1548" max="1792" width="11.42578125" style="553"/>
    <col min="1793" max="1793" width="71" style="553" customWidth="1"/>
    <col min="1794" max="1798" width="17.7109375" style="553" customWidth="1"/>
    <col min="1799" max="1799" width="19.42578125" style="553" customWidth="1"/>
    <col min="1800" max="1803" width="17.7109375" style="553" customWidth="1"/>
    <col min="1804" max="2048" width="11.42578125" style="553"/>
    <col min="2049" max="2049" width="71" style="553" customWidth="1"/>
    <col min="2050" max="2054" width="17.7109375" style="553" customWidth="1"/>
    <col min="2055" max="2055" width="19.42578125" style="553" customWidth="1"/>
    <col min="2056" max="2059" width="17.7109375" style="553" customWidth="1"/>
    <col min="2060" max="2304" width="11.42578125" style="553"/>
    <col min="2305" max="2305" width="71" style="553" customWidth="1"/>
    <col min="2306" max="2310" width="17.7109375" style="553" customWidth="1"/>
    <col min="2311" max="2311" width="19.42578125" style="553" customWidth="1"/>
    <col min="2312" max="2315" width="17.7109375" style="553" customWidth="1"/>
    <col min="2316" max="2560" width="11.42578125" style="553"/>
    <col min="2561" max="2561" width="71" style="553" customWidth="1"/>
    <col min="2562" max="2566" width="17.7109375" style="553" customWidth="1"/>
    <col min="2567" max="2567" width="19.42578125" style="553" customWidth="1"/>
    <col min="2568" max="2571" width="17.7109375" style="553" customWidth="1"/>
    <col min="2572" max="2816" width="11.42578125" style="553"/>
    <col min="2817" max="2817" width="71" style="553" customWidth="1"/>
    <col min="2818" max="2822" width="17.7109375" style="553" customWidth="1"/>
    <col min="2823" max="2823" width="19.42578125" style="553" customWidth="1"/>
    <col min="2824" max="2827" width="17.7109375" style="553" customWidth="1"/>
    <col min="2828" max="3072" width="11.42578125" style="553"/>
    <col min="3073" max="3073" width="71" style="553" customWidth="1"/>
    <col min="3074" max="3078" width="17.7109375" style="553" customWidth="1"/>
    <col min="3079" max="3079" width="19.42578125" style="553" customWidth="1"/>
    <col min="3080" max="3083" width="17.7109375" style="553" customWidth="1"/>
    <col min="3084" max="3328" width="11.42578125" style="553"/>
    <col min="3329" max="3329" width="71" style="553" customWidth="1"/>
    <col min="3330" max="3334" width="17.7109375" style="553" customWidth="1"/>
    <col min="3335" max="3335" width="19.42578125" style="553" customWidth="1"/>
    <col min="3336" max="3339" width="17.7109375" style="553" customWidth="1"/>
    <col min="3340" max="3584" width="11.42578125" style="553"/>
    <col min="3585" max="3585" width="71" style="553" customWidth="1"/>
    <col min="3586" max="3590" width="17.7109375" style="553" customWidth="1"/>
    <col min="3591" max="3591" width="19.42578125" style="553" customWidth="1"/>
    <col min="3592" max="3595" width="17.7109375" style="553" customWidth="1"/>
    <col min="3596" max="3840" width="11.42578125" style="553"/>
    <col min="3841" max="3841" width="71" style="553" customWidth="1"/>
    <col min="3842" max="3846" width="17.7109375" style="553" customWidth="1"/>
    <col min="3847" max="3847" width="19.42578125" style="553" customWidth="1"/>
    <col min="3848" max="3851" width="17.7109375" style="553" customWidth="1"/>
    <col min="3852" max="4096" width="11.42578125" style="553"/>
    <col min="4097" max="4097" width="71" style="553" customWidth="1"/>
    <col min="4098" max="4102" width="17.7109375" style="553" customWidth="1"/>
    <col min="4103" max="4103" width="19.42578125" style="553" customWidth="1"/>
    <col min="4104" max="4107" width="17.7109375" style="553" customWidth="1"/>
    <col min="4108" max="4352" width="11.42578125" style="553"/>
    <col min="4353" max="4353" width="71" style="553" customWidth="1"/>
    <col min="4354" max="4358" width="17.7109375" style="553" customWidth="1"/>
    <col min="4359" max="4359" width="19.42578125" style="553" customWidth="1"/>
    <col min="4360" max="4363" width="17.7109375" style="553" customWidth="1"/>
    <col min="4364" max="4608" width="11.42578125" style="553"/>
    <col min="4609" max="4609" width="71" style="553" customWidth="1"/>
    <col min="4610" max="4614" width="17.7109375" style="553" customWidth="1"/>
    <col min="4615" max="4615" width="19.42578125" style="553" customWidth="1"/>
    <col min="4616" max="4619" width="17.7109375" style="553" customWidth="1"/>
    <col min="4620" max="4864" width="11.42578125" style="553"/>
    <col min="4865" max="4865" width="71" style="553" customWidth="1"/>
    <col min="4866" max="4870" width="17.7109375" style="553" customWidth="1"/>
    <col min="4871" max="4871" width="19.42578125" style="553" customWidth="1"/>
    <col min="4872" max="4875" width="17.7109375" style="553" customWidth="1"/>
    <col min="4876" max="5120" width="11.42578125" style="553"/>
    <col min="5121" max="5121" width="71" style="553" customWidth="1"/>
    <col min="5122" max="5126" width="17.7109375" style="553" customWidth="1"/>
    <col min="5127" max="5127" width="19.42578125" style="553" customWidth="1"/>
    <col min="5128" max="5131" width="17.7109375" style="553" customWidth="1"/>
    <col min="5132" max="5376" width="11.42578125" style="553"/>
    <col min="5377" max="5377" width="71" style="553" customWidth="1"/>
    <col min="5378" max="5382" width="17.7109375" style="553" customWidth="1"/>
    <col min="5383" max="5383" width="19.42578125" style="553" customWidth="1"/>
    <col min="5384" max="5387" width="17.7109375" style="553" customWidth="1"/>
    <col min="5388" max="5632" width="11.42578125" style="553"/>
    <col min="5633" max="5633" width="71" style="553" customWidth="1"/>
    <col min="5634" max="5638" width="17.7109375" style="553" customWidth="1"/>
    <col min="5639" max="5639" width="19.42578125" style="553" customWidth="1"/>
    <col min="5640" max="5643" width="17.7109375" style="553" customWidth="1"/>
    <col min="5644" max="5888" width="11.42578125" style="553"/>
    <col min="5889" max="5889" width="71" style="553" customWidth="1"/>
    <col min="5890" max="5894" width="17.7109375" style="553" customWidth="1"/>
    <col min="5895" max="5895" width="19.42578125" style="553" customWidth="1"/>
    <col min="5896" max="5899" width="17.7109375" style="553" customWidth="1"/>
    <col min="5900" max="6144" width="11.42578125" style="553"/>
    <col min="6145" max="6145" width="71" style="553" customWidth="1"/>
    <col min="6146" max="6150" width="17.7109375" style="553" customWidth="1"/>
    <col min="6151" max="6151" width="19.42578125" style="553" customWidth="1"/>
    <col min="6152" max="6155" width="17.7109375" style="553" customWidth="1"/>
    <col min="6156" max="6400" width="11.42578125" style="553"/>
    <col min="6401" max="6401" width="71" style="553" customWidth="1"/>
    <col min="6402" max="6406" width="17.7109375" style="553" customWidth="1"/>
    <col min="6407" max="6407" width="19.42578125" style="553" customWidth="1"/>
    <col min="6408" max="6411" width="17.7109375" style="553" customWidth="1"/>
    <col min="6412" max="6656" width="11.42578125" style="553"/>
    <col min="6657" max="6657" width="71" style="553" customWidth="1"/>
    <col min="6658" max="6662" width="17.7109375" style="553" customWidth="1"/>
    <col min="6663" max="6663" width="19.42578125" style="553" customWidth="1"/>
    <col min="6664" max="6667" width="17.7109375" style="553" customWidth="1"/>
    <col min="6668" max="6912" width="11.42578125" style="553"/>
    <col min="6913" max="6913" width="71" style="553" customWidth="1"/>
    <col min="6914" max="6918" width="17.7109375" style="553" customWidth="1"/>
    <col min="6919" max="6919" width="19.42578125" style="553" customWidth="1"/>
    <col min="6920" max="6923" width="17.7109375" style="553" customWidth="1"/>
    <col min="6924" max="7168" width="11.42578125" style="553"/>
    <col min="7169" max="7169" width="71" style="553" customWidth="1"/>
    <col min="7170" max="7174" width="17.7109375" style="553" customWidth="1"/>
    <col min="7175" max="7175" width="19.42578125" style="553" customWidth="1"/>
    <col min="7176" max="7179" width="17.7109375" style="553" customWidth="1"/>
    <col min="7180" max="7424" width="11.42578125" style="553"/>
    <col min="7425" max="7425" width="71" style="553" customWidth="1"/>
    <col min="7426" max="7430" width="17.7109375" style="553" customWidth="1"/>
    <col min="7431" max="7431" width="19.42578125" style="553" customWidth="1"/>
    <col min="7432" max="7435" width="17.7109375" style="553" customWidth="1"/>
    <col min="7436" max="7680" width="11.42578125" style="553"/>
    <col min="7681" max="7681" width="71" style="553" customWidth="1"/>
    <col min="7682" max="7686" width="17.7109375" style="553" customWidth="1"/>
    <col min="7687" max="7687" width="19.42578125" style="553" customWidth="1"/>
    <col min="7688" max="7691" width="17.7109375" style="553" customWidth="1"/>
    <col min="7692" max="7936" width="11.42578125" style="553"/>
    <col min="7937" max="7937" width="71" style="553" customWidth="1"/>
    <col min="7938" max="7942" width="17.7109375" style="553" customWidth="1"/>
    <col min="7943" max="7943" width="19.42578125" style="553" customWidth="1"/>
    <col min="7944" max="7947" width="17.7109375" style="553" customWidth="1"/>
    <col min="7948" max="8192" width="11.42578125" style="553"/>
    <col min="8193" max="8193" width="71" style="553" customWidth="1"/>
    <col min="8194" max="8198" width="17.7109375" style="553" customWidth="1"/>
    <col min="8199" max="8199" width="19.42578125" style="553" customWidth="1"/>
    <col min="8200" max="8203" width="17.7109375" style="553" customWidth="1"/>
    <col min="8204" max="8448" width="11.42578125" style="553"/>
    <col min="8449" max="8449" width="71" style="553" customWidth="1"/>
    <col min="8450" max="8454" width="17.7109375" style="553" customWidth="1"/>
    <col min="8455" max="8455" width="19.42578125" style="553" customWidth="1"/>
    <col min="8456" max="8459" width="17.7109375" style="553" customWidth="1"/>
    <col min="8460" max="8704" width="11.42578125" style="553"/>
    <col min="8705" max="8705" width="71" style="553" customWidth="1"/>
    <col min="8706" max="8710" width="17.7109375" style="553" customWidth="1"/>
    <col min="8711" max="8711" width="19.42578125" style="553" customWidth="1"/>
    <col min="8712" max="8715" width="17.7109375" style="553" customWidth="1"/>
    <col min="8716" max="8960" width="11.42578125" style="553"/>
    <col min="8961" max="8961" width="71" style="553" customWidth="1"/>
    <col min="8962" max="8966" width="17.7109375" style="553" customWidth="1"/>
    <col min="8967" max="8967" width="19.42578125" style="553" customWidth="1"/>
    <col min="8968" max="8971" width="17.7109375" style="553" customWidth="1"/>
    <col min="8972" max="9216" width="11.42578125" style="553"/>
    <col min="9217" max="9217" width="71" style="553" customWidth="1"/>
    <col min="9218" max="9222" width="17.7109375" style="553" customWidth="1"/>
    <col min="9223" max="9223" width="19.42578125" style="553" customWidth="1"/>
    <col min="9224" max="9227" width="17.7109375" style="553" customWidth="1"/>
    <col min="9228" max="9472" width="11.42578125" style="553"/>
    <col min="9473" max="9473" width="71" style="553" customWidth="1"/>
    <col min="9474" max="9478" width="17.7109375" style="553" customWidth="1"/>
    <col min="9479" max="9479" width="19.42578125" style="553" customWidth="1"/>
    <col min="9480" max="9483" width="17.7109375" style="553" customWidth="1"/>
    <col min="9484" max="9728" width="11.42578125" style="553"/>
    <col min="9729" max="9729" width="71" style="553" customWidth="1"/>
    <col min="9730" max="9734" width="17.7109375" style="553" customWidth="1"/>
    <col min="9735" max="9735" width="19.42578125" style="553" customWidth="1"/>
    <col min="9736" max="9739" width="17.7109375" style="553" customWidth="1"/>
    <col min="9740" max="9984" width="11.42578125" style="553"/>
    <col min="9985" max="9985" width="71" style="553" customWidth="1"/>
    <col min="9986" max="9990" width="17.7109375" style="553" customWidth="1"/>
    <col min="9991" max="9991" width="19.42578125" style="553" customWidth="1"/>
    <col min="9992" max="9995" width="17.7109375" style="553" customWidth="1"/>
    <col min="9996" max="10240" width="11.42578125" style="553"/>
    <col min="10241" max="10241" width="71" style="553" customWidth="1"/>
    <col min="10242" max="10246" width="17.7109375" style="553" customWidth="1"/>
    <col min="10247" max="10247" width="19.42578125" style="553" customWidth="1"/>
    <col min="10248" max="10251" width="17.7109375" style="553" customWidth="1"/>
    <col min="10252" max="10496" width="11.42578125" style="553"/>
    <col min="10497" max="10497" width="71" style="553" customWidth="1"/>
    <col min="10498" max="10502" width="17.7109375" style="553" customWidth="1"/>
    <col min="10503" max="10503" width="19.42578125" style="553" customWidth="1"/>
    <col min="10504" max="10507" width="17.7109375" style="553" customWidth="1"/>
    <col min="10508" max="10752" width="11.42578125" style="553"/>
    <col min="10753" max="10753" width="71" style="553" customWidth="1"/>
    <col min="10754" max="10758" width="17.7109375" style="553" customWidth="1"/>
    <col min="10759" max="10759" width="19.42578125" style="553" customWidth="1"/>
    <col min="10760" max="10763" width="17.7109375" style="553" customWidth="1"/>
    <col min="10764" max="11008" width="11.42578125" style="553"/>
    <col min="11009" max="11009" width="71" style="553" customWidth="1"/>
    <col min="11010" max="11014" width="17.7109375" style="553" customWidth="1"/>
    <col min="11015" max="11015" width="19.42578125" style="553" customWidth="1"/>
    <col min="11016" max="11019" width="17.7109375" style="553" customWidth="1"/>
    <col min="11020" max="11264" width="11.42578125" style="553"/>
    <col min="11265" max="11265" width="71" style="553" customWidth="1"/>
    <col min="11266" max="11270" width="17.7109375" style="553" customWidth="1"/>
    <col min="11271" max="11271" width="19.42578125" style="553" customWidth="1"/>
    <col min="11272" max="11275" width="17.7109375" style="553" customWidth="1"/>
    <col min="11276" max="11520" width="11.42578125" style="553"/>
    <col min="11521" max="11521" width="71" style="553" customWidth="1"/>
    <col min="11522" max="11526" width="17.7109375" style="553" customWidth="1"/>
    <col min="11527" max="11527" width="19.42578125" style="553" customWidth="1"/>
    <col min="11528" max="11531" width="17.7109375" style="553" customWidth="1"/>
    <col min="11532" max="11776" width="11.42578125" style="553"/>
    <col min="11777" max="11777" width="71" style="553" customWidth="1"/>
    <col min="11778" max="11782" width="17.7109375" style="553" customWidth="1"/>
    <col min="11783" max="11783" width="19.42578125" style="553" customWidth="1"/>
    <col min="11784" max="11787" width="17.7109375" style="553" customWidth="1"/>
    <col min="11788" max="12032" width="11.42578125" style="553"/>
    <col min="12033" max="12033" width="71" style="553" customWidth="1"/>
    <col min="12034" max="12038" width="17.7109375" style="553" customWidth="1"/>
    <col min="12039" max="12039" width="19.42578125" style="553" customWidth="1"/>
    <col min="12040" max="12043" width="17.7109375" style="553" customWidth="1"/>
    <col min="12044" max="12288" width="11.42578125" style="553"/>
    <col min="12289" max="12289" width="71" style="553" customWidth="1"/>
    <col min="12290" max="12294" width="17.7109375" style="553" customWidth="1"/>
    <col min="12295" max="12295" width="19.42578125" style="553" customWidth="1"/>
    <col min="12296" max="12299" width="17.7109375" style="553" customWidth="1"/>
    <col min="12300" max="12544" width="11.42578125" style="553"/>
    <col min="12545" max="12545" width="71" style="553" customWidth="1"/>
    <col min="12546" max="12550" width="17.7109375" style="553" customWidth="1"/>
    <col min="12551" max="12551" width="19.42578125" style="553" customWidth="1"/>
    <col min="12552" max="12555" width="17.7109375" style="553" customWidth="1"/>
    <col min="12556" max="12800" width="11.42578125" style="553"/>
    <col min="12801" max="12801" width="71" style="553" customWidth="1"/>
    <col min="12802" max="12806" width="17.7109375" style="553" customWidth="1"/>
    <col min="12807" max="12807" width="19.42578125" style="553" customWidth="1"/>
    <col min="12808" max="12811" width="17.7109375" style="553" customWidth="1"/>
    <col min="12812" max="13056" width="11.42578125" style="553"/>
    <col min="13057" max="13057" width="71" style="553" customWidth="1"/>
    <col min="13058" max="13062" width="17.7109375" style="553" customWidth="1"/>
    <col min="13063" max="13063" width="19.42578125" style="553" customWidth="1"/>
    <col min="13064" max="13067" width="17.7109375" style="553" customWidth="1"/>
    <col min="13068" max="13312" width="11.42578125" style="553"/>
    <col min="13313" max="13313" width="71" style="553" customWidth="1"/>
    <col min="13314" max="13318" width="17.7109375" style="553" customWidth="1"/>
    <col min="13319" max="13319" width="19.42578125" style="553" customWidth="1"/>
    <col min="13320" max="13323" width="17.7109375" style="553" customWidth="1"/>
    <col min="13324" max="13568" width="11.42578125" style="553"/>
    <col min="13569" max="13569" width="71" style="553" customWidth="1"/>
    <col min="13570" max="13574" width="17.7109375" style="553" customWidth="1"/>
    <col min="13575" max="13575" width="19.42578125" style="553" customWidth="1"/>
    <col min="13576" max="13579" width="17.7109375" style="553" customWidth="1"/>
    <col min="13580" max="13824" width="11.42578125" style="553"/>
    <col min="13825" max="13825" width="71" style="553" customWidth="1"/>
    <col min="13826" max="13830" width="17.7109375" style="553" customWidth="1"/>
    <col min="13831" max="13831" width="19.42578125" style="553" customWidth="1"/>
    <col min="13832" max="13835" width="17.7109375" style="553" customWidth="1"/>
    <col min="13836" max="14080" width="11.42578125" style="553"/>
    <col min="14081" max="14081" width="71" style="553" customWidth="1"/>
    <col min="14082" max="14086" width="17.7109375" style="553" customWidth="1"/>
    <col min="14087" max="14087" width="19.42578125" style="553" customWidth="1"/>
    <col min="14088" max="14091" width="17.7109375" style="553" customWidth="1"/>
    <col min="14092" max="14336" width="11.42578125" style="553"/>
    <col min="14337" max="14337" width="71" style="553" customWidth="1"/>
    <col min="14338" max="14342" width="17.7109375" style="553" customWidth="1"/>
    <col min="14343" max="14343" width="19.42578125" style="553" customWidth="1"/>
    <col min="14344" max="14347" width="17.7109375" style="553" customWidth="1"/>
    <col min="14348" max="14592" width="11.42578125" style="553"/>
    <col min="14593" max="14593" width="71" style="553" customWidth="1"/>
    <col min="14594" max="14598" width="17.7109375" style="553" customWidth="1"/>
    <col min="14599" max="14599" width="19.42578125" style="553" customWidth="1"/>
    <col min="14600" max="14603" width="17.7109375" style="553" customWidth="1"/>
    <col min="14604" max="14848" width="11.42578125" style="553"/>
    <col min="14849" max="14849" width="71" style="553" customWidth="1"/>
    <col min="14850" max="14854" width="17.7109375" style="553" customWidth="1"/>
    <col min="14855" max="14855" width="19.42578125" style="553" customWidth="1"/>
    <col min="14856" max="14859" width="17.7109375" style="553" customWidth="1"/>
    <col min="14860" max="15104" width="11.42578125" style="553"/>
    <col min="15105" max="15105" width="71" style="553" customWidth="1"/>
    <col min="15106" max="15110" width="17.7109375" style="553" customWidth="1"/>
    <col min="15111" max="15111" width="19.42578125" style="553" customWidth="1"/>
    <col min="15112" max="15115" width="17.7109375" style="553" customWidth="1"/>
    <col min="15116" max="15360" width="11.42578125" style="553"/>
    <col min="15361" max="15361" width="71" style="553" customWidth="1"/>
    <col min="15362" max="15366" width="17.7109375" style="553" customWidth="1"/>
    <col min="15367" max="15367" width="19.42578125" style="553" customWidth="1"/>
    <col min="15368" max="15371" width="17.7109375" style="553" customWidth="1"/>
    <col min="15372" max="15616" width="11.42578125" style="553"/>
    <col min="15617" max="15617" width="71" style="553" customWidth="1"/>
    <col min="15618" max="15622" width="17.7109375" style="553" customWidth="1"/>
    <col min="15623" max="15623" width="19.42578125" style="553" customWidth="1"/>
    <col min="15624" max="15627" width="17.7109375" style="553" customWidth="1"/>
    <col min="15628" max="15872" width="11.42578125" style="553"/>
    <col min="15873" max="15873" width="71" style="553" customWidth="1"/>
    <col min="15874" max="15878" width="17.7109375" style="553" customWidth="1"/>
    <col min="15879" max="15879" width="19.42578125" style="553" customWidth="1"/>
    <col min="15880" max="15883" width="17.7109375" style="553" customWidth="1"/>
    <col min="15884" max="16128" width="11.42578125" style="553"/>
    <col min="16129" max="16129" width="71" style="553" customWidth="1"/>
    <col min="16130" max="16134" width="17.7109375" style="553" customWidth="1"/>
    <col min="16135" max="16135" width="19.42578125" style="553" customWidth="1"/>
    <col min="16136" max="16139" width="17.7109375" style="553" customWidth="1"/>
    <col min="16140" max="16384" width="11.42578125" style="553"/>
  </cols>
  <sheetData>
    <row r="1" spans="1:11" s="348" customFormat="1" x14ac:dyDescent="0.25"/>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1891</v>
      </c>
      <c r="B4" s="350"/>
      <c r="C4" s="350"/>
      <c r="D4" s="350"/>
      <c r="E4" s="350"/>
      <c r="F4" s="350"/>
      <c r="G4" s="350"/>
      <c r="H4" s="350"/>
      <c r="I4" s="350"/>
      <c r="J4" s="350"/>
      <c r="K4" s="350"/>
    </row>
    <row r="5" spans="1:11" s="348" customFormat="1" x14ac:dyDescent="0.25">
      <c r="A5" s="435"/>
      <c r="B5" s="350"/>
      <c r="C5" s="350"/>
      <c r="D5" s="350"/>
      <c r="E5" s="350"/>
      <c r="F5" s="350"/>
      <c r="G5" s="350"/>
      <c r="H5" s="350"/>
      <c r="I5" s="350"/>
      <c r="J5" s="350"/>
      <c r="K5" s="350"/>
    </row>
    <row r="6" spans="1:11" s="348" customFormat="1" x14ac:dyDescent="0.25">
      <c r="A6" s="555" t="s">
        <v>1</v>
      </c>
      <c r="B6" s="555" t="s">
        <v>2</v>
      </c>
      <c r="C6" s="555" t="s">
        <v>3</v>
      </c>
      <c r="D6" s="555"/>
      <c r="E6" s="353" t="s">
        <v>4</v>
      </c>
      <c r="F6" s="353"/>
      <c r="G6" s="555" t="s">
        <v>5</v>
      </c>
      <c r="H6" s="1603" t="s">
        <v>6</v>
      </c>
      <c r="I6" s="1603"/>
      <c r="J6" s="555" t="s">
        <v>7</v>
      </c>
      <c r="K6" s="555" t="s">
        <v>8</v>
      </c>
    </row>
    <row r="7" spans="1:11" s="354" customFormat="1" x14ac:dyDescent="0.25">
      <c r="A7" s="1614" t="s">
        <v>9</v>
      </c>
      <c r="B7" s="1601" t="s">
        <v>10</v>
      </c>
      <c r="C7" s="1601" t="s">
        <v>11</v>
      </c>
      <c r="D7" s="1601" t="s">
        <v>12</v>
      </c>
      <c r="E7" s="1601" t="s">
        <v>13</v>
      </c>
      <c r="F7" s="1601"/>
      <c r="G7" s="1601" t="s">
        <v>14</v>
      </c>
      <c r="H7" s="1601" t="s">
        <v>15</v>
      </c>
      <c r="I7" s="1601"/>
      <c r="J7" s="1601" t="s">
        <v>16</v>
      </c>
      <c r="K7" s="1602" t="s">
        <v>17</v>
      </c>
    </row>
    <row r="8" spans="1:11" s="354" customFormat="1" x14ac:dyDescent="0.25">
      <c r="A8" s="1614"/>
      <c r="B8" s="1601"/>
      <c r="C8" s="1601"/>
      <c r="D8" s="1601"/>
      <c r="E8" s="556" t="s">
        <v>18</v>
      </c>
      <c r="F8" s="556" t="s">
        <v>19</v>
      </c>
      <c r="G8" s="1601"/>
      <c r="H8" s="556" t="s">
        <v>18</v>
      </c>
      <c r="I8" s="556" t="s">
        <v>19</v>
      </c>
      <c r="J8" s="1601"/>
      <c r="K8" s="1602"/>
    </row>
    <row r="9" spans="1:11" ht="15.95" customHeight="1" x14ac:dyDescent="0.25">
      <c r="A9" s="372" t="s">
        <v>467</v>
      </c>
      <c r="B9" s="373"/>
      <c r="C9" s="373"/>
      <c r="D9" s="373"/>
      <c r="E9" s="373"/>
      <c r="F9" s="373"/>
      <c r="G9" s="373"/>
      <c r="H9" s="373"/>
      <c r="I9" s="373"/>
      <c r="J9" s="373"/>
      <c r="K9" s="388">
        <f>SUM(K10)</f>
        <v>0</v>
      </c>
    </row>
    <row r="10" spans="1:11" ht="19.5" customHeight="1" x14ac:dyDescent="0.25">
      <c r="A10" s="663"/>
      <c r="B10" s="365"/>
      <c r="C10" s="365"/>
      <c r="D10" s="664"/>
      <c r="E10" s="664"/>
      <c r="F10" s="664"/>
      <c r="G10" s="365"/>
      <c r="H10" s="365"/>
      <c r="I10" s="365"/>
      <c r="J10" s="365"/>
      <c r="K10" s="389"/>
    </row>
    <row r="11" spans="1:11" ht="15.95" customHeight="1" x14ac:dyDescent="0.25">
      <c r="A11" s="372" t="s">
        <v>594</v>
      </c>
      <c r="B11" s="373"/>
      <c r="C11" s="373"/>
      <c r="D11" s="665"/>
      <c r="E11" s="665"/>
      <c r="F11" s="665"/>
      <c r="G11" s="373"/>
      <c r="H11" s="373"/>
      <c r="I11" s="373"/>
      <c r="J11" s="373"/>
      <c r="K11" s="388">
        <f>SUM(K12:K14)</f>
        <v>616749.09000000008</v>
      </c>
    </row>
    <row r="12" spans="1:11" ht="15.95" customHeight="1" x14ac:dyDescent="0.25">
      <c r="A12" s="663" t="s">
        <v>1386</v>
      </c>
      <c r="B12" s="380"/>
      <c r="C12" s="380" t="s">
        <v>79</v>
      </c>
      <c r="D12" s="683">
        <v>1.4999999999999999E-2</v>
      </c>
      <c r="E12" s="684">
        <v>0.01</v>
      </c>
      <c r="F12" s="684">
        <v>0.06</v>
      </c>
      <c r="G12" s="365"/>
      <c r="H12" s="365"/>
      <c r="I12" s="365"/>
      <c r="J12" s="380" t="s">
        <v>1387</v>
      </c>
      <c r="K12" s="675">
        <v>286910.09000000003</v>
      </c>
    </row>
    <row r="13" spans="1:11" ht="15.95" customHeight="1" x14ac:dyDescent="0.25">
      <c r="A13" s="663" t="s">
        <v>28</v>
      </c>
      <c r="B13" s="380"/>
      <c r="C13" s="380" t="s">
        <v>1388</v>
      </c>
      <c r="D13" s="664"/>
      <c r="E13" s="664"/>
      <c r="F13" s="664"/>
      <c r="G13" s="685" t="s">
        <v>1389</v>
      </c>
      <c r="H13" s="365"/>
      <c r="I13" s="365"/>
      <c r="J13" s="380" t="s">
        <v>1387</v>
      </c>
      <c r="K13" s="675">
        <v>169839</v>
      </c>
    </row>
    <row r="14" spans="1:11" ht="15.95" customHeight="1" x14ac:dyDescent="0.25">
      <c r="A14" s="663" t="s">
        <v>1390</v>
      </c>
      <c r="B14" s="380"/>
      <c r="C14" s="380" t="s">
        <v>237</v>
      </c>
      <c r="D14" s="664"/>
      <c r="E14" s="664"/>
      <c r="F14" s="664"/>
      <c r="G14" s="685">
        <v>80000</v>
      </c>
      <c r="H14" s="365"/>
      <c r="I14" s="365"/>
      <c r="J14" s="380" t="s">
        <v>1387</v>
      </c>
      <c r="K14" s="675">
        <v>160000</v>
      </c>
    </row>
    <row r="15" spans="1:11" ht="15.95" customHeight="1" x14ac:dyDescent="0.25">
      <c r="A15" s="663"/>
      <c r="B15" s="380"/>
      <c r="C15" s="380"/>
      <c r="D15" s="664"/>
      <c r="E15" s="664"/>
      <c r="F15" s="664"/>
      <c r="G15" s="685"/>
      <c r="H15" s="365"/>
      <c r="I15" s="365"/>
      <c r="J15" s="678"/>
      <c r="K15" s="389"/>
    </row>
    <row r="16" spans="1:11" s="348" customFormat="1" ht="15.95" customHeight="1" x14ac:dyDescent="0.25">
      <c r="A16" s="374" t="s">
        <v>614</v>
      </c>
      <c r="B16" s="679"/>
      <c r="C16" s="679"/>
      <c r="D16" s="666"/>
      <c r="E16" s="666"/>
      <c r="F16" s="666"/>
      <c r="G16" s="686"/>
      <c r="H16" s="378"/>
      <c r="I16" s="378"/>
      <c r="J16" s="377"/>
      <c r="K16" s="667">
        <f>SUM(K17)</f>
        <v>15818</v>
      </c>
    </row>
    <row r="17" spans="1:11" s="348" customFormat="1" ht="15.95" customHeight="1" x14ac:dyDescent="0.25">
      <c r="A17" s="668" t="s">
        <v>1391</v>
      </c>
      <c r="B17" s="680" t="s">
        <v>89</v>
      </c>
      <c r="C17" s="680"/>
      <c r="D17" s="669"/>
      <c r="E17" s="669"/>
      <c r="F17" s="669"/>
      <c r="G17" s="250">
        <v>420</v>
      </c>
      <c r="H17" s="370"/>
      <c r="I17" s="370"/>
      <c r="J17" s="380" t="s">
        <v>1387</v>
      </c>
      <c r="K17" s="676">
        <v>15818</v>
      </c>
    </row>
    <row r="18" spans="1:11" s="348" customFormat="1" ht="15.95" customHeight="1" x14ac:dyDescent="0.25">
      <c r="A18" s="663"/>
      <c r="B18" s="680"/>
      <c r="C18" s="680"/>
      <c r="D18" s="669"/>
      <c r="E18" s="669"/>
      <c r="F18" s="669"/>
      <c r="G18" s="687"/>
      <c r="H18" s="370"/>
      <c r="I18" s="370"/>
      <c r="J18" s="371"/>
      <c r="K18" s="670"/>
    </row>
    <row r="19" spans="1:11" ht="15.95" customHeight="1" x14ac:dyDescent="0.25">
      <c r="A19" s="372" t="s">
        <v>617</v>
      </c>
      <c r="B19" s="681"/>
      <c r="C19" s="681"/>
      <c r="D19" s="665"/>
      <c r="E19" s="665"/>
      <c r="F19" s="665"/>
      <c r="G19" s="385"/>
      <c r="H19" s="373"/>
      <c r="I19" s="373"/>
      <c r="J19" s="375"/>
      <c r="K19" s="388">
        <f>SUM(K20)</f>
        <v>64307.12</v>
      </c>
    </row>
    <row r="20" spans="1:11" ht="15.95" customHeight="1" x14ac:dyDescent="0.25">
      <c r="A20" s="663" t="s">
        <v>1392</v>
      </c>
      <c r="B20" s="380"/>
      <c r="C20" s="380" t="s">
        <v>237</v>
      </c>
      <c r="D20" s="664"/>
      <c r="E20" s="664"/>
      <c r="F20" s="664"/>
      <c r="G20" s="685" t="s">
        <v>1393</v>
      </c>
      <c r="H20" s="365"/>
      <c r="I20" s="365"/>
      <c r="J20" s="380" t="s">
        <v>1387</v>
      </c>
      <c r="K20" s="675">
        <v>64307.12</v>
      </c>
    </row>
    <row r="21" spans="1:11" ht="15.95" customHeight="1" x14ac:dyDescent="0.25">
      <c r="A21" s="663"/>
      <c r="B21" s="380"/>
      <c r="C21" s="380"/>
      <c r="D21" s="664"/>
      <c r="E21" s="664"/>
      <c r="F21" s="664"/>
      <c r="G21" s="685"/>
      <c r="H21" s="365"/>
      <c r="I21" s="365"/>
      <c r="J21" s="678"/>
      <c r="K21" s="389"/>
    </row>
    <row r="22" spans="1:11" ht="15.95" customHeight="1" x14ac:dyDescent="0.25">
      <c r="A22" s="372" t="s">
        <v>620</v>
      </c>
      <c r="B22" s="681"/>
      <c r="C22" s="681"/>
      <c r="D22" s="665"/>
      <c r="E22" s="665"/>
      <c r="F22" s="665"/>
      <c r="G22" s="385"/>
      <c r="H22" s="373"/>
      <c r="I22" s="373"/>
      <c r="J22" s="375"/>
      <c r="K22" s="388">
        <f>SUM(K23)</f>
        <v>69480</v>
      </c>
    </row>
    <row r="23" spans="1:11" ht="15.95" customHeight="1" x14ac:dyDescent="0.25">
      <c r="A23" s="662" t="s">
        <v>1394</v>
      </c>
      <c r="B23" s="380"/>
      <c r="C23" s="380"/>
      <c r="D23" s="664"/>
      <c r="E23" s="664"/>
      <c r="F23" s="664"/>
      <c r="G23" s="685"/>
      <c r="H23" s="365"/>
      <c r="I23" s="365"/>
      <c r="J23" s="380" t="s">
        <v>1387</v>
      </c>
      <c r="K23" s="675">
        <v>69480</v>
      </c>
    </row>
    <row r="24" spans="1:11" ht="15.95" customHeight="1" x14ac:dyDescent="0.25">
      <c r="A24" s="364"/>
      <c r="B24" s="380"/>
      <c r="C24" s="380"/>
      <c r="D24" s="664"/>
      <c r="E24" s="664"/>
      <c r="F24" s="664"/>
      <c r="G24" s="685"/>
      <c r="H24" s="365"/>
      <c r="I24" s="365"/>
      <c r="J24" s="678"/>
      <c r="K24" s="389"/>
    </row>
    <row r="25" spans="1:11" ht="15.95" customHeight="1" x14ac:dyDescent="0.25">
      <c r="A25" s="372" t="s">
        <v>621</v>
      </c>
      <c r="B25" s="681"/>
      <c r="C25" s="681"/>
      <c r="D25" s="665"/>
      <c r="E25" s="665"/>
      <c r="F25" s="665"/>
      <c r="G25" s="385"/>
      <c r="H25" s="373"/>
      <c r="I25" s="373"/>
      <c r="J25" s="375"/>
      <c r="K25" s="388">
        <f>SUM(K26)</f>
        <v>2500</v>
      </c>
    </row>
    <row r="26" spans="1:11" ht="15.95" customHeight="1" x14ac:dyDescent="0.25">
      <c r="A26" s="662" t="s">
        <v>1395</v>
      </c>
      <c r="B26" s="380"/>
      <c r="C26" s="380"/>
      <c r="D26" s="664"/>
      <c r="E26" s="664"/>
      <c r="F26" s="664"/>
      <c r="G26" s="685"/>
      <c r="H26" s="365"/>
      <c r="I26" s="365"/>
      <c r="J26" s="380" t="s">
        <v>1387</v>
      </c>
      <c r="K26" s="675">
        <v>2500</v>
      </c>
    </row>
    <row r="27" spans="1:11" ht="15.95" customHeight="1" x14ac:dyDescent="0.25">
      <c r="A27" s="364"/>
      <c r="B27" s="380"/>
      <c r="C27" s="380"/>
      <c r="D27" s="664"/>
      <c r="E27" s="664"/>
      <c r="F27" s="664"/>
      <c r="G27" s="685"/>
      <c r="H27" s="365"/>
      <c r="I27" s="365"/>
      <c r="J27" s="678"/>
      <c r="K27" s="389"/>
    </row>
    <row r="28" spans="1:11" s="348" customFormat="1" ht="15.95" customHeight="1" x14ac:dyDescent="0.25">
      <c r="A28" s="374" t="s">
        <v>624</v>
      </c>
      <c r="B28" s="679"/>
      <c r="C28" s="679"/>
      <c r="D28" s="666"/>
      <c r="E28" s="666"/>
      <c r="F28" s="666"/>
      <c r="G28" s="686"/>
      <c r="H28" s="378"/>
      <c r="I28" s="378"/>
      <c r="J28" s="377"/>
      <c r="K28" s="667">
        <f>SUM(K29)</f>
        <v>92840</v>
      </c>
    </row>
    <row r="29" spans="1:11" s="348" customFormat="1" ht="15.95" customHeight="1" x14ac:dyDescent="0.25">
      <c r="A29" s="677" t="s">
        <v>1396</v>
      </c>
      <c r="B29" s="680"/>
      <c r="C29" s="680"/>
      <c r="D29" s="669"/>
      <c r="E29" s="669"/>
      <c r="F29" s="669"/>
      <c r="G29" s="687" t="s">
        <v>1397</v>
      </c>
      <c r="H29" s="370"/>
      <c r="I29" s="370"/>
      <c r="J29" s="380" t="s">
        <v>1387</v>
      </c>
      <c r="K29" s="676">
        <v>92840</v>
      </c>
    </row>
    <row r="30" spans="1:11" s="348" customFormat="1" ht="15.95" customHeight="1" x14ac:dyDescent="0.25">
      <c r="A30" s="662"/>
      <c r="B30" s="680"/>
      <c r="C30" s="680"/>
      <c r="D30" s="669"/>
      <c r="E30" s="669"/>
      <c r="F30" s="669"/>
      <c r="G30" s="687"/>
      <c r="H30" s="370"/>
      <c r="I30" s="370"/>
      <c r="J30" s="380"/>
      <c r="K30" s="676"/>
    </row>
    <row r="31" spans="1:11" ht="15.95" customHeight="1" x14ac:dyDescent="0.25">
      <c r="A31" s="372" t="s">
        <v>627</v>
      </c>
      <c r="B31" s="681"/>
      <c r="C31" s="681"/>
      <c r="D31" s="665"/>
      <c r="E31" s="665"/>
      <c r="F31" s="665"/>
      <c r="G31" s="373"/>
      <c r="H31" s="373"/>
      <c r="I31" s="373"/>
      <c r="J31" s="375"/>
      <c r="K31" s="388">
        <f>SUM(K32)</f>
        <v>0</v>
      </c>
    </row>
    <row r="32" spans="1:11" ht="15.95" customHeight="1" x14ac:dyDescent="0.25">
      <c r="A32" s="364"/>
      <c r="B32" s="380"/>
      <c r="C32" s="380"/>
      <c r="D32" s="664"/>
      <c r="E32" s="664"/>
      <c r="F32" s="664"/>
      <c r="G32" s="365"/>
      <c r="H32" s="365"/>
      <c r="I32" s="365"/>
      <c r="J32" s="678"/>
      <c r="K32" s="389"/>
    </row>
    <row r="33" spans="1:11" ht="15.95" customHeight="1" x14ac:dyDescent="0.25">
      <c r="A33" s="671" t="s">
        <v>628</v>
      </c>
      <c r="B33" s="682"/>
      <c r="C33" s="682"/>
      <c r="D33" s="673"/>
      <c r="E33" s="673"/>
      <c r="F33" s="673"/>
      <c r="G33" s="672"/>
      <c r="H33" s="672"/>
      <c r="I33" s="672"/>
      <c r="J33" s="671"/>
      <c r="K33" s="674">
        <f>+K9+K11+K16+K19+K22+K25+K28+K31</f>
        <v>861694.21000000008</v>
      </c>
    </row>
    <row r="34" spans="1:11" x14ac:dyDescent="0.25">
      <c r="A34" s="482"/>
      <c r="B34" s="19"/>
      <c r="C34" s="19"/>
      <c r="D34" s="19"/>
      <c r="E34" s="19"/>
      <c r="F34" s="19"/>
      <c r="G34" s="19"/>
      <c r="H34" s="19"/>
      <c r="I34" s="19"/>
      <c r="J34" s="482"/>
      <c r="K34" s="19"/>
    </row>
    <row r="35" spans="1:11" x14ac:dyDescent="0.25">
      <c r="J35" s="309"/>
    </row>
    <row r="36" spans="1:11" x14ac:dyDescent="0.25">
      <c r="J36" s="309"/>
    </row>
    <row r="37" spans="1:11" x14ac:dyDescent="0.25">
      <c r="J37" s="309"/>
    </row>
    <row r="38" spans="1:11" x14ac:dyDescent="0.25">
      <c r="J38" s="309"/>
    </row>
    <row r="39" spans="1:11" x14ac:dyDescent="0.25">
      <c r="J39" s="309"/>
    </row>
    <row r="40" spans="1:11" x14ac:dyDescent="0.25">
      <c r="J40" s="309"/>
    </row>
    <row r="41" spans="1:11" x14ac:dyDescent="0.25">
      <c r="J41" s="309"/>
    </row>
    <row r="42" spans="1:11" x14ac:dyDescent="0.25">
      <c r="J42" s="309"/>
    </row>
    <row r="43" spans="1:11" x14ac:dyDescent="0.25">
      <c r="J43" s="309"/>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0" orientation="landscape" r:id="rId1"/>
  <ignoredErrors>
    <ignoredError sqref="A6:XFD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50"/>
  <sheetViews>
    <sheetView showGridLines="0" zoomScale="90" zoomScaleNormal="90" workbookViewId="0">
      <selection activeCell="A23" sqref="A23"/>
    </sheetView>
  </sheetViews>
  <sheetFormatPr baseColWidth="10" defaultRowHeight="15" x14ac:dyDescent="0.25"/>
  <cols>
    <col min="1" max="1" width="53.28515625" bestFit="1" customWidth="1"/>
    <col min="2" max="2" width="29.85546875" bestFit="1" customWidth="1"/>
    <col min="3" max="3" width="14.5703125" bestFit="1" customWidth="1"/>
    <col min="4" max="4" width="17" bestFit="1" customWidth="1"/>
    <col min="5" max="5" width="10.5703125" customWidth="1"/>
    <col min="6" max="6" width="9.85546875" customWidth="1"/>
    <col min="7" max="8" width="9.7109375" bestFit="1" customWidth="1"/>
    <col min="9" max="9" width="11.28515625" bestFit="1" customWidth="1"/>
    <col min="10" max="10" width="66.85546875" customWidth="1"/>
    <col min="11" max="11" width="17.7109375" customWidth="1"/>
    <col min="12" max="12" width="1.28515625" customWidth="1"/>
    <col min="257" max="257" width="71" customWidth="1"/>
    <col min="258" max="258" width="30.140625" customWidth="1"/>
    <col min="259" max="265" width="17.7109375" customWidth="1"/>
    <col min="266" max="266" width="71.42578125" customWidth="1"/>
    <col min="267" max="267" width="17.7109375" customWidth="1"/>
    <col min="268" max="268" width="1.28515625" customWidth="1"/>
    <col min="513" max="513" width="71" customWidth="1"/>
    <col min="514" max="514" width="30.140625" customWidth="1"/>
    <col min="515" max="521" width="17.7109375" customWidth="1"/>
    <col min="522" max="522" width="71.42578125" customWidth="1"/>
    <col min="523" max="523" width="17.7109375" customWidth="1"/>
    <col min="524" max="524" width="1.28515625" customWidth="1"/>
    <col min="769" max="769" width="71" customWidth="1"/>
    <col min="770" max="770" width="30.140625" customWidth="1"/>
    <col min="771" max="777" width="17.7109375" customWidth="1"/>
    <col min="778" max="778" width="71.42578125" customWidth="1"/>
    <col min="779" max="779" width="17.7109375" customWidth="1"/>
    <col min="780" max="780" width="1.28515625" customWidth="1"/>
    <col min="1025" max="1025" width="71" customWidth="1"/>
    <col min="1026" max="1026" width="30.140625" customWidth="1"/>
    <col min="1027" max="1033" width="17.7109375" customWidth="1"/>
    <col min="1034" max="1034" width="71.42578125" customWidth="1"/>
    <col min="1035" max="1035" width="17.7109375" customWidth="1"/>
    <col min="1036" max="1036" width="1.28515625" customWidth="1"/>
    <col min="1281" max="1281" width="71" customWidth="1"/>
    <col min="1282" max="1282" width="30.140625" customWidth="1"/>
    <col min="1283" max="1289" width="17.7109375" customWidth="1"/>
    <col min="1290" max="1290" width="71.42578125" customWidth="1"/>
    <col min="1291" max="1291" width="17.7109375" customWidth="1"/>
    <col min="1292" max="1292" width="1.28515625" customWidth="1"/>
    <col min="1537" max="1537" width="71" customWidth="1"/>
    <col min="1538" max="1538" width="30.140625" customWidth="1"/>
    <col min="1539" max="1545" width="17.7109375" customWidth="1"/>
    <col min="1546" max="1546" width="71.42578125" customWidth="1"/>
    <col min="1547" max="1547" width="17.7109375" customWidth="1"/>
    <col min="1548" max="1548" width="1.28515625" customWidth="1"/>
    <col min="1793" max="1793" width="71" customWidth="1"/>
    <col min="1794" max="1794" width="30.140625" customWidth="1"/>
    <col min="1795" max="1801" width="17.7109375" customWidth="1"/>
    <col min="1802" max="1802" width="71.42578125" customWidth="1"/>
    <col min="1803" max="1803" width="17.7109375" customWidth="1"/>
    <col min="1804" max="1804" width="1.28515625" customWidth="1"/>
    <col min="2049" max="2049" width="71" customWidth="1"/>
    <col min="2050" max="2050" width="30.140625" customWidth="1"/>
    <col min="2051" max="2057" width="17.7109375" customWidth="1"/>
    <col min="2058" max="2058" width="71.42578125" customWidth="1"/>
    <col min="2059" max="2059" width="17.7109375" customWidth="1"/>
    <col min="2060" max="2060" width="1.28515625" customWidth="1"/>
    <col min="2305" max="2305" width="71" customWidth="1"/>
    <col min="2306" max="2306" width="30.140625" customWidth="1"/>
    <col min="2307" max="2313" width="17.7109375" customWidth="1"/>
    <col min="2314" max="2314" width="71.42578125" customWidth="1"/>
    <col min="2315" max="2315" width="17.7109375" customWidth="1"/>
    <col min="2316" max="2316" width="1.28515625" customWidth="1"/>
    <col min="2561" max="2561" width="71" customWidth="1"/>
    <col min="2562" max="2562" width="30.140625" customWidth="1"/>
    <col min="2563" max="2569" width="17.7109375" customWidth="1"/>
    <col min="2570" max="2570" width="71.42578125" customWidth="1"/>
    <col min="2571" max="2571" width="17.7109375" customWidth="1"/>
    <col min="2572" max="2572" width="1.28515625" customWidth="1"/>
    <col min="2817" max="2817" width="71" customWidth="1"/>
    <col min="2818" max="2818" width="30.140625" customWidth="1"/>
    <col min="2819" max="2825" width="17.7109375" customWidth="1"/>
    <col min="2826" max="2826" width="71.42578125" customWidth="1"/>
    <col min="2827" max="2827" width="17.7109375" customWidth="1"/>
    <col min="2828" max="2828" width="1.28515625" customWidth="1"/>
    <col min="3073" max="3073" width="71" customWidth="1"/>
    <col min="3074" max="3074" width="30.140625" customWidth="1"/>
    <col min="3075" max="3081" width="17.7109375" customWidth="1"/>
    <col min="3082" max="3082" width="71.42578125" customWidth="1"/>
    <col min="3083" max="3083" width="17.7109375" customWidth="1"/>
    <col min="3084" max="3084" width="1.28515625" customWidth="1"/>
    <col min="3329" max="3329" width="71" customWidth="1"/>
    <col min="3330" max="3330" width="30.140625" customWidth="1"/>
    <col min="3331" max="3337" width="17.7109375" customWidth="1"/>
    <col min="3338" max="3338" width="71.42578125" customWidth="1"/>
    <col min="3339" max="3339" width="17.7109375" customWidth="1"/>
    <col min="3340" max="3340" width="1.28515625" customWidth="1"/>
    <col min="3585" max="3585" width="71" customWidth="1"/>
    <col min="3586" max="3586" width="30.140625" customWidth="1"/>
    <col min="3587" max="3593" width="17.7109375" customWidth="1"/>
    <col min="3594" max="3594" width="71.42578125" customWidth="1"/>
    <col min="3595" max="3595" width="17.7109375" customWidth="1"/>
    <col min="3596" max="3596" width="1.28515625" customWidth="1"/>
    <col min="3841" max="3841" width="71" customWidth="1"/>
    <col min="3842" max="3842" width="30.140625" customWidth="1"/>
    <col min="3843" max="3849" width="17.7109375" customWidth="1"/>
    <col min="3850" max="3850" width="71.42578125" customWidth="1"/>
    <col min="3851" max="3851" width="17.7109375" customWidth="1"/>
    <col min="3852" max="3852" width="1.28515625" customWidth="1"/>
    <col min="4097" max="4097" width="71" customWidth="1"/>
    <col min="4098" max="4098" width="30.140625" customWidth="1"/>
    <col min="4099" max="4105" width="17.7109375" customWidth="1"/>
    <col min="4106" max="4106" width="71.42578125" customWidth="1"/>
    <col min="4107" max="4107" width="17.7109375" customWidth="1"/>
    <col min="4108" max="4108" width="1.28515625" customWidth="1"/>
    <col min="4353" max="4353" width="71" customWidth="1"/>
    <col min="4354" max="4354" width="30.140625" customWidth="1"/>
    <col min="4355" max="4361" width="17.7109375" customWidth="1"/>
    <col min="4362" max="4362" width="71.42578125" customWidth="1"/>
    <col min="4363" max="4363" width="17.7109375" customWidth="1"/>
    <col min="4364" max="4364" width="1.28515625" customWidth="1"/>
    <col min="4609" max="4609" width="71" customWidth="1"/>
    <col min="4610" max="4610" width="30.140625" customWidth="1"/>
    <col min="4611" max="4617" width="17.7109375" customWidth="1"/>
    <col min="4618" max="4618" width="71.42578125" customWidth="1"/>
    <col min="4619" max="4619" width="17.7109375" customWidth="1"/>
    <col min="4620" max="4620" width="1.28515625" customWidth="1"/>
    <col min="4865" max="4865" width="71" customWidth="1"/>
    <col min="4866" max="4866" width="30.140625" customWidth="1"/>
    <col min="4867" max="4873" width="17.7109375" customWidth="1"/>
    <col min="4874" max="4874" width="71.42578125" customWidth="1"/>
    <col min="4875" max="4875" width="17.7109375" customWidth="1"/>
    <col min="4876" max="4876" width="1.28515625" customWidth="1"/>
    <col min="5121" max="5121" width="71" customWidth="1"/>
    <col min="5122" max="5122" width="30.140625" customWidth="1"/>
    <col min="5123" max="5129" width="17.7109375" customWidth="1"/>
    <col min="5130" max="5130" width="71.42578125" customWidth="1"/>
    <col min="5131" max="5131" width="17.7109375" customWidth="1"/>
    <col min="5132" max="5132" width="1.28515625" customWidth="1"/>
    <col min="5377" max="5377" width="71" customWidth="1"/>
    <col min="5378" max="5378" width="30.140625" customWidth="1"/>
    <col min="5379" max="5385" width="17.7109375" customWidth="1"/>
    <col min="5386" max="5386" width="71.42578125" customWidth="1"/>
    <col min="5387" max="5387" width="17.7109375" customWidth="1"/>
    <col min="5388" max="5388" width="1.28515625" customWidth="1"/>
    <col min="5633" max="5633" width="71" customWidth="1"/>
    <col min="5634" max="5634" width="30.140625" customWidth="1"/>
    <col min="5635" max="5641" width="17.7109375" customWidth="1"/>
    <col min="5642" max="5642" width="71.42578125" customWidth="1"/>
    <col min="5643" max="5643" width="17.7109375" customWidth="1"/>
    <col min="5644" max="5644" width="1.28515625" customWidth="1"/>
    <col min="5889" max="5889" width="71" customWidth="1"/>
    <col min="5890" max="5890" width="30.140625" customWidth="1"/>
    <col min="5891" max="5897" width="17.7109375" customWidth="1"/>
    <col min="5898" max="5898" width="71.42578125" customWidth="1"/>
    <col min="5899" max="5899" width="17.7109375" customWidth="1"/>
    <col min="5900" max="5900" width="1.28515625" customWidth="1"/>
    <col min="6145" max="6145" width="71" customWidth="1"/>
    <col min="6146" max="6146" width="30.140625" customWidth="1"/>
    <col min="6147" max="6153" width="17.7109375" customWidth="1"/>
    <col min="6154" max="6154" width="71.42578125" customWidth="1"/>
    <col min="6155" max="6155" width="17.7109375" customWidth="1"/>
    <col min="6156" max="6156" width="1.28515625" customWidth="1"/>
    <col min="6401" max="6401" width="71" customWidth="1"/>
    <col min="6402" max="6402" width="30.140625" customWidth="1"/>
    <col min="6403" max="6409" width="17.7109375" customWidth="1"/>
    <col min="6410" max="6410" width="71.42578125" customWidth="1"/>
    <col min="6411" max="6411" width="17.7109375" customWidth="1"/>
    <col min="6412" max="6412" width="1.28515625" customWidth="1"/>
    <col min="6657" max="6657" width="71" customWidth="1"/>
    <col min="6658" max="6658" width="30.140625" customWidth="1"/>
    <col min="6659" max="6665" width="17.7109375" customWidth="1"/>
    <col min="6666" max="6666" width="71.42578125" customWidth="1"/>
    <col min="6667" max="6667" width="17.7109375" customWidth="1"/>
    <col min="6668" max="6668" width="1.28515625" customWidth="1"/>
    <col min="6913" max="6913" width="71" customWidth="1"/>
    <col min="6914" max="6914" width="30.140625" customWidth="1"/>
    <col min="6915" max="6921" width="17.7109375" customWidth="1"/>
    <col min="6922" max="6922" width="71.42578125" customWidth="1"/>
    <col min="6923" max="6923" width="17.7109375" customWidth="1"/>
    <col min="6924" max="6924" width="1.28515625" customWidth="1"/>
    <col min="7169" max="7169" width="71" customWidth="1"/>
    <col min="7170" max="7170" width="30.140625" customWidth="1"/>
    <col min="7171" max="7177" width="17.7109375" customWidth="1"/>
    <col min="7178" max="7178" width="71.42578125" customWidth="1"/>
    <col min="7179" max="7179" width="17.7109375" customWidth="1"/>
    <col min="7180" max="7180" width="1.28515625" customWidth="1"/>
    <col min="7425" max="7425" width="71" customWidth="1"/>
    <col min="7426" max="7426" width="30.140625" customWidth="1"/>
    <col min="7427" max="7433" width="17.7109375" customWidth="1"/>
    <col min="7434" max="7434" width="71.42578125" customWidth="1"/>
    <col min="7435" max="7435" width="17.7109375" customWidth="1"/>
    <col min="7436" max="7436" width="1.28515625" customWidth="1"/>
    <col min="7681" max="7681" width="71" customWidth="1"/>
    <col min="7682" max="7682" width="30.140625" customWidth="1"/>
    <col min="7683" max="7689" width="17.7109375" customWidth="1"/>
    <col min="7690" max="7690" width="71.42578125" customWidth="1"/>
    <col min="7691" max="7691" width="17.7109375" customWidth="1"/>
    <col min="7692" max="7692" width="1.28515625" customWidth="1"/>
    <col min="7937" max="7937" width="71" customWidth="1"/>
    <col min="7938" max="7938" width="30.140625" customWidth="1"/>
    <col min="7939" max="7945" width="17.7109375" customWidth="1"/>
    <col min="7946" max="7946" width="71.42578125" customWidth="1"/>
    <col min="7947" max="7947" width="17.7109375" customWidth="1"/>
    <col min="7948" max="7948" width="1.28515625" customWidth="1"/>
    <col min="8193" max="8193" width="71" customWidth="1"/>
    <col min="8194" max="8194" width="30.140625" customWidth="1"/>
    <col min="8195" max="8201" width="17.7109375" customWidth="1"/>
    <col min="8202" max="8202" width="71.42578125" customWidth="1"/>
    <col min="8203" max="8203" width="17.7109375" customWidth="1"/>
    <col min="8204" max="8204" width="1.28515625" customWidth="1"/>
    <col min="8449" max="8449" width="71" customWidth="1"/>
    <col min="8450" max="8450" width="30.140625" customWidth="1"/>
    <col min="8451" max="8457" width="17.7109375" customWidth="1"/>
    <col min="8458" max="8458" width="71.42578125" customWidth="1"/>
    <col min="8459" max="8459" width="17.7109375" customWidth="1"/>
    <col min="8460" max="8460" width="1.28515625" customWidth="1"/>
    <col min="8705" max="8705" width="71" customWidth="1"/>
    <col min="8706" max="8706" width="30.140625" customWidth="1"/>
    <col min="8707" max="8713" width="17.7109375" customWidth="1"/>
    <col min="8714" max="8714" width="71.42578125" customWidth="1"/>
    <col min="8715" max="8715" width="17.7109375" customWidth="1"/>
    <col min="8716" max="8716" width="1.28515625" customWidth="1"/>
    <col min="8961" max="8961" width="71" customWidth="1"/>
    <col min="8962" max="8962" width="30.140625" customWidth="1"/>
    <col min="8963" max="8969" width="17.7109375" customWidth="1"/>
    <col min="8970" max="8970" width="71.42578125" customWidth="1"/>
    <col min="8971" max="8971" width="17.7109375" customWidth="1"/>
    <col min="8972" max="8972" width="1.28515625" customWidth="1"/>
    <col min="9217" max="9217" width="71" customWidth="1"/>
    <col min="9218" max="9218" width="30.140625" customWidth="1"/>
    <col min="9219" max="9225" width="17.7109375" customWidth="1"/>
    <col min="9226" max="9226" width="71.42578125" customWidth="1"/>
    <col min="9227" max="9227" width="17.7109375" customWidth="1"/>
    <col min="9228" max="9228" width="1.28515625" customWidth="1"/>
    <col min="9473" max="9473" width="71" customWidth="1"/>
    <col min="9474" max="9474" width="30.140625" customWidth="1"/>
    <col min="9475" max="9481" width="17.7109375" customWidth="1"/>
    <col min="9482" max="9482" width="71.42578125" customWidth="1"/>
    <col min="9483" max="9483" width="17.7109375" customWidth="1"/>
    <col min="9484" max="9484" width="1.28515625" customWidth="1"/>
    <col min="9729" max="9729" width="71" customWidth="1"/>
    <col min="9730" max="9730" width="30.140625" customWidth="1"/>
    <col min="9731" max="9737" width="17.7109375" customWidth="1"/>
    <col min="9738" max="9738" width="71.42578125" customWidth="1"/>
    <col min="9739" max="9739" width="17.7109375" customWidth="1"/>
    <col min="9740" max="9740" width="1.28515625" customWidth="1"/>
    <col min="9985" max="9985" width="71" customWidth="1"/>
    <col min="9986" max="9986" width="30.140625" customWidth="1"/>
    <col min="9987" max="9993" width="17.7109375" customWidth="1"/>
    <col min="9994" max="9994" width="71.42578125" customWidth="1"/>
    <col min="9995" max="9995" width="17.7109375" customWidth="1"/>
    <col min="9996" max="9996" width="1.28515625" customWidth="1"/>
    <col min="10241" max="10241" width="71" customWidth="1"/>
    <col min="10242" max="10242" width="30.140625" customWidth="1"/>
    <col min="10243" max="10249" width="17.7109375" customWidth="1"/>
    <col min="10250" max="10250" width="71.42578125" customWidth="1"/>
    <col min="10251" max="10251" width="17.7109375" customWidth="1"/>
    <col min="10252" max="10252" width="1.28515625" customWidth="1"/>
    <col min="10497" max="10497" width="71" customWidth="1"/>
    <col min="10498" max="10498" width="30.140625" customWidth="1"/>
    <col min="10499" max="10505" width="17.7109375" customWidth="1"/>
    <col min="10506" max="10506" width="71.42578125" customWidth="1"/>
    <col min="10507" max="10507" width="17.7109375" customWidth="1"/>
    <col min="10508" max="10508" width="1.28515625" customWidth="1"/>
    <col min="10753" max="10753" width="71" customWidth="1"/>
    <col min="10754" max="10754" width="30.140625" customWidth="1"/>
    <col min="10755" max="10761" width="17.7109375" customWidth="1"/>
    <col min="10762" max="10762" width="71.42578125" customWidth="1"/>
    <col min="10763" max="10763" width="17.7109375" customWidth="1"/>
    <col min="10764" max="10764" width="1.28515625" customWidth="1"/>
    <col min="11009" max="11009" width="71" customWidth="1"/>
    <col min="11010" max="11010" width="30.140625" customWidth="1"/>
    <col min="11011" max="11017" width="17.7109375" customWidth="1"/>
    <col min="11018" max="11018" width="71.42578125" customWidth="1"/>
    <col min="11019" max="11019" width="17.7109375" customWidth="1"/>
    <col min="11020" max="11020" width="1.28515625" customWidth="1"/>
    <col min="11265" max="11265" width="71" customWidth="1"/>
    <col min="11266" max="11266" width="30.140625" customWidth="1"/>
    <col min="11267" max="11273" width="17.7109375" customWidth="1"/>
    <col min="11274" max="11274" width="71.42578125" customWidth="1"/>
    <col min="11275" max="11275" width="17.7109375" customWidth="1"/>
    <col min="11276" max="11276" width="1.28515625" customWidth="1"/>
    <col min="11521" max="11521" width="71" customWidth="1"/>
    <col min="11522" max="11522" width="30.140625" customWidth="1"/>
    <col min="11523" max="11529" width="17.7109375" customWidth="1"/>
    <col min="11530" max="11530" width="71.42578125" customWidth="1"/>
    <col min="11531" max="11531" width="17.7109375" customWidth="1"/>
    <col min="11532" max="11532" width="1.28515625" customWidth="1"/>
    <col min="11777" max="11777" width="71" customWidth="1"/>
    <col min="11778" max="11778" width="30.140625" customWidth="1"/>
    <col min="11779" max="11785" width="17.7109375" customWidth="1"/>
    <col min="11786" max="11786" width="71.42578125" customWidth="1"/>
    <col min="11787" max="11787" width="17.7109375" customWidth="1"/>
    <col min="11788" max="11788" width="1.28515625" customWidth="1"/>
    <col min="12033" max="12033" width="71" customWidth="1"/>
    <col min="12034" max="12034" width="30.140625" customWidth="1"/>
    <col min="12035" max="12041" width="17.7109375" customWidth="1"/>
    <col min="12042" max="12042" width="71.42578125" customWidth="1"/>
    <col min="12043" max="12043" width="17.7109375" customWidth="1"/>
    <col min="12044" max="12044" width="1.28515625" customWidth="1"/>
    <col min="12289" max="12289" width="71" customWidth="1"/>
    <col min="12290" max="12290" width="30.140625" customWidth="1"/>
    <col min="12291" max="12297" width="17.7109375" customWidth="1"/>
    <col min="12298" max="12298" width="71.42578125" customWidth="1"/>
    <col min="12299" max="12299" width="17.7109375" customWidth="1"/>
    <col min="12300" max="12300" width="1.28515625" customWidth="1"/>
    <col min="12545" max="12545" width="71" customWidth="1"/>
    <col min="12546" max="12546" width="30.140625" customWidth="1"/>
    <col min="12547" max="12553" width="17.7109375" customWidth="1"/>
    <col min="12554" max="12554" width="71.42578125" customWidth="1"/>
    <col min="12555" max="12555" width="17.7109375" customWidth="1"/>
    <col min="12556" max="12556" width="1.28515625" customWidth="1"/>
    <col min="12801" max="12801" width="71" customWidth="1"/>
    <col min="12802" max="12802" width="30.140625" customWidth="1"/>
    <col min="12803" max="12809" width="17.7109375" customWidth="1"/>
    <col min="12810" max="12810" width="71.42578125" customWidth="1"/>
    <col min="12811" max="12811" width="17.7109375" customWidth="1"/>
    <col min="12812" max="12812" width="1.28515625" customWidth="1"/>
    <col min="13057" max="13057" width="71" customWidth="1"/>
    <col min="13058" max="13058" width="30.140625" customWidth="1"/>
    <col min="13059" max="13065" width="17.7109375" customWidth="1"/>
    <col min="13066" max="13066" width="71.42578125" customWidth="1"/>
    <col min="13067" max="13067" width="17.7109375" customWidth="1"/>
    <col min="13068" max="13068" width="1.28515625" customWidth="1"/>
    <col min="13313" max="13313" width="71" customWidth="1"/>
    <col min="13314" max="13314" width="30.140625" customWidth="1"/>
    <col min="13315" max="13321" width="17.7109375" customWidth="1"/>
    <col min="13322" max="13322" width="71.42578125" customWidth="1"/>
    <col min="13323" max="13323" width="17.7109375" customWidth="1"/>
    <col min="13324" max="13324" width="1.28515625" customWidth="1"/>
    <col min="13569" max="13569" width="71" customWidth="1"/>
    <col min="13570" max="13570" width="30.140625" customWidth="1"/>
    <col min="13571" max="13577" width="17.7109375" customWidth="1"/>
    <col min="13578" max="13578" width="71.42578125" customWidth="1"/>
    <col min="13579" max="13579" width="17.7109375" customWidth="1"/>
    <col min="13580" max="13580" width="1.28515625" customWidth="1"/>
    <col min="13825" max="13825" width="71" customWidth="1"/>
    <col min="13826" max="13826" width="30.140625" customWidth="1"/>
    <col min="13827" max="13833" width="17.7109375" customWidth="1"/>
    <col min="13834" max="13834" width="71.42578125" customWidth="1"/>
    <col min="13835" max="13835" width="17.7109375" customWidth="1"/>
    <col min="13836" max="13836" width="1.28515625" customWidth="1"/>
    <col min="14081" max="14081" width="71" customWidth="1"/>
    <col min="14082" max="14082" width="30.140625" customWidth="1"/>
    <col min="14083" max="14089" width="17.7109375" customWidth="1"/>
    <col min="14090" max="14090" width="71.42578125" customWidth="1"/>
    <col min="14091" max="14091" width="17.7109375" customWidth="1"/>
    <col min="14092" max="14092" width="1.28515625" customWidth="1"/>
    <col min="14337" max="14337" width="71" customWidth="1"/>
    <col min="14338" max="14338" width="30.140625" customWidth="1"/>
    <col min="14339" max="14345" width="17.7109375" customWidth="1"/>
    <col min="14346" max="14346" width="71.42578125" customWidth="1"/>
    <col min="14347" max="14347" width="17.7109375" customWidth="1"/>
    <col min="14348" max="14348" width="1.28515625" customWidth="1"/>
    <col min="14593" max="14593" width="71" customWidth="1"/>
    <col min="14594" max="14594" width="30.140625" customWidth="1"/>
    <col min="14595" max="14601" width="17.7109375" customWidth="1"/>
    <col min="14602" max="14602" width="71.42578125" customWidth="1"/>
    <col min="14603" max="14603" width="17.7109375" customWidth="1"/>
    <col min="14604" max="14604" width="1.28515625" customWidth="1"/>
    <col min="14849" max="14849" width="71" customWidth="1"/>
    <col min="14850" max="14850" width="30.140625" customWidth="1"/>
    <col min="14851" max="14857" width="17.7109375" customWidth="1"/>
    <col min="14858" max="14858" width="71.42578125" customWidth="1"/>
    <col min="14859" max="14859" width="17.7109375" customWidth="1"/>
    <col min="14860" max="14860" width="1.28515625" customWidth="1"/>
    <col min="15105" max="15105" width="71" customWidth="1"/>
    <col min="15106" max="15106" width="30.140625" customWidth="1"/>
    <col min="15107" max="15113" width="17.7109375" customWidth="1"/>
    <col min="15114" max="15114" width="71.42578125" customWidth="1"/>
    <col min="15115" max="15115" width="17.7109375" customWidth="1"/>
    <col min="15116" max="15116" width="1.28515625" customWidth="1"/>
    <col min="15361" max="15361" width="71" customWidth="1"/>
    <col min="15362" max="15362" width="30.140625" customWidth="1"/>
    <col min="15363" max="15369" width="17.7109375" customWidth="1"/>
    <col min="15370" max="15370" width="71.42578125" customWidth="1"/>
    <col min="15371" max="15371" width="17.7109375" customWidth="1"/>
    <col min="15372" max="15372" width="1.28515625" customWidth="1"/>
    <col min="15617" max="15617" width="71" customWidth="1"/>
    <col min="15618" max="15618" width="30.140625" customWidth="1"/>
    <col min="15619" max="15625" width="17.7109375" customWidth="1"/>
    <col min="15626" max="15626" width="71.42578125" customWidth="1"/>
    <col min="15627" max="15627" width="17.7109375" customWidth="1"/>
    <col min="15628" max="15628" width="1.28515625" customWidth="1"/>
    <col min="15873" max="15873" width="71" customWidth="1"/>
    <col min="15874" max="15874" width="30.140625" customWidth="1"/>
    <col min="15875" max="15881" width="17.7109375" customWidth="1"/>
    <col min="15882" max="15882" width="71.42578125" customWidth="1"/>
    <col min="15883" max="15883" width="17.7109375" customWidth="1"/>
    <col min="15884" max="15884" width="1.28515625" customWidth="1"/>
    <col min="16129" max="16129" width="71" customWidth="1"/>
    <col min="16130" max="16130" width="30.140625" customWidth="1"/>
    <col min="16131" max="16137" width="17.7109375" customWidth="1"/>
    <col min="16138" max="16138" width="71.42578125" customWidth="1"/>
    <col min="16139" max="16139" width="17.7109375" customWidth="1"/>
    <col min="16140" max="16140" width="1.28515625" customWidth="1"/>
  </cols>
  <sheetData>
    <row r="1" spans="1:11" s="1" customFormat="1" x14ac:dyDescent="0.25"/>
    <row r="2" spans="1:11" s="1" customFormat="1" x14ac:dyDescent="0.25">
      <c r="A2" s="435" t="s">
        <v>126</v>
      </c>
      <c r="B2" s="3"/>
      <c r="C2" s="3"/>
      <c r="D2" s="3"/>
      <c r="E2" s="3"/>
      <c r="F2" s="3"/>
      <c r="G2" s="3"/>
      <c r="H2" s="3"/>
      <c r="I2" s="3"/>
      <c r="J2" s="3"/>
      <c r="K2" s="85" t="s">
        <v>127</v>
      </c>
    </row>
    <row r="3" spans="1:11" s="1" customFormat="1" x14ac:dyDescent="0.25">
      <c r="A3" s="34" t="s">
        <v>0</v>
      </c>
      <c r="B3" s="3"/>
      <c r="C3" s="3"/>
      <c r="D3" s="3"/>
      <c r="E3" s="3"/>
      <c r="F3" s="3"/>
      <c r="G3" s="3"/>
      <c r="H3" s="3"/>
      <c r="I3" s="3"/>
      <c r="J3" s="3"/>
      <c r="K3" s="3"/>
    </row>
    <row r="4" spans="1:11" s="1" customFormat="1" x14ac:dyDescent="0.25">
      <c r="A4" s="23" t="s">
        <v>1148</v>
      </c>
      <c r="B4" s="3"/>
      <c r="C4" s="3"/>
      <c r="D4" s="3"/>
      <c r="E4" s="3"/>
      <c r="F4" s="3"/>
      <c r="G4" s="3"/>
      <c r="H4" s="3"/>
      <c r="I4" s="3"/>
      <c r="J4" s="3"/>
      <c r="K4" s="3"/>
    </row>
    <row r="5" spans="1:11" s="1" customFormat="1" x14ac:dyDescent="0.25"/>
    <row r="6" spans="1:11" s="1" customFormat="1" x14ac:dyDescent="0.25">
      <c r="A6" s="200" t="s">
        <v>1</v>
      </c>
      <c r="B6" s="200" t="s">
        <v>2</v>
      </c>
      <c r="C6" s="200" t="s">
        <v>3</v>
      </c>
      <c r="D6" s="200"/>
      <c r="E6" s="7" t="s">
        <v>4</v>
      </c>
      <c r="F6" s="7"/>
      <c r="G6" s="200" t="s">
        <v>5</v>
      </c>
      <c r="H6" s="1603" t="s">
        <v>6</v>
      </c>
      <c r="I6" s="1603"/>
      <c r="J6" s="200" t="s">
        <v>7</v>
      </c>
      <c r="K6" s="200" t="s">
        <v>8</v>
      </c>
    </row>
    <row r="7" spans="1:11" s="10" customFormat="1" x14ac:dyDescent="0.25">
      <c r="A7" s="1614" t="s">
        <v>9</v>
      </c>
      <c r="B7" s="1601" t="s">
        <v>10</v>
      </c>
      <c r="C7" s="1601" t="s">
        <v>11</v>
      </c>
      <c r="D7" s="1601" t="s">
        <v>12</v>
      </c>
      <c r="E7" s="1601" t="s">
        <v>13</v>
      </c>
      <c r="F7" s="1601"/>
      <c r="G7" s="1601" t="s">
        <v>14</v>
      </c>
      <c r="H7" s="1601" t="s">
        <v>15</v>
      </c>
      <c r="I7" s="1601"/>
      <c r="J7" s="1601" t="s">
        <v>16</v>
      </c>
      <c r="K7" s="1602" t="s">
        <v>17</v>
      </c>
    </row>
    <row r="8" spans="1:11" s="10" customFormat="1" x14ac:dyDescent="0.25">
      <c r="A8" s="1614"/>
      <c r="B8" s="1601"/>
      <c r="C8" s="1601"/>
      <c r="D8" s="1601"/>
      <c r="E8" s="509" t="s">
        <v>18</v>
      </c>
      <c r="F8" s="509" t="s">
        <v>19</v>
      </c>
      <c r="G8" s="1601"/>
      <c r="H8" s="509" t="s">
        <v>18</v>
      </c>
      <c r="I8" s="509" t="s">
        <v>19</v>
      </c>
      <c r="J8" s="1601"/>
      <c r="K8" s="1602"/>
    </row>
    <row r="9" spans="1:11" ht="15.95" customHeight="1" x14ac:dyDescent="0.25">
      <c r="A9" s="140" t="s">
        <v>20</v>
      </c>
      <c r="B9" s="141"/>
      <c r="C9" s="141"/>
      <c r="D9" s="141"/>
      <c r="E9" s="141"/>
      <c r="F9" s="141"/>
      <c r="G9" s="141"/>
      <c r="H9" s="141"/>
      <c r="I9" s="141"/>
      <c r="J9" s="141"/>
      <c r="K9" s="180">
        <f>+K10</f>
        <v>0</v>
      </c>
    </row>
    <row r="10" spans="1:11" ht="15.95" customHeight="1" x14ac:dyDescent="0.25">
      <c r="A10" s="306"/>
      <c r="B10" s="232"/>
      <c r="C10" s="232"/>
      <c r="D10" s="450"/>
      <c r="E10" s="88"/>
      <c r="F10" s="88"/>
      <c r="G10" s="88"/>
      <c r="H10" s="92"/>
      <c r="I10" s="92"/>
      <c r="J10" s="513"/>
      <c r="K10" s="451"/>
    </row>
    <row r="11" spans="1:11" ht="15.95" customHeight="1" x14ac:dyDescent="0.25">
      <c r="A11" s="140" t="s">
        <v>21</v>
      </c>
      <c r="B11" s="274"/>
      <c r="C11" s="274"/>
      <c r="D11" s="141"/>
      <c r="E11" s="178"/>
      <c r="F11" s="178"/>
      <c r="G11" s="178"/>
      <c r="H11" s="273"/>
      <c r="I11" s="273"/>
      <c r="J11" s="274"/>
      <c r="K11" s="142">
        <f>SUM(K12:K15)</f>
        <v>14344526.049999999</v>
      </c>
    </row>
    <row r="12" spans="1:11" ht="15.95" customHeight="1" x14ac:dyDescent="0.25">
      <c r="A12" s="540" t="s">
        <v>532</v>
      </c>
      <c r="B12" s="547" t="s">
        <v>533</v>
      </c>
      <c r="C12" s="547" t="s">
        <v>79</v>
      </c>
      <c r="D12" s="547"/>
      <c r="E12" s="88" t="s">
        <v>534</v>
      </c>
      <c r="F12" s="88" t="s">
        <v>535</v>
      </c>
      <c r="G12" s="88"/>
      <c r="H12" s="88"/>
      <c r="I12" s="88"/>
      <c r="J12" s="547" t="s">
        <v>536</v>
      </c>
      <c r="K12" s="544">
        <v>10726445.189999999</v>
      </c>
    </row>
    <row r="13" spans="1:11" ht="15.95" customHeight="1" x14ac:dyDescent="0.25">
      <c r="A13" s="540" t="s">
        <v>526</v>
      </c>
      <c r="B13" s="547" t="s">
        <v>527</v>
      </c>
      <c r="C13" s="547" t="s">
        <v>224</v>
      </c>
      <c r="D13" s="547" t="s">
        <v>528</v>
      </c>
      <c r="E13" s="88" t="s">
        <v>529</v>
      </c>
      <c r="F13" s="88" t="s">
        <v>530</v>
      </c>
      <c r="G13" s="88"/>
      <c r="H13" s="88"/>
      <c r="I13" s="88"/>
      <c r="J13" s="547" t="s">
        <v>531</v>
      </c>
      <c r="K13" s="544">
        <v>3562528.36</v>
      </c>
    </row>
    <row r="14" spans="1:11" s="347" customFormat="1" ht="15.95" customHeight="1" x14ac:dyDescent="0.25">
      <c r="A14" s="1519" t="s">
        <v>539</v>
      </c>
      <c r="B14" s="547"/>
      <c r="C14" s="547" t="s">
        <v>537</v>
      </c>
      <c r="D14" s="547"/>
      <c r="E14" s="88"/>
      <c r="F14" s="88"/>
      <c r="G14" s="88"/>
      <c r="H14" s="88"/>
      <c r="I14" s="88"/>
      <c r="J14" s="547" t="s">
        <v>540</v>
      </c>
      <c r="K14" s="544">
        <v>46584.5</v>
      </c>
    </row>
    <row r="15" spans="1:11" ht="15.95" customHeight="1" x14ac:dyDescent="0.25">
      <c r="A15" s="1519" t="s">
        <v>235</v>
      </c>
      <c r="B15" s="547"/>
      <c r="C15" s="547" t="s">
        <v>537</v>
      </c>
      <c r="D15" s="547"/>
      <c r="E15" s="88"/>
      <c r="F15" s="88"/>
      <c r="G15" s="88"/>
      <c r="H15" s="518">
        <v>231</v>
      </c>
      <c r="I15" s="518">
        <v>2133</v>
      </c>
      <c r="J15" s="547" t="s">
        <v>538</v>
      </c>
      <c r="K15" s="544">
        <v>8968</v>
      </c>
    </row>
    <row r="16" spans="1:11" s="553" customFormat="1" ht="15.95" customHeight="1" x14ac:dyDescent="0.25">
      <c r="A16" s="540"/>
      <c r="B16" s="1241"/>
      <c r="C16" s="1241"/>
      <c r="D16" s="1241"/>
      <c r="E16" s="88"/>
      <c r="F16" s="88"/>
      <c r="G16" s="88"/>
      <c r="H16" s="518"/>
      <c r="I16" s="518"/>
      <c r="J16" s="1241"/>
      <c r="K16" s="1242"/>
    </row>
    <row r="17" spans="1:11" s="1" customFormat="1" ht="15.95" customHeight="1" x14ac:dyDescent="0.25">
      <c r="A17" s="140" t="s">
        <v>40</v>
      </c>
      <c r="B17" s="274"/>
      <c r="C17" s="274"/>
      <c r="D17" s="141"/>
      <c r="E17" s="178"/>
      <c r="F17" s="178"/>
      <c r="G17" s="275"/>
      <c r="H17" s="275"/>
      <c r="I17" s="275"/>
      <c r="J17" s="274"/>
      <c r="K17" s="142">
        <f>SUM(K18:K19)</f>
        <v>3154738.7199999997</v>
      </c>
    </row>
    <row r="18" spans="1:11" s="15" customFormat="1" ht="15.95" customHeight="1" x14ac:dyDescent="0.25">
      <c r="A18" s="50" t="s">
        <v>544</v>
      </c>
      <c r="B18" s="72" t="s">
        <v>89</v>
      </c>
      <c r="C18" s="72" t="s">
        <v>79</v>
      </c>
      <c r="D18" s="68"/>
      <c r="E18" s="89"/>
      <c r="F18" s="89"/>
      <c r="G18" s="207"/>
      <c r="H18" s="207"/>
      <c r="I18" s="207"/>
      <c r="J18" s="72" t="s">
        <v>543</v>
      </c>
      <c r="K18" s="79">
        <v>3049097.03</v>
      </c>
    </row>
    <row r="19" spans="1:11" s="15" customFormat="1" ht="15.95" customHeight="1" x14ac:dyDescent="0.25">
      <c r="A19" s="50" t="s">
        <v>541</v>
      </c>
      <c r="B19" s="72" t="s">
        <v>542</v>
      </c>
      <c r="C19" s="72" t="s">
        <v>79</v>
      </c>
      <c r="D19" s="68"/>
      <c r="E19" s="89"/>
      <c r="F19" s="89"/>
      <c r="G19" s="207"/>
      <c r="H19" s="207"/>
      <c r="I19" s="207"/>
      <c r="J19" s="72" t="s">
        <v>543</v>
      </c>
      <c r="K19" s="79">
        <v>105641.69</v>
      </c>
    </row>
    <row r="20" spans="1:11" s="355" customFormat="1" ht="15.95" customHeight="1" x14ac:dyDescent="0.25">
      <c r="A20" s="50"/>
      <c r="B20" s="72"/>
      <c r="C20" s="72"/>
      <c r="D20" s="68"/>
      <c r="E20" s="89"/>
      <c r="F20" s="89"/>
      <c r="G20" s="207"/>
      <c r="H20" s="207"/>
      <c r="I20" s="207"/>
      <c r="J20" s="72"/>
      <c r="K20" s="79"/>
    </row>
    <row r="21" spans="1:11" ht="15.95" customHeight="1" x14ac:dyDescent="0.25">
      <c r="A21" s="140" t="s">
        <v>41</v>
      </c>
      <c r="B21" s="274"/>
      <c r="C21" s="274"/>
      <c r="D21" s="141"/>
      <c r="E21" s="178"/>
      <c r="F21" s="178"/>
      <c r="G21" s="275"/>
      <c r="H21" s="275"/>
      <c r="I21" s="275"/>
      <c r="J21" s="274"/>
      <c r="K21" s="142">
        <f>SUM(K22:K30)</f>
        <v>3152211.3200000003</v>
      </c>
    </row>
    <row r="22" spans="1:11" ht="15.95" customHeight="1" x14ac:dyDescent="0.25">
      <c r="A22" s="483" t="s">
        <v>53</v>
      </c>
      <c r="B22" s="513"/>
      <c r="C22" s="513" t="s">
        <v>545</v>
      </c>
      <c r="D22" s="66"/>
      <c r="E22" s="88"/>
      <c r="F22" s="88"/>
      <c r="G22" s="512"/>
      <c r="H22" s="512"/>
      <c r="I22" s="512"/>
      <c r="J22" s="513" t="s">
        <v>546</v>
      </c>
      <c r="K22" s="78">
        <v>26596</v>
      </c>
    </row>
    <row r="23" spans="1:11" ht="15.95" customHeight="1" x14ac:dyDescent="0.25">
      <c r="A23" s="1519" t="s">
        <v>560</v>
      </c>
      <c r="B23" s="513"/>
      <c r="C23" s="513" t="s">
        <v>224</v>
      </c>
      <c r="D23" s="66"/>
      <c r="E23" s="88"/>
      <c r="F23" s="88"/>
      <c r="G23" s="512">
        <v>125</v>
      </c>
      <c r="H23" s="512"/>
      <c r="I23" s="512"/>
      <c r="J23" s="513" t="s">
        <v>561</v>
      </c>
      <c r="K23" s="78">
        <v>1326093.03</v>
      </c>
    </row>
    <row r="24" spans="1:11" ht="15.95" customHeight="1" x14ac:dyDescent="0.25">
      <c r="A24" s="483" t="s">
        <v>551</v>
      </c>
      <c r="B24" s="513"/>
      <c r="C24" s="513" t="s">
        <v>552</v>
      </c>
      <c r="D24" s="66"/>
      <c r="E24" s="88"/>
      <c r="F24" s="88"/>
      <c r="G24" s="512"/>
      <c r="H24" s="512">
        <v>15</v>
      </c>
      <c r="I24" s="512">
        <v>713</v>
      </c>
      <c r="J24" s="513" t="s">
        <v>553</v>
      </c>
      <c r="K24" s="78">
        <v>1179051.5</v>
      </c>
    </row>
    <row r="25" spans="1:11" ht="15.95" customHeight="1" x14ac:dyDescent="0.25">
      <c r="A25" s="483" t="s">
        <v>548</v>
      </c>
      <c r="B25" s="513" t="s">
        <v>549</v>
      </c>
      <c r="C25" s="513" t="s">
        <v>237</v>
      </c>
      <c r="D25" s="66"/>
      <c r="E25" s="88"/>
      <c r="F25" s="88"/>
      <c r="G25" s="512"/>
      <c r="H25" s="512">
        <v>110</v>
      </c>
      <c r="I25" s="512">
        <v>2940</v>
      </c>
      <c r="J25" s="513" t="s">
        <v>550</v>
      </c>
      <c r="K25" s="78">
        <v>512992.4</v>
      </c>
    </row>
    <row r="26" spans="1:11" ht="15.95" customHeight="1" x14ac:dyDescent="0.25">
      <c r="A26" s="483" t="s">
        <v>554</v>
      </c>
      <c r="B26" s="513" t="s">
        <v>527</v>
      </c>
      <c r="C26" s="513" t="s">
        <v>555</v>
      </c>
      <c r="D26" s="88" t="s">
        <v>556</v>
      </c>
      <c r="E26" s="88"/>
      <c r="F26" s="88"/>
      <c r="G26" s="512"/>
      <c r="H26" s="512"/>
      <c r="I26" s="512"/>
      <c r="J26" s="513" t="s">
        <v>557</v>
      </c>
      <c r="K26" s="78">
        <v>65063.39</v>
      </c>
    </row>
    <row r="27" spans="1:11" ht="15.95" customHeight="1" x14ac:dyDescent="0.25">
      <c r="A27" s="483" t="s">
        <v>54</v>
      </c>
      <c r="B27" s="513"/>
      <c r="C27" s="513" t="s">
        <v>537</v>
      </c>
      <c r="D27" s="66"/>
      <c r="E27" s="88"/>
      <c r="F27" s="88"/>
      <c r="G27" s="512"/>
      <c r="H27" s="512">
        <v>430</v>
      </c>
      <c r="I27" s="512">
        <v>3200</v>
      </c>
      <c r="J27" s="513" t="s">
        <v>547</v>
      </c>
      <c r="K27" s="78">
        <v>31690</v>
      </c>
    </row>
    <row r="28" spans="1:11" ht="15.95" customHeight="1" x14ac:dyDescent="0.25">
      <c r="A28" s="483" t="s">
        <v>562</v>
      </c>
      <c r="B28" s="513"/>
      <c r="C28" s="513" t="s">
        <v>79</v>
      </c>
      <c r="D28" s="66"/>
      <c r="E28" s="88"/>
      <c r="F28" s="88"/>
      <c r="G28" s="512">
        <v>30</v>
      </c>
      <c r="H28" s="512"/>
      <c r="I28" s="512"/>
      <c r="J28" s="513" t="s">
        <v>563</v>
      </c>
      <c r="K28" s="78">
        <v>7015</v>
      </c>
    </row>
    <row r="29" spans="1:11" ht="15.95" customHeight="1" x14ac:dyDescent="0.25">
      <c r="A29" s="483" t="s">
        <v>558</v>
      </c>
      <c r="B29" s="513"/>
      <c r="C29" s="513" t="s">
        <v>537</v>
      </c>
      <c r="D29" s="66"/>
      <c r="E29" s="88"/>
      <c r="F29" s="88"/>
      <c r="G29" s="512"/>
      <c r="H29" s="512">
        <v>28</v>
      </c>
      <c r="I29" s="512">
        <v>1960</v>
      </c>
      <c r="J29" s="513" t="s">
        <v>559</v>
      </c>
      <c r="K29" s="78">
        <v>1960</v>
      </c>
    </row>
    <row r="30" spans="1:11" ht="15.95" customHeight="1" x14ac:dyDescent="0.25">
      <c r="A30" s="483" t="s">
        <v>564</v>
      </c>
      <c r="B30" s="513" t="s">
        <v>565</v>
      </c>
      <c r="C30" s="513" t="s">
        <v>79</v>
      </c>
      <c r="D30" s="66"/>
      <c r="E30" s="88"/>
      <c r="F30" s="88"/>
      <c r="G30" s="512">
        <v>310</v>
      </c>
      <c r="H30" s="512"/>
      <c r="I30" s="512"/>
      <c r="J30" s="513" t="s">
        <v>566</v>
      </c>
      <c r="K30" s="78">
        <v>1750</v>
      </c>
    </row>
    <row r="31" spans="1:11" s="553" customFormat="1" ht="15.95" customHeight="1" x14ac:dyDescent="0.25">
      <c r="A31" s="540"/>
      <c r="B31" s="1241"/>
      <c r="C31" s="1241"/>
      <c r="D31" s="541"/>
      <c r="E31" s="88"/>
      <c r="F31" s="88"/>
      <c r="G31" s="1240"/>
      <c r="H31" s="1240"/>
      <c r="I31" s="1240"/>
      <c r="J31" s="1241"/>
      <c r="K31" s="1242"/>
    </row>
    <row r="32" spans="1:11" ht="15.95" customHeight="1" x14ac:dyDescent="0.25">
      <c r="A32" s="140" t="s">
        <v>64</v>
      </c>
      <c r="B32" s="274"/>
      <c r="C32" s="274"/>
      <c r="D32" s="141"/>
      <c r="E32" s="178"/>
      <c r="F32" s="178"/>
      <c r="G32" s="178"/>
      <c r="H32" s="178"/>
      <c r="I32" s="178"/>
      <c r="J32" s="274"/>
      <c r="K32" s="142">
        <f>SUM(K33)</f>
        <v>0</v>
      </c>
    </row>
    <row r="33" spans="1:11" ht="15.95" customHeight="1" x14ac:dyDescent="0.25">
      <c r="A33" s="439"/>
      <c r="B33" s="82"/>
      <c r="C33" s="82"/>
      <c r="D33" s="437"/>
      <c r="E33" s="128"/>
      <c r="F33" s="128"/>
      <c r="G33" s="128"/>
      <c r="H33" s="128"/>
      <c r="I33" s="128"/>
      <c r="J33" s="82"/>
      <c r="K33" s="485"/>
    </row>
    <row r="34" spans="1:11" ht="15.95" customHeight="1" x14ac:dyDescent="0.25">
      <c r="A34" s="140" t="s">
        <v>65</v>
      </c>
      <c r="B34" s="274"/>
      <c r="C34" s="274"/>
      <c r="D34" s="141"/>
      <c r="E34" s="178"/>
      <c r="F34" s="178"/>
      <c r="G34" s="178"/>
      <c r="H34" s="178"/>
      <c r="I34" s="178"/>
      <c r="J34" s="274"/>
      <c r="K34" s="142">
        <f>SUM(K35:K36)</f>
        <v>406084.26</v>
      </c>
    </row>
    <row r="35" spans="1:11" s="13" customFormat="1" ht="15.95" customHeight="1" x14ac:dyDescent="0.25">
      <c r="A35" s="483" t="s">
        <v>567</v>
      </c>
      <c r="B35" s="513"/>
      <c r="C35" s="513" t="s">
        <v>552</v>
      </c>
      <c r="D35" s="66"/>
      <c r="E35" s="88"/>
      <c r="F35" s="88"/>
      <c r="G35" s="89" t="s">
        <v>568</v>
      </c>
      <c r="H35" s="88"/>
      <c r="I35" s="88"/>
      <c r="J35" s="513" t="s">
        <v>569</v>
      </c>
      <c r="K35" s="78">
        <v>373247.78</v>
      </c>
    </row>
    <row r="36" spans="1:11" s="13" customFormat="1" ht="15.95" customHeight="1" x14ac:dyDescent="0.25">
      <c r="A36" s="483" t="s">
        <v>570</v>
      </c>
      <c r="B36" s="513"/>
      <c r="C36" s="513" t="s">
        <v>571</v>
      </c>
      <c r="D36" s="66"/>
      <c r="E36" s="88"/>
      <c r="F36" s="88"/>
      <c r="G36" s="92"/>
      <c r="H36" s="89" t="s">
        <v>572</v>
      </c>
      <c r="I36" s="89" t="s">
        <v>573</v>
      </c>
      <c r="J36" s="513" t="s">
        <v>574</v>
      </c>
      <c r="K36" s="78">
        <v>32836.480000000003</v>
      </c>
    </row>
    <row r="37" spans="1:11" s="554" customFormat="1" ht="15.95" customHeight="1" x14ac:dyDescent="0.25">
      <c r="A37" s="540"/>
      <c r="B37" s="1241"/>
      <c r="C37" s="1241"/>
      <c r="D37" s="541"/>
      <c r="E37" s="88"/>
      <c r="F37" s="88"/>
      <c r="G37" s="92"/>
      <c r="H37" s="89"/>
      <c r="I37" s="89"/>
      <c r="J37" s="1241"/>
      <c r="K37" s="1242"/>
    </row>
    <row r="38" spans="1:11" s="1" customFormat="1" ht="15.95" customHeight="1" x14ac:dyDescent="0.25">
      <c r="A38" s="173" t="s">
        <v>67</v>
      </c>
      <c r="B38" s="295"/>
      <c r="C38" s="295"/>
      <c r="D38" s="174"/>
      <c r="E38" s="179"/>
      <c r="F38" s="179"/>
      <c r="G38" s="273"/>
      <c r="H38" s="179"/>
      <c r="I38" s="179"/>
      <c r="J38" s="295"/>
      <c r="K38" s="276">
        <f>SUM(K39)</f>
        <v>0</v>
      </c>
    </row>
    <row r="39" spans="1:11" s="1" customFormat="1" ht="15.95" customHeight="1" x14ac:dyDescent="0.25">
      <c r="A39" s="440"/>
      <c r="B39" s="84"/>
      <c r="C39" s="84"/>
      <c r="D39" s="438"/>
      <c r="E39" s="129"/>
      <c r="F39" s="129"/>
      <c r="G39" s="267"/>
      <c r="H39" s="129"/>
      <c r="I39" s="129"/>
      <c r="J39" s="84"/>
      <c r="K39" s="487"/>
    </row>
    <row r="40" spans="1:11" ht="15.95" customHeight="1" x14ac:dyDescent="0.25">
      <c r="A40" s="140" t="s">
        <v>68</v>
      </c>
      <c r="B40" s="274"/>
      <c r="C40" s="274"/>
      <c r="D40" s="141"/>
      <c r="E40" s="178"/>
      <c r="F40" s="178"/>
      <c r="G40" s="273"/>
      <c r="H40" s="178"/>
      <c r="I40" s="178"/>
      <c r="J40" s="274"/>
      <c r="K40" s="142">
        <f>SUM(K41:K45)</f>
        <v>12041076.689999999</v>
      </c>
    </row>
    <row r="41" spans="1:11" s="15" customFormat="1" ht="15.95" customHeight="1" x14ac:dyDescent="0.25">
      <c r="A41" s="50" t="s">
        <v>580</v>
      </c>
      <c r="B41" s="72"/>
      <c r="C41" s="72" t="s">
        <v>79</v>
      </c>
      <c r="D41" s="72"/>
      <c r="E41" s="68"/>
      <c r="F41" s="68"/>
      <c r="G41" s="68"/>
      <c r="H41" s="89"/>
      <c r="I41" s="89"/>
      <c r="J41" s="72" t="s">
        <v>581</v>
      </c>
      <c r="K41" s="79">
        <v>9372445.1300000008</v>
      </c>
    </row>
    <row r="42" spans="1:11" s="15" customFormat="1" ht="15.95" customHeight="1" x14ac:dyDescent="0.25">
      <c r="A42" s="50" t="s">
        <v>575</v>
      </c>
      <c r="B42" s="72"/>
      <c r="C42" s="72" t="s">
        <v>552</v>
      </c>
      <c r="D42" s="72"/>
      <c r="E42" s="68"/>
      <c r="F42" s="68"/>
      <c r="G42" s="186">
        <v>0.1</v>
      </c>
      <c r="H42" s="89"/>
      <c r="I42" s="89"/>
      <c r="J42" s="72" t="s">
        <v>576</v>
      </c>
      <c r="K42" s="79">
        <v>1233542.1200000001</v>
      </c>
    </row>
    <row r="43" spans="1:11" s="15" customFormat="1" ht="15.95" customHeight="1" x14ac:dyDescent="0.25">
      <c r="A43" s="50" t="s">
        <v>582</v>
      </c>
      <c r="B43" s="72"/>
      <c r="C43" s="72" t="s">
        <v>79</v>
      </c>
      <c r="D43" s="72"/>
      <c r="E43" s="68"/>
      <c r="F43" s="68"/>
      <c r="G43" s="68"/>
      <c r="H43" s="89"/>
      <c r="I43" s="89"/>
      <c r="J43" s="245" t="s">
        <v>583</v>
      </c>
      <c r="K43" s="79">
        <v>653180.4</v>
      </c>
    </row>
    <row r="44" spans="1:11" s="1" customFormat="1" ht="15.95" customHeight="1" x14ac:dyDescent="0.25">
      <c r="A44" s="50" t="s">
        <v>577</v>
      </c>
      <c r="B44" s="72"/>
      <c r="C44" s="72" t="s">
        <v>578</v>
      </c>
      <c r="D44" s="72"/>
      <c r="E44" s="68"/>
      <c r="F44" s="68"/>
      <c r="G44" s="68"/>
      <c r="H44" s="89"/>
      <c r="I44" s="89"/>
      <c r="J44" s="72" t="s">
        <v>579</v>
      </c>
      <c r="K44" s="79">
        <v>403604.28</v>
      </c>
    </row>
    <row r="45" spans="1:11" ht="15.95" customHeight="1" x14ac:dyDescent="0.25">
      <c r="A45" s="483" t="s">
        <v>584</v>
      </c>
      <c r="B45" s="513" t="s">
        <v>585</v>
      </c>
      <c r="C45" s="513" t="s">
        <v>79</v>
      </c>
      <c r="D45" s="513"/>
      <c r="E45" s="66"/>
      <c r="F45" s="66"/>
      <c r="G45" s="66"/>
      <c r="H45" s="88"/>
      <c r="I45" s="88"/>
      <c r="J45" s="513" t="s">
        <v>586</v>
      </c>
      <c r="K45" s="78">
        <v>378304.76</v>
      </c>
    </row>
    <row r="46" spans="1:11" s="553" customFormat="1" ht="15.95" customHeight="1" x14ac:dyDescent="0.25">
      <c r="A46" s="540"/>
      <c r="B46" s="1241"/>
      <c r="C46" s="1241"/>
      <c r="D46" s="1241"/>
      <c r="E46" s="541"/>
      <c r="F46" s="541"/>
      <c r="G46" s="541"/>
      <c r="H46" s="88"/>
      <c r="I46" s="88"/>
      <c r="J46" s="1241"/>
      <c r="K46" s="1242"/>
    </row>
    <row r="47" spans="1:11" ht="15.95" customHeight="1" x14ac:dyDescent="0.25">
      <c r="A47" s="16" t="s">
        <v>178</v>
      </c>
      <c r="B47" s="511"/>
      <c r="C47" s="511"/>
      <c r="D47" s="511"/>
      <c r="E47" s="511"/>
      <c r="F47" s="511"/>
      <c r="G47" s="511"/>
      <c r="H47" s="511"/>
      <c r="I47" s="511"/>
      <c r="J47" s="511"/>
      <c r="K47" s="96">
        <f>+K9+K11+K17+K21+K32+K34+K40+K38</f>
        <v>33098637.039999999</v>
      </c>
    </row>
    <row r="48" spans="1:11" x14ac:dyDescent="0.25">
      <c r="A48" s="18"/>
      <c r="B48" s="19"/>
      <c r="C48" s="19"/>
      <c r="D48" s="19"/>
      <c r="E48" s="19"/>
      <c r="F48" s="19"/>
      <c r="G48" s="19"/>
      <c r="H48" s="19"/>
      <c r="I48" s="19"/>
      <c r="J48" s="19"/>
      <c r="K48" s="19"/>
    </row>
    <row r="50" spans="1:1" x14ac:dyDescent="0.25">
      <c r="A50" s="347" t="s">
        <v>1274</v>
      </c>
    </row>
  </sheetData>
  <sortState ref="A12:K15">
    <sortCondition descending="1" ref="K12:K15"/>
  </sortState>
  <mergeCells count="10">
    <mergeCell ref="J7:J8"/>
    <mergeCell ref="K7:K8"/>
    <mergeCell ref="H6:I6"/>
    <mergeCell ref="A7:A8"/>
    <mergeCell ref="B7:B8"/>
    <mergeCell ref="C7:C8"/>
    <mergeCell ref="D7:D8"/>
    <mergeCell ref="E7:F7"/>
    <mergeCell ref="G7:G8"/>
    <mergeCell ref="H7:I7"/>
  </mergeCells>
  <pageMargins left="0.23622047244094491" right="0.15748031496062992" top="0.74803149606299213" bottom="0.74803149606299213" header="0.31496062992125984" footer="0.31496062992125984"/>
  <pageSetup paperSize="9" scale="45" orientation="landscape" r:id="rId1"/>
  <ignoredErrors>
    <ignoredError sqref="A6:XFD6" numberStoredAsText="1"/>
    <ignoredError sqref="K34 K2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55"/>
  <sheetViews>
    <sheetView showGridLines="0" topLeftCell="A34" zoomScale="90" zoomScaleNormal="90" workbookViewId="0">
      <selection activeCell="K32" sqref="K32"/>
    </sheetView>
  </sheetViews>
  <sheetFormatPr baseColWidth="10" defaultRowHeight="15" x14ac:dyDescent="0.25"/>
  <cols>
    <col min="1" max="1" width="71" style="553" customWidth="1"/>
    <col min="2" max="2" width="17.7109375" style="553" customWidth="1"/>
    <col min="3" max="3" width="17" style="553" customWidth="1"/>
    <col min="4" max="4" width="12.85546875" style="553" customWidth="1"/>
    <col min="5" max="5" width="12.28515625" style="553" customWidth="1"/>
    <col min="6" max="6" width="13.5703125" style="553" customWidth="1"/>
    <col min="7" max="7" width="15.28515625" style="553" customWidth="1"/>
    <col min="8" max="8" width="14.28515625" style="553" customWidth="1"/>
    <col min="9" max="9" width="14.7109375" style="553" customWidth="1"/>
    <col min="10" max="10" width="23.140625" style="553" bestFit="1" customWidth="1"/>
    <col min="11" max="11" width="20" style="553" customWidth="1"/>
    <col min="12" max="16384" width="11.42578125" style="553"/>
  </cols>
  <sheetData>
    <row r="1" spans="1:11" s="348" customFormat="1" x14ac:dyDescent="0.25"/>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1999</v>
      </c>
      <c r="B4" s="350"/>
      <c r="C4" s="350"/>
      <c r="D4" s="350"/>
      <c r="E4" s="350"/>
      <c r="F4" s="350"/>
      <c r="G4" s="350"/>
      <c r="H4" s="350"/>
      <c r="I4" s="350"/>
      <c r="J4" s="350"/>
      <c r="K4" s="350"/>
    </row>
    <row r="5" spans="1:11" s="348" customFormat="1" x14ac:dyDescent="0.25">
      <c r="A5" s="435"/>
      <c r="B5" s="350"/>
      <c r="C5" s="350"/>
      <c r="D5" s="350"/>
      <c r="E5" s="350"/>
      <c r="F5" s="350"/>
      <c r="G5" s="350"/>
      <c r="H5" s="350"/>
      <c r="I5" s="350"/>
      <c r="J5" s="350"/>
      <c r="K5" s="350"/>
    </row>
    <row r="6" spans="1:11" s="348" customFormat="1" x14ac:dyDescent="0.25">
      <c r="A6" s="751" t="s">
        <v>1</v>
      </c>
      <c r="B6" s="751" t="s">
        <v>2</v>
      </c>
      <c r="C6" s="751" t="s">
        <v>3</v>
      </c>
      <c r="D6" s="751"/>
      <c r="E6" s="353" t="s">
        <v>4</v>
      </c>
      <c r="F6" s="353"/>
      <c r="G6" s="751" t="s">
        <v>5</v>
      </c>
      <c r="H6" s="1603" t="s">
        <v>6</v>
      </c>
      <c r="I6" s="1603"/>
      <c r="J6" s="751" t="s">
        <v>7</v>
      </c>
      <c r="K6" s="751" t="s">
        <v>8</v>
      </c>
    </row>
    <row r="7" spans="1:11" s="354" customFormat="1" ht="17.25" customHeight="1" x14ac:dyDescent="0.25">
      <c r="A7" s="1614" t="s">
        <v>9</v>
      </c>
      <c r="B7" s="1601" t="s">
        <v>10</v>
      </c>
      <c r="C7" s="1601" t="s">
        <v>11</v>
      </c>
      <c r="D7" s="1601" t="s">
        <v>12</v>
      </c>
      <c r="E7" s="1601" t="s">
        <v>13</v>
      </c>
      <c r="F7" s="1601"/>
      <c r="G7" s="1601" t="s">
        <v>14</v>
      </c>
      <c r="H7" s="1601" t="s">
        <v>15</v>
      </c>
      <c r="I7" s="1601"/>
      <c r="J7" s="1601" t="s">
        <v>16</v>
      </c>
      <c r="K7" s="1602" t="s">
        <v>17</v>
      </c>
    </row>
    <row r="8" spans="1:11" s="354" customFormat="1" ht="18.75" customHeight="1" x14ac:dyDescent="0.25">
      <c r="A8" s="1614"/>
      <c r="B8" s="1601"/>
      <c r="C8" s="1601"/>
      <c r="D8" s="1601"/>
      <c r="E8" s="750" t="s">
        <v>18</v>
      </c>
      <c r="F8" s="750" t="s">
        <v>19</v>
      </c>
      <c r="G8" s="1601"/>
      <c r="H8" s="750" t="s">
        <v>18</v>
      </c>
      <c r="I8" s="750" t="s">
        <v>19</v>
      </c>
      <c r="J8" s="1601"/>
      <c r="K8" s="1602"/>
    </row>
    <row r="9" spans="1:11" ht="15.95" customHeight="1" x14ac:dyDescent="0.25">
      <c r="A9" s="372" t="s">
        <v>467</v>
      </c>
      <c r="B9" s="373"/>
      <c r="C9" s="373"/>
      <c r="D9" s="373"/>
      <c r="E9" s="373"/>
      <c r="F9" s="373"/>
      <c r="G9" s="373"/>
      <c r="H9" s="373"/>
      <c r="I9" s="373"/>
      <c r="J9" s="373"/>
      <c r="K9" s="388">
        <f>SUM(K10)</f>
        <v>0</v>
      </c>
    </row>
    <row r="10" spans="1:11" ht="19.5" customHeight="1" x14ac:dyDescent="0.25">
      <c r="A10" s="663"/>
      <c r="B10" s="365"/>
      <c r="C10" s="365"/>
      <c r="D10" s="664"/>
      <c r="E10" s="664"/>
      <c r="F10" s="664"/>
      <c r="G10" s="365"/>
      <c r="H10" s="365"/>
      <c r="I10" s="365"/>
      <c r="J10" s="365"/>
      <c r="K10" s="389"/>
    </row>
    <row r="11" spans="1:11" ht="15.95" customHeight="1" x14ac:dyDescent="0.25">
      <c r="A11" s="372" t="s">
        <v>594</v>
      </c>
      <c r="B11" s="373"/>
      <c r="C11" s="373"/>
      <c r="D11" s="665"/>
      <c r="E11" s="665"/>
      <c r="F11" s="665"/>
      <c r="G11" s="373"/>
      <c r="H11" s="373"/>
      <c r="I11" s="373"/>
      <c r="J11" s="373"/>
      <c r="K11" s="388">
        <f>SUM(K12:K22)</f>
        <v>200829613.96999997</v>
      </c>
    </row>
    <row r="12" spans="1:11" s="243" customFormat="1" ht="15.95" customHeight="1" x14ac:dyDescent="0.25">
      <c r="A12" s="366" t="s">
        <v>1998</v>
      </c>
      <c r="B12" s="860" t="s">
        <v>1114</v>
      </c>
      <c r="C12" s="860" t="s">
        <v>79</v>
      </c>
      <c r="D12" s="859">
        <v>0.02</v>
      </c>
      <c r="E12" s="861">
        <v>1.4999999999999999E-2</v>
      </c>
      <c r="F12" s="862">
        <v>7.0000000000000007E-2</v>
      </c>
      <c r="G12" s="860"/>
      <c r="H12" s="927"/>
      <c r="I12" s="927"/>
      <c r="J12" s="950" t="s">
        <v>1972</v>
      </c>
      <c r="K12" s="943">
        <v>98954630.25</v>
      </c>
    </row>
    <row r="13" spans="1:11" s="243" customFormat="1" ht="15.95" customHeight="1" x14ac:dyDescent="0.25">
      <c r="A13" s="366" t="s">
        <v>1997</v>
      </c>
      <c r="B13" s="860"/>
      <c r="C13" s="860" t="s">
        <v>79</v>
      </c>
      <c r="D13" s="860"/>
      <c r="E13" s="862">
        <v>0.06</v>
      </c>
      <c r="F13" s="862">
        <v>0.16</v>
      </c>
      <c r="G13" s="941"/>
      <c r="H13" s="927"/>
      <c r="I13" s="927"/>
      <c r="J13" s="950" t="s">
        <v>1972</v>
      </c>
      <c r="K13" s="943">
        <v>23967417.359999999</v>
      </c>
    </row>
    <row r="14" spans="1:11" s="243" customFormat="1" ht="15.95" customHeight="1" x14ac:dyDescent="0.25">
      <c r="A14" s="366" t="s">
        <v>28</v>
      </c>
      <c r="B14" s="366" t="s">
        <v>527</v>
      </c>
      <c r="C14" s="366" t="s">
        <v>79</v>
      </c>
      <c r="D14" s="366"/>
      <c r="E14" s="861">
        <v>4.0000000000000001E-3</v>
      </c>
      <c r="F14" s="862">
        <v>0.01</v>
      </c>
      <c r="G14" s="366"/>
      <c r="H14" s="927"/>
      <c r="I14" s="927"/>
      <c r="J14" s="950" t="s">
        <v>1972</v>
      </c>
      <c r="K14" s="943">
        <v>18655575.920000002</v>
      </c>
    </row>
    <row r="15" spans="1:11" s="243" customFormat="1" ht="15.95" customHeight="1" x14ac:dyDescent="0.25">
      <c r="A15" s="366" t="s">
        <v>1996</v>
      </c>
      <c r="B15" s="860"/>
      <c r="C15" s="860" t="s">
        <v>79</v>
      </c>
      <c r="D15" s="860"/>
      <c r="E15" s="862"/>
      <c r="F15" s="862"/>
      <c r="G15" s="941"/>
      <c r="H15" s="943">
        <v>63</v>
      </c>
      <c r="I15" s="943">
        <v>189</v>
      </c>
      <c r="J15" s="950" t="s">
        <v>1972</v>
      </c>
      <c r="K15" s="943">
        <v>18282182.16</v>
      </c>
    </row>
    <row r="16" spans="1:11" s="243" customFormat="1" ht="15.95" customHeight="1" x14ac:dyDescent="0.25">
      <c r="A16" s="366" t="s">
        <v>1988</v>
      </c>
      <c r="B16" s="860"/>
      <c r="C16" s="860" t="s">
        <v>79</v>
      </c>
      <c r="D16" s="859">
        <v>0.15</v>
      </c>
      <c r="E16" s="862"/>
      <c r="F16" s="862"/>
      <c r="G16" s="941"/>
      <c r="H16" s="943"/>
      <c r="I16" s="943"/>
      <c r="J16" s="950" t="s">
        <v>1972</v>
      </c>
      <c r="K16" s="943">
        <v>18020983.289999999</v>
      </c>
    </row>
    <row r="17" spans="1:11" s="243" customFormat="1" ht="15.95" customHeight="1" x14ac:dyDescent="0.25">
      <c r="A17" s="366" t="s">
        <v>1995</v>
      </c>
      <c r="B17" s="860"/>
      <c r="C17" s="860" t="s">
        <v>1106</v>
      </c>
      <c r="D17" s="860"/>
      <c r="E17" s="862"/>
      <c r="F17" s="862"/>
      <c r="G17" s="860"/>
      <c r="H17" s="943">
        <v>20</v>
      </c>
      <c r="I17" s="943">
        <v>500</v>
      </c>
      <c r="J17" s="950" t="s">
        <v>1972</v>
      </c>
      <c r="K17" s="675">
        <v>14189225.34</v>
      </c>
    </row>
    <row r="18" spans="1:11" s="243" customFormat="1" ht="15.95" customHeight="1" x14ac:dyDescent="0.25">
      <c r="A18" s="366" t="s">
        <v>1994</v>
      </c>
      <c r="B18" s="860" t="s">
        <v>1993</v>
      </c>
      <c r="C18" s="860" t="s">
        <v>79</v>
      </c>
      <c r="D18" s="860"/>
      <c r="E18" s="862"/>
      <c r="F18" s="862"/>
      <c r="G18" s="949"/>
      <c r="H18" s="943"/>
      <c r="I18" s="943"/>
      <c r="J18" s="950" t="s">
        <v>1972</v>
      </c>
      <c r="K18" s="943">
        <v>8113983.6399999997</v>
      </c>
    </row>
    <row r="19" spans="1:11" s="243" customFormat="1" ht="15.95" customHeight="1" x14ac:dyDescent="0.25">
      <c r="A19" s="366" t="s">
        <v>558</v>
      </c>
      <c r="B19" s="860" t="s">
        <v>1992</v>
      </c>
      <c r="C19" s="860" t="s">
        <v>79</v>
      </c>
      <c r="D19" s="860"/>
      <c r="E19" s="862"/>
      <c r="F19" s="862"/>
      <c r="G19" s="941"/>
      <c r="H19" s="943">
        <v>0.63</v>
      </c>
      <c r="I19" s="943">
        <v>252</v>
      </c>
      <c r="J19" s="950" t="s">
        <v>1972</v>
      </c>
      <c r="K19" s="943">
        <v>251937.44</v>
      </c>
    </row>
    <row r="20" spans="1:11" s="243" customFormat="1" ht="15.95" customHeight="1" x14ac:dyDescent="0.25">
      <c r="A20" s="366" t="s">
        <v>1991</v>
      </c>
      <c r="B20" s="860"/>
      <c r="C20" s="860" t="s">
        <v>1106</v>
      </c>
      <c r="D20" s="860"/>
      <c r="E20" s="862"/>
      <c r="F20" s="862"/>
      <c r="G20" s="941"/>
      <c r="H20" s="943">
        <v>126</v>
      </c>
      <c r="I20" s="943">
        <v>3780</v>
      </c>
      <c r="J20" s="950" t="s">
        <v>1972</v>
      </c>
      <c r="K20" s="943">
        <v>202101</v>
      </c>
    </row>
    <row r="21" spans="1:11" s="243" customFormat="1" ht="15.95" customHeight="1" x14ac:dyDescent="0.25">
      <c r="A21" s="366" t="s">
        <v>1990</v>
      </c>
      <c r="B21" s="860"/>
      <c r="C21" s="860" t="s">
        <v>79</v>
      </c>
      <c r="D21" s="860"/>
      <c r="E21" s="862"/>
      <c r="F21" s="862"/>
      <c r="G21" s="941">
        <v>252</v>
      </c>
      <c r="H21" s="943"/>
      <c r="I21" s="943"/>
      <c r="J21" s="950" t="s">
        <v>1972</v>
      </c>
      <c r="K21" s="943">
        <v>140412.57</v>
      </c>
    </row>
    <row r="22" spans="1:11" s="243" customFormat="1" ht="15.95" customHeight="1" x14ac:dyDescent="0.25">
      <c r="A22" s="366" t="s">
        <v>1989</v>
      </c>
      <c r="B22" s="860"/>
      <c r="C22" s="860" t="s">
        <v>1106</v>
      </c>
      <c r="D22" s="859">
        <v>0.1</v>
      </c>
      <c r="E22" s="862"/>
      <c r="F22" s="862"/>
      <c r="G22" s="941"/>
      <c r="H22" s="943"/>
      <c r="I22" s="943"/>
      <c r="J22" s="950" t="s">
        <v>1972</v>
      </c>
      <c r="K22" s="943">
        <v>51165</v>
      </c>
    </row>
    <row r="23" spans="1:11" s="243" customFormat="1" ht="15.95" customHeight="1" x14ac:dyDescent="0.25">
      <c r="A23" s="366"/>
      <c r="B23" s="860"/>
      <c r="C23" s="860"/>
      <c r="D23" s="859"/>
      <c r="E23" s="862"/>
      <c r="F23" s="862"/>
      <c r="G23" s="941"/>
      <c r="H23" s="943"/>
      <c r="I23" s="943"/>
      <c r="J23" s="950"/>
      <c r="K23" s="943"/>
    </row>
    <row r="24" spans="1:11" s="243" customFormat="1" ht="15.95" customHeight="1" x14ac:dyDescent="0.25">
      <c r="A24" s="374" t="s">
        <v>614</v>
      </c>
      <c r="B24" s="378"/>
      <c r="C24" s="378"/>
      <c r="D24" s="666"/>
      <c r="E24" s="749"/>
      <c r="F24" s="749"/>
      <c r="G24" s="378"/>
      <c r="H24" s="951"/>
      <c r="I24" s="951"/>
      <c r="J24" s="378"/>
      <c r="K24" s="667">
        <f>+K25</f>
        <v>8126680.7300000004</v>
      </c>
    </row>
    <row r="25" spans="1:11" s="243" customFormat="1" ht="15.95" customHeight="1" x14ac:dyDescent="0.25">
      <c r="A25" s="366" t="s">
        <v>1987</v>
      </c>
      <c r="B25" s="860" t="s">
        <v>1986</v>
      </c>
      <c r="C25" s="860" t="s">
        <v>1106</v>
      </c>
      <c r="D25" s="860"/>
      <c r="E25" s="862"/>
      <c r="F25" s="862"/>
      <c r="G25" s="941"/>
      <c r="H25" s="943">
        <v>3700</v>
      </c>
      <c r="I25" s="943">
        <v>5200</v>
      </c>
      <c r="J25" s="950"/>
      <c r="K25" s="943">
        <v>8126680.7300000004</v>
      </c>
    </row>
    <row r="26" spans="1:11" s="243" customFormat="1" ht="15.95" customHeight="1" x14ac:dyDescent="0.25">
      <c r="A26" s="663"/>
      <c r="B26" s="370"/>
      <c r="C26" s="370"/>
      <c r="D26" s="669"/>
      <c r="E26" s="747"/>
      <c r="F26" s="747"/>
      <c r="G26" s="370"/>
      <c r="H26" s="676"/>
      <c r="I26" s="676"/>
      <c r="J26" s="370"/>
      <c r="K26" s="670"/>
    </row>
    <row r="27" spans="1:11" ht="15.95" customHeight="1" x14ac:dyDescent="0.25">
      <c r="A27" s="372" t="s">
        <v>617</v>
      </c>
      <c r="B27" s="373"/>
      <c r="C27" s="373"/>
      <c r="D27" s="665"/>
      <c r="E27" s="748"/>
      <c r="F27" s="748"/>
      <c r="G27" s="373"/>
      <c r="H27" s="391"/>
      <c r="I27" s="391"/>
      <c r="J27" s="373"/>
      <c r="K27" s="388">
        <f>SUM(K28:K32)</f>
        <v>7597819.2000000002</v>
      </c>
    </row>
    <row r="28" spans="1:11" ht="15.95" customHeight="1" x14ac:dyDescent="0.25">
      <c r="A28" s="366" t="s">
        <v>551</v>
      </c>
      <c r="B28" s="860"/>
      <c r="C28" s="860" t="s">
        <v>1106</v>
      </c>
      <c r="D28" s="860"/>
      <c r="E28" s="862"/>
      <c r="F28" s="862"/>
      <c r="G28" s="941"/>
      <c r="H28" s="943">
        <v>31.5</v>
      </c>
      <c r="I28" s="943">
        <v>2520</v>
      </c>
      <c r="J28" s="950" t="s">
        <v>1972</v>
      </c>
      <c r="K28" s="943">
        <v>3478147.16</v>
      </c>
    </row>
    <row r="29" spans="1:11" ht="15.95" customHeight="1" x14ac:dyDescent="0.25">
      <c r="A29" s="366" t="s">
        <v>554</v>
      </c>
      <c r="B29" s="860" t="s">
        <v>1471</v>
      </c>
      <c r="C29" s="860" t="s">
        <v>1106</v>
      </c>
      <c r="D29" s="860"/>
      <c r="E29" s="861">
        <v>2E-3</v>
      </c>
      <c r="F29" s="861">
        <v>8.0000000000000002E-3</v>
      </c>
      <c r="G29" s="941"/>
      <c r="H29" s="943"/>
      <c r="I29" s="943"/>
      <c r="J29" s="950" t="s">
        <v>1972</v>
      </c>
      <c r="K29" s="943">
        <v>3110759.45</v>
      </c>
    </row>
    <row r="30" spans="1:11" ht="15.95" customHeight="1" x14ac:dyDescent="0.25">
      <c r="A30" s="366" t="s">
        <v>1976</v>
      </c>
      <c r="B30" s="860"/>
      <c r="C30" s="860" t="s">
        <v>79</v>
      </c>
      <c r="D30" s="860"/>
      <c r="E30" s="862"/>
      <c r="F30" s="862"/>
      <c r="G30" s="941">
        <v>504</v>
      </c>
      <c r="H30" s="943"/>
      <c r="I30" s="943"/>
      <c r="J30" s="950" t="s">
        <v>1972</v>
      </c>
      <c r="K30" s="943">
        <v>652796.16000000003</v>
      </c>
    </row>
    <row r="31" spans="1:11" ht="15.95" customHeight="1" x14ac:dyDescent="0.25">
      <c r="A31" s="366" t="s">
        <v>1973</v>
      </c>
      <c r="B31" s="860"/>
      <c r="C31" s="860" t="s">
        <v>79</v>
      </c>
      <c r="D31" s="860"/>
      <c r="E31" s="862"/>
      <c r="F31" s="862"/>
      <c r="G31" s="941">
        <v>378</v>
      </c>
      <c r="H31" s="943"/>
      <c r="I31" s="943"/>
      <c r="J31" s="950" t="s">
        <v>1972</v>
      </c>
      <c r="K31" s="943">
        <v>218632.43</v>
      </c>
    </row>
    <row r="32" spans="1:11" ht="15.95" customHeight="1" x14ac:dyDescent="0.25">
      <c r="A32" s="366" t="s">
        <v>1795</v>
      </c>
      <c r="B32" s="860"/>
      <c r="C32" s="860" t="s">
        <v>237</v>
      </c>
      <c r="D32" s="860"/>
      <c r="E32" s="862"/>
      <c r="F32" s="862"/>
      <c r="G32" s="941">
        <v>126</v>
      </c>
      <c r="H32" s="943"/>
      <c r="I32" s="943"/>
      <c r="J32" s="950" t="s">
        <v>1972</v>
      </c>
      <c r="K32" s="943">
        <v>137484</v>
      </c>
    </row>
    <row r="33" spans="1:11" ht="15.95" customHeight="1" x14ac:dyDescent="0.25">
      <c r="A33" s="663"/>
      <c r="B33" s="365"/>
      <c r="C33" s="365"/>
      <c r="D33" s="664"/>
      <c r="E33" s="684"/>
      <c r="F33" s="684"/>
      <c r="G33" s="365"/>
      <c r="H33" s="675"/>
      <c r="I33" s="675"/>
      <c r="J33" s="365"/>
      <c r="K33" s="389"/>
    </row>
    <row r="34" spans="1:11" ht="15.95" customHeight="1" x14ac:dyDescent="0.25">
      <c r="A34" s="372" t="s">
        <v>620</v>
      </c>
      <c r="B34" s="373"/>
      <c r="C34" s="373"/>
      <c r="D34" s="665"/>
      <c r="E34" s="748"/>
      <c r="F34" s="748"/>
      <c r="G34" s="373"/>
      <c r="H34" s="391"/>
      <c r="I34" s="391"/>
      <c r="J34" s="373"/>
      <c r="K34" s="388">
        <f>SUM(K35:K38)</f>
        <v>4906807.57</v>
      </c>
    </row>
    <row r="35" spans="1:11" ht="15.95" customHeight="1" x14ac:dyDescent="0.25">
      <c r="A35" s="366" t="s">
        <v>100</v>
      </c>
      <c r="B35" s="860"/>
      <c r="C35" s="860" t="s">
        <v>1985</v>
      </c>
      <c r="D35" s="860"/>
      <c r="E35" s="862"/>
      <c r="F35" s="862"/>
      <c r="G35" s="941"/>
      <c r="H35" s="943">
        <v>252</v>
      </c>
      <c r="I35" s="943">
        <v>11340</v>
      </c>
      <c r="J35" s="950" t="s">
        <v>1972</v>
      </c>
      <c r="K35" s="943">
        <v>2936259.37</v>
      </c>
    </row>
    <row r="36" spans="1:11" s="348" customFormat="1" ht="15.95" customHeight="1" x14ac:dyDescent="0.25">
      <c r="A36" s="366" t="s">
        <v>1984</v>
      </c>
      <c r="B36" s="860"/>
      <c r="C36" s="860" t="s">
        <v>79</v>
      </c>
      <c r="D36" s="860"/>
      <c r="E36" s="862"/>
      <c r="F36" s="862"/>
      <c r="G36" s="860"/>
      <c r="H36" s="943">
        <v>157.5</v>
      </c>
      <c r="I36" s="943">
        <v>9500</v>
      </c>
      <c r="J36" s="950" t="s">
        <v>1972</v>
      </c>
      <c r="K36" s="675">
        <v>1756105.2</v>
      </c>
    </row>
    <row r="37" spans="1:11" s="348" customFormat="1" ht="15.95" customHeight="1" x14ac:dyDescent="0.25">
      <c r="A37" s="366" t="s">
        <v>1983</v>
      </c>
      <c r="B37" s="860"/>
      <c r="C37" s="860" t="s">
        <v>79</v>
      </c>
      <c r="D37" s="860"/>
      <c r="E37" s="862"/>
      <c r="F37" s="862"/>
      <c r="G37" s="949">
        <v>2000</v>
      </c>
      <c r="H37" s="943"/>
      <c r="I37" s="943"/>
      <c r="J37" s="950" t="s">
        <v>1972</v>
      </c>
      <c r="K37" s="675">
        <v>179443</v>
      </c>
    </row>
    <row r="38" spans="1:11" s="348" customFormat="1" ht="15.95" customHeight="1" x14ac:dyDescent="0.25">
      <c r="A38" s="366" t="s">
        <v>1982</v>
      </c>
      <c r="B38" s="860"/>
      <c r="C38" s="860" t="s">
        <v>79</v>
      </c>
      <c r="D38" s="860"/>
      <c r="E38" s="862"/>
      <c r="F38" s="862"/>
      <c r="G38" s="949">
        <v>500</v>
      </c>
      <c r="H38" s="943"/>
      <c r="I38" s="943"/>
      <c r="J38" s="950" t="s">
        <v>1972</v>
      </c>
      <c r="K38" s="675">
        <v>35000</v>
      </c>
    </row>
    <row r="39" spans="1:11" ht="15.95" customHeight="1" x14ac:dyDescent="0.25">
      <c r="A39" s="364"/>
      <c r="B39" s="365"/>
      <c r="C39" s="365"/>
      <c r="D39" s="664"/>
      <c r="E39" s="684"/>
      <c r="F39" s="684"/>
      <c r="G39" s="365"/>
      <c r="H39" s="675"/>
      <c r="I39" s="675"/>
      <c r="J39" s="365"/>
      <c r="K39" s="389"/>
    </row>
    <row r="40" spans="1:11" ht="15.95" customHeight="1" x14ac:dyDescent="0.25">
      <c r="A40" s="372" t="s">
        <v>621</v>
      </c>
      <c r="B40" s="373"/>
      <c r="C40" s="373"/>
      <c r="D40" s="665"/>
      <c r="E40" s="748"/>
      <c r="F40" s="748"/>
      <c r="G40" s="373"/>
      <c r="H40" s="391"/>
      <c r="I40" s="391"/>
      <c r="J40" s="373"/>
      <c r="K40" s="388">
        <f>SUM(K41:K43)</f>
        <v>9255234.9400000013</v>
      </c>
    </row>
    <row r="41" spans="1:11" ht="15.95" customHeight="1" x14ac:dyDescent="0.25">
      <c r="A41" s="366" t="s">
        <v>1981</v>
      </c>
      <c r="B41" s="860"/>
      <c r="C41" s="860" t="s">
        <v>1106</v>
      </c>
      <c r="D41" s="860"/>
      <c r="E41" s="862"/>
      <c r="F41" s="862"/>
      <c r="G41" s="941"/>
      <c r="H41" s="943"/>
      <c r="I41" s="943"/>
      <c r="J41" s="950" t="s">
        <v>1972</v>
      </c>
      <c r="K41" s="943">
        <v>5262742.82</v>
      </c>
    </row>
    <row r="42" spans="1:11" ht="15.95" customHeight="1" x14ac:dyDescent="0.25">
      <c r="A42" s="366" t="s">
        <v>567</v>
      </c>
      <c r="B42" s="860"/>
      <c r="C42" s="860" t="s">
        <v>79</v>
      </c>
      <c r="D42" s="859">
        <v>0.03</v>
      </c>
      <c r="E42" s="862"/>
      <c r="F42" s="862"/>
      <c r="G42" s="941">
        <v>43</v>
      </c>
      <c r="H42" s="943"/>
      <c r="I42" s="943"/>
      <c r="J42" s="950" t="s">
        <v>1972</v>
      </c>
      <c r="K42" s="943">
        <v>3992492.12</v>
      </c>
    </row>
    <row r="43" spans="1:11" ht="15.95" customHeight="1" x14ac:dyDescent="0.25">
      <c r="A43" s="364"/>
      <c r="B43" s="365"/>
      <c r="C43" s="365"/>
      <c r="D43" s="664"/>
      <c r="E43" s="684"/>
      <c r="F43" s="684"/>
      <c r="G43" s="365"/>
      <c r="H43" s="675"/>
      <c r="I43" s="675"/>
      <c r="J43" s="365"/>
      <c r="K43" s="389"/>
    </row>
    <row r="44" spans="1:11" ht="15.95" customHeight="1" x14ac:dyDescent="0.25">
      <c r="A44" s="374" t="s">
        <v>624</v>
      </c>
      <c r="B44" s="378"/>
      <c r="C44" s="378"/>
      <c r="D44" s="666"/>
      <c r="E44" s="749"/>
      <c r="F44" s="749"/>
      <c r="G44" s="378"/>
      <c r="H44" s="951"/>
      <c r="I44" s="951"/>
      <c r="J44" s="378"/>
      <c r="K44" s="667">
        <f>SUM(K45)</f>
        <v>0</v>
      </c>
    </row>
    <row r="45" spans="1:11" ht="15.95" customHeight="1" x14ac:dyDescent="0.25">
      <c r="A45" s="745"/>
      <c r="B45" s="370"/>
      <c r="C45" s="370"/>
      <c r="D45" s="669"/>
      <c r="E45" s="747"/>
      <c r="F45" s="747"/>
      <c r="G45" s="370"/>
      <c r="H45" s="676"/>
      <c r="I45" s="676"/>
      <c r="J45" s="370"/>
      <c r="K45" s="670"/>
    </row>
    <row r="46" spans="1:11" ht="15.95" customHeight="1" x14ac:dyDescent="0.25">
      <c r="A46" s="372" t="s">
        <v>627</v>
      </c>
      <c r="B46" s="373"/>
      <c r="C46" s="373"/>
      <c r="D46" s="665"/>
      <c r="E46" s="748"/>
      <c r="F46" s="748"/>
      <c r="G46" s="373"/>
      <c r="H46" s="391"/>
      <c r="I46" s="391"/>
      <c r="J46" s="373"/>
      <c r="K46" s="388">
        <f>SUM(K47:K52)</f>
        <v>51026507.049999997</v>
      </c>
    </row>
    <row r="47" spans="1:11" ht="15.95" customHeight="1" x14ac:dyDescent="0.25">
      <c r="A47" s="366" t="s">
        <v>577</v>
      </c>
      <c r="B47" s="860"/>
      <c r="C47" s="860" t="s">
        <v>1106</v>
      </c>
      <c r="D47" s="860"/>
      <c r="E47" s="862"/>
      <c r="F47" s="862"/>
      <c r="G47" s="860"/>
      <c r="H47" s="675"/>
      <c r="I47" s="675"/>
      <c r="J47" s="950" t="s">
        <v>1972</v>
      </c>
      <c r="K47" s="675">
        <v>31770274.940000001</v>
      </c>
    </row>
    <row r="48" spans="1:11" s="348" customFormat="1" ht="15.95" customHeight="1" x14ac:dyDescent="0.25">
      <c r="A48" s="366" t="s">
        <v>1980</v>
      </c>
      <c r="B48" s="860"/>
      <c r="C48" s="860" t="s">
        <v>79</v>
      </c>
      <c r="D48" s="860"/>
      <c r="E48" s="862"/>
      <c r="F48" s="862"/>
      <c r="G48" s="860"/>
      <c r="H48" s="943"/>
      <c r="I48" s="943"/>
      <c r="J48" s="950" t="s">
        <v>1972</v>
      </c>
      <c r="K48" s="675">
        <v>15864312.060000001</v>
      </c>
    </row>
    <row r="49" spans="1:11" s="348" customFormat="1" ht="15.95" customHeight="1" x14ac:dyDescent="0.25">
      <c r="A49" s="366" t="s">
        <v>1979</v>
      </c>
      <c r="B49" s="860"/>
      <c r="C49" s="860" t="s">
        <v>1106</v>
      </c>
      <c r="D49" s="860"/>
      <c r="E49" s="862"/>
      <c r="F49" s="862"/>
      <c r="G49" s="860"/>
      <c r="H49" s="943"/>
      <c r="I49" s="943"/>
      <c r="J49" s="950" t="s">
        <v>1972</v>
      </c>
      <c r="K49" s="675">
        <v>1924587.76</v>
      </c>
    </row>
    <row r="50" spans="1:11" ht="15.95" customHeight="1" x14ac:dyDescent="0.25">
      <c r="A50" s="366" t="s">
        <v>1978</v>
      </c>
      <c r="B50" s="860" t="s">
        <v>1977</v>
      </c>
      <c r="C50" s="860" t="s">
        <v>79</v>
      </c>
      <c r="D50" s="859">
        <v>0.13</v>
      </c>
      <c r="E50" s="862"/>
      <c r="F50" s="862"/>
      <c r="G50" s="860"/>
      <c r="H50" s="943"/>
      <c r="I50" s="943"/>
      <c r="J50" s="950" t="s">
        <v>1972</v>
      </c>
      <c r="K50" s="675">
        <v>666101.29</v>
      </c>
    </row>
    <row r="51" spans="1:11" ht="15.95" customHeight="1" x14ac:dyDescent="0.25">
      <c r="A51" s="366" t="s">
        <v>1975</v>
      </c>
      <c r="B51" s="860"/>
      <c r="C51" s="860" t="s">
        <v>1106</v>
      </c>
      <c r="D51" s="860"/>
      <c r="E51" s="862"/>
      <c r="F51" s="862"/>
      <c r="G51" s="860"/>
      <c r="H51" s="943">
        <v>25</v>
      </c>
      <c r="I51" s="943">
        <v>800</v>
      </c>
      <c r="J51" s="950" t="s">
        <v>1972</v>
      </c>
      <c r="K51" s="675">
        <v>450581</v>
      </c>
    </row>
    <row r="52" spans="1:11" ht="15.95" customHeight="1" x14ac:dyDescent="0.25">
      <c r="A52" s="366" t="s">
        <v>1974</v>
      </c>
      <c r="B52" s="860"/>
      <c r="C52" s="860" t="s">
        <v>1106</v>
      </c>
      <c r="D52" s="860"/>
      <c r="E52" s="862"/>
      <c r="F52" s="862"/>
      <c r="G52" s="860"/>
      <c r="H52" s="943"/>
      <c r="I52" s="943"/>
      <c r="J52" s="950" t="s">
        <v>1972</v>
      </c>
      <c r="K52" s="675">
        <v>350650</v>
      </c>
    </row>
    <row r="53" spans="1:11" ht="15.95" customHeight="1" x14ac:dyDescent="0.25">
      <c r="A53" s="364"/>
      <c r="B53" s="365"/>
      <c r="C53" s="365"/>
      <c r="D53" s="664"/>
      <c r="E53" s="684"/>
      <c r="F53" s="684"/>
      <c r="G53" s="365"/>
      <c r="H53" s="675"/>
      <c r="I53" s="675"/>
      <c r="J53" s="365"/>
      <c r="K53" s="389"/>
    </row>
    <row r="54" spans="1:11" x14ac:dyDescent="0.25">
      <c r="A54" s="441" t="s">
        <v>628</v>
      </c>
      <c r="B54" s="752"/>
      <c r="C54" s="752"/>
      <c r="D54" s="673"/>
      <c r="E54" s="889"/>
      <c r="F54" s="889"/>
      <c r="G54" s="752"/>
      <c r="H54" s="752"/>
      <c r="I54" s="752"/>
      <c r="J54" s="752"/>
      <c r="K54" s="448">
        <f>+K9+K11+K24+K27+K34+K40+K44+K46</f>
        <v>281742663.45999992</v>
      </c>
    </row>
    <row r="55" spans="1:11" x14ac:dyDescent="0.25">
      <c r="A55" s="482"/>
      <c r="B55" s="19"/>
      <c r="C55" s="19"/>
      <c r="D55" s="746"/>
      <c r="E55" s="19"/>
      <c r="F55" s="19"/>
      <c r="G55" s="19"/>
      <c r="H55" s="19"/>
      <c r="I55" s="19"/>
      <c r="J55" s="19"/>
      <c r="K55" s="19"/>
    </row>
  </sheetData>
  <mergeCells count="10">
    <mergeCell ref="H7:I7"/>
    <mergeCell ref="J7:J8"/>
    <mergeCell ref="K7:K8"/>
    <mergeCell ref="D7:D8"/>
    <mergeCell ref="H6:I6"/>
    <mergeCell ref="A7:A8"/>
    <mergeCell ref="B7:B8"/>
    <mergeCell ref="C7:C8"/>
    <mergeCell ref="E7:F7"/>
    <mergeCell ref="G7:G8"/>
  </mergeCells>
  <pageMargins left="0.70866141732283472" right="0.70866141732283472" top="0.74803149606299213" bottom="0.74803149606299213" header="0.31496062992125984" footer="0.31496062992125984"/>
  <pageSetup paperSize="9" scale="50" orientation="landscape" r:id="rId1"/>
  <ignoredErrors>
    <ignoredError sqref="A6:XFD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7"/>
  <sheetViews>
    <sheetView showGridLines="0" topLeftCell="A25" zoomScale="90" zoomScaleNormal="90" workbookViewId="0">
      <selection activeCell="K29" sqref="K29"/>
    </sheetView>
  </sheetViews>
  <sheetFormatPr baseColWidth="10" defaultColWidth="11" defaultRowHeight="15" x14ac:dyDescent="0.25"/>
  <cols>
    <col min="1" max="1" width="69.140625" style="1156" bestFit="1" customWidth="1"/>
    <col min="2" max="2" width="17.5703125" style="1181" bestFit="1" customWidth="1"/>
    <col min="3" max="3" width="25.7109375" style="1155" customWidth="1"/>
    <col min="4" max="4" width="10.7109375" style="1155" customWidth="1"/>
    <col min="5" max="5" width="10.28515625" style="1155" customWidth="1"/>
    <col min="6" max="6" width="9.28515625" style="1155" customWidth="1"/>
    <col min="7" max="7" width="16.5703125" style="1155" bestFit="1" customWidth="1"/>
    <col min="8" max="9" width="17.7109375" style="1155" customWidth="1"/>
    <col min="10" max="10" width="18.7109375" style="1155" bestFit="1" customWidth="1"/>
    <col min="11" max="11" width="17.7109375" style="1155" customWidth="1"/>
    <col min="12" max="26" width="11" style="1155" customWidth="1"/>
    <col min="27" max="256" width="11" style="1156"/>
    <col min="257" max="257" width="65" style="1156" customWidth="1"/>
    <col min="258" max="258" width="16.28515625" style="1156" customWidth="1"/>
    <col min="259" max="259" width="25.7109375" style="1156" customWidth="1"/>
    <col min="260" max="260" width="10.7109375" style="1156" customWidth="1"/>
    <col min="261" max="261" width="7" style="1156" customWidth="1"/>
    <col min="262" max="262" width="11.140625" style="1156" customWidth="1"/>
    <col min="263" max="263" width="17" style="1156" bestFit="1" customWidth="1"/>
    <col min="264" max="267" width="17.7109375" style="1156" customWidth="1"/>
    <col min="268" max="282" width="11" style="1156" customWidth="1"/>
    <col min="283" max="512" width="11" style="1156"/>
    <col min="513" max="513" width="65" style="1156" customWidth="1"/>
    <col min="514" max="514" width="16.28515625" style="1156" customWidth="1"/>
    <col min="515" max="515" width="25.7109375" style="1156" customWidth="1"/>
    <col min="516" max="516" width="10.7109375" style="1156" customWidth="1"/>
    <col min="517" max="517" width="7" style="1156" customWidth="1"/>
    <col min="518" max="518" width="11.140625" style="1156" customWidth="1"/>
    <col min="519" max="519" width="17" style="1156" bestFit="1" customWidth="1"/>
    <col min="520" max="523" width="17.7109375" style="1156" customWidth="1"/>
    <col min="524" max="538" width="11" style="1156" customWidth="1"/>
    <col min="539" max="768" width="11" style="1156"/>
    <col min="769" max="769" width="65" style="1156" customWidth="1"/>
    <col min="770" max="770" width="16.28515625" style="1156" customWidth="1"/>
    <col min="771" max="771" width="25.7109375" style="1156" customWidth="1"/>
    <col min="772" max="772" width="10.7109375" style="1156" customWidth="1"/>
    <col min="773" max="773" width="7" style="1156" customWidth="1"/>
    <col min="774" max="774" width="11.140625" style="1156" customWidth="1"/>
    <col min="775" max="775" width="17" style="1156" bestFit="1" customWidth="1"/>
    <col min="776" max="779" width="17.7109375" style="1156" customWidth="1"/>
    <col min="780" max="794" width="11" style="1156" customWidth="1"/>
    <col min="795" max="1024" width="11" style="1156"/>
    <col min="1025" max="1025" width="65" style="1156" customWidth="1"/>
    <col min="1026" max="1026" width="16.28515625" style="1156" customWidth="1"/>
    <col min="1027" max="1027" width="25.7109375" style="1156" customWidth="1"/>
    <col min="1028" max="1028" width="10.7109375" style="1156" customWidth="1"/>
    <col min="1029" max="1029" width="7" style="1156" customWidth="1"/>
    <col min="1030" max="1030" width="11.140625" style="1156" customWidth="1"/>
    <col min="1031" max="1031" width="17" style="1156" bestFit="1" customWidth="1"/>
    <col min="1032" max="1035" width="17.7109375" style="1156" customWidth="1"/>
    <col min="1036" max="1050" width="11" style="1156" customWidth="1"/>
    <col min="1051" max="1280" width="11" style="1156"/>
    <col min="1281" max="1281" width="65" style="1156" customWidth="1"/>
    <col min="1282" max="1282" width="16.28515625" style="1156" customWidth="1"/>
    <col min="1283" max="1283" width="25.7109375" style="1156" customWidth="1"/>
    <col min="1284" max="1284" width="10.7109375" style="1156" customWidth="1"/>
    <col min="1285" max="1285" width="7" style="1156" customWidth="1"/>
    <col min="1286" max="1286" width="11.140625" style="1156" customWidth="1"/>
    <col min="1287" max="1287" width="17" style="1156" bestFit="1" customWidth="1"/>
    <col min="1288" max="1291" width="17.7109375" style="1156" customWidth="1"/>
    <col min="1292" max="1306" width="11" style="1156" customWidth="1"/>
    <col min="1307" max="1536" width="11" style="1156"/>
    <col min="1537" max="1537" width="65" style="1156" customWidth="1"/>
    <col min="1538" max="1538" width="16.28515625" style="1156" customWidth="1"/>
    <col min="1539" max="1539" width="25.7109375" style="1156" customWidth="1"/>
    <col min="1540" max="1540" width="10.7109375" style="1156" customWidth="1"/>
    <col min="1541" max="1541" width="7" style="1156" customWidth="1"/>
    <col min="1542" max="1542" width="11.140625" style="1156" customWidth="1"/>
    <col min="1543" max="1543" width="17" style="1156" bestFit="1" customWidth="1"/>
    <col min="1544" max="1547" width="17.7109375" style="1156" customWidth="1"/>
    <col min="1548" max="1562" width="11" style="1156" customWidth="1"/>
    <col min="1563" max="1792" width="11" style="1156"/>
    <col min="1793" max="1793" width="65" style="1156" customWidth="1"/>
    <col min="1794" max="1794" width="16.28515625" style="1156" customWidth="1"/>
    <col min="1795" max="1795" width="25.7109375" style="1156" customWidth="1"/>
    <col min="1796" max="1796" width="10.7109375" style="1156" customWidth="1"/>
    <col min="1797" max="1797" width="7" style="1156" customWidth="1"/>
    <col min="1798" max="1798" width="11.140625" style="1156" customWidth="1"/>
    <col min="1799" max="1799" width="17" style="1156" bestFit="1" customWidth="1"/>
    <col min="1800" max="1803" width="17.7109375" style="1156" customWidth="1"/>
    <col min="1804" max="1818" width="11" style="1156" customWidth="1"/>
    <col min="1819" max="2048" width="11" style="1156"/>
    <col min="2049" max="2049" width="65" style="1156" customWidth="1"/>
    <col min="2050" max="2050" width="16.28515625" style="1156" customWidth="1"/>
    <col min="2051" max="2051" width="25.7109375" style="1156" customWidth="1"/>
    <col min="2052" max="2052" width="10.7109375" style="1156" customWidth="1"/>
    <col min="2053" max="2053" width="7" style="1156" customWidth="1"/>
    <col min="2054" max="2054" width="11.140625" style="1156" customWidth="1"/>
    <col min="2055" max="2055" width="17" style="1156" bestFit="1" customWidth="1"/>
    <col min="2056" max="2059" width="17.7109375" style="1156" customWidth="1"/>
    <col min="2060" max="2074" width="11" style="1156" customWidth="1"/>
    <col min="2075" max="2304" width="11" style="1156"/>
    <col min="2305" max="2305" width="65" style="1156" customWidth="1"/>
    <col min="2306" max="2306" width="16.28515625" style="1156" customWidth="1"/>
    <col min="2307" max="2307" width="25.7109375" style="1156" customWidth="1"/>
    <col min="2308" max="2308" width="10.7109375" style="1156" customWidth="1"/>
    <col min="2309" max="2309" width="7" style="1156" customWidth="1"/>
    <col min="2310" max="2310" width="11.140625" style="1156" customWidth="1"/>
    <col min="2311" max="2311" width="17" style="1156" bestFit="1" customWidth="1"/>
    <col min="2312" max="2315" width="17.7109375" style="1156" customWidth="1"/>
    <col min="2316" max="2330" width="11" style="1156" customWidth="1"/>
    <col min="2331" max="2560" width="11" style="1156"/>
    <col min="2561" max="2561" width="65" style="1156" customWidth="1"/>
    <col min="2562" max="2562" width="16.28515625" style="1156" customWidth="1"/>
    <col min="2563" max="2563" width="25.7109375" style="1156" customWidth="1"/>
    <col min="2564" max="2564" width="10.7109375" style="1156" customWidth="1"/>
    <col min="2565" max="2565" width="7" style="1156" customWidth="1"/>
    <col min="2566" max="2566" width="11.140625" style="1156" customWidth="1"/>
    <col min="2567" max="2567" width="17" style="1156" bestFit="1" customWidth="1"/>
    <col min="2568" max="2571" width="17.7109375" style="1156" customWidth="1"/>
    <col min="2572" max="2586" width="11" style="1156" customWidth="1"/>
    <col min="2587" max="2816" width="11" style="1156"/>
    <col min="2817" max="2817" width="65" style="1156" customWidth="1"/>
    <col min="2818" max="2818" width="16.28515625" style="1156" customWidth="1"/>
    <col min="2819" max="2819" width="25.7109375" style="1156" customWidth="1"/>
    <col min="2820" max="2820" width="10.7109375" style="1156" customWidth="1"/>
    <col min="2821" max="2821" width="7" style="1156" customWidth="1"/>
    <col min="2822" max="2822" width="11.140625" style="1156" customWidth="1"/>
    <col min="2823" max="2823" width="17" style="1156" bestFit="1" customWidth="1"/>
    <col min="2824" max="2827" width="17.7109375" style="1156" customWidth="1"/>
    <col min="2828" max="2842" width="11" style="1156" customWidth="1"/>
    <col min="2843" max="3072" width="11" style="1156"/>
    <col min="3073" max="3073" width="65" style="1156" customWidth="1"/>
    <col min="3074" max="3074" width="16.28515625" style="1156" customWidth="1"/>
    <col min="3075" max="3075" width="25.7109375" style="1156" customWidth="1"/>
    <col min="3076" max="3076" width="10.7109375" style="1156" customWidth="1"/>
    <col min="3077" max="3077" width="7" style="1156" customWidth="1"/>
    <col min="3078" max="3078" width="11.140625" style="1156" customWidth="1"/>
    <col min="3079" max="3079" width="17" style="1156" bestFit="1" customWidth="1"/>
    <col min="3080" max="3083" width="17.7109375" style="1156" customWidth="1"/>
    <col min="3084" max="3098" width="11" style="1156" customWidth="1"/>
    <col min="3099" max="3328" width="11" style="1156"/>
    <col min="3329" max="3329" width="65" style="1156" customWidth="1"/>
    <col min="3330" max="3330" width="16.28515625" style="1156" customWidth="1"/>
    <col min="3331" max="3331" width="25.7109375" style="1156" customWidth="1"/>
    <col min="3332" max="3332" width="10.7109375" style="1156" customWidth="1"/>
    <col min="3333" max="3333" width="7" style="1156" customWidth="1"/>
    <col min="3334" max="3334" width="11.140625" style="1156" customWidth="1"/>
    <col min="3335" max="3335" width="17" style="1156" bestFit="1" customWidth="1"/>
    <col min="3336" max="3339" width="17.7109375" style="1156" customWidth="1"/>
    <col min="3340" max="3354" width="11" style="1156" customWidth="1"/>
    <col min="3355" max="3584" width="11" style="1156"/>
    <col min="3585" max="3585" width="65" style="1156" customWidth="1"/>
    <col min="3586" max="3586" width="16.28515625" style="1156" customWidth="1"/>
    <col min="3587" max="3587" width="25.7109375" style="1156" customWidth="1"/>
    <col min="3588" max="3588" width="10.7109375" style="1156" customWidth="1"/>
    <col min="3589" max="3589" width="7" style="1156" customWidth="1"/>
    <col min="3590" max="3590" width="11.140625" style="1156" customWidth="1"/>
    <col min="3591" max="3591" width="17" style="1156" bestFit="1" customWidth="1"/>
    <col min="3592" max="3595" width="17.7109375" style="1156" customWidth="1"/>
    <col min="3596" max="3610" width="11" style="1156" customWidth="1"/>
    <col min="3611" max="3840" width="11" style="1156"/>
    <col min="3841" max="3841" width="65" style="1156" customWidth="1"/>
    <col min="3842" max="3842" width="16.28515625" style="1156" customWidth="1"/>
    <col min="3843" max="3843" width="25.7109375" style="1156" customWidth="1"/>
    <col min="3844" max="3844" width="10.7109375" style="1156" customWidth="1"/>
    <col min="3845" max="3845" width="7" style="1156" customWidth="1"/>
    <col min="3846" max="3846" width="11.140625" style="1156" customWidth="1"/>
    <col min="3847" max="3847" width="17" style="1156" bestFit="1" customWidth="1"/>
    <col min="3848" max="3851" width="17.7109375" style="1156" customWidth="1"/>
    <col min="3852" max="3866" width="11" style="1156" customWidth="1"/>
    <col min="3867" max="4096" width="11" style="1156"/>
    <col min="4097" max="4097" width="65" style="1156" customWidth="1"/>
    <col min="4098" max="4098" width="16.28515625" style="1156" customWidth="1"/>
    <col min="4099" max="4099" width="25.7109375" style="1156" customWidth="1"/>
    <col min="4100" max="4100" width="10.7109375" style="1156" customWidth="1"/>
    <col min="4101" max="4101" width="7" style="1156" customWidth="1"/>
    <col min="4102" max="4102" width="11.140625" style="1156" customWidth="1"/>
    <col min="4103" max="4103" width="17" style="1156" bestFit="1" customWidth="1"/>
    <col min="4104" max="4107" width="17.7109375" style="1156" customWidth="1"/>
    <col min="4108" max="4122" width="11" style="1156" customWidth="1"/>
    <col min="4123" max="4352" width="11" style="1156"/>
    <col min="4353" max="4353" width="65" style="1156" customWidth="1"/>
    <col min="4354" max="4354" width="16.28515625" style="1156" customWidth="1"/>
    <col min="4355" max="4355" width="25.7109375" style="1156" customWidth="1"/>
    <col min="4356" max="4356" width="10.7109375" style="1156" customWidth="1"/>
    <col min="4357" max="4357" width="7" style="1156" customWidth="1"/>
    <col min="4358" max="4358" width="11.140625" style="1156" customWidth="1"/>
    <col min="4359" max="4359" width="17" style="1156" bestFit="1" customWidth="1"/>
    <col min="4360" max="4363" width="17.7109375" style="1156" customWidth="1"/>
    <col min="4364" max="4378" width="11" style="1156" customWidth="1"/>
    <col min="4379" max="4608" width="11" style="1156"/>
    <col min="4609" max="4609" width="65" style="1156" customWidth="1"/>
    <col min="4610" max="4610" width="16.28515625" style="1156" customWidth="1"/>
    <col min="4611" max="4611" width="25.7109375" style="1156" customWidth="1"/>
    <col min="4612" max="4612" width="10.7109375" style="1156" customWidth="1"/>
    <col min="4613" max="4613" width="7" style="1156" customWidth="1"/>
    <col min="4614" max="4614" width="11.140625" style="1156" customWidth="1"/>
    <col min="4615" max="4615" width="17" style="1156" bestFit="1" customWidth="1"/>
    <col min="4616" max="4619" width="17.7109375" style="1156" customWidth="1"/>
    <col min="4620" max="4634" width="11" style="1156" customWidth="1"/>
    <col min="4635" max="4864" width="11" style="1156"/>
    <col min="4865" max="4865" width="65" style="1156" customWidth="1"/>
    <col min="4866" max="4866" width="16.28515625" style="1156" customWidth="1"/>
    <col min="4867" max="4867" width="25.7109375" style="1156" customWidth="1"/>
    <col min="4868" max="4868" width="10.7109375" style="1156" customWidth="1"/>
    <col min="4869" max="4869" width="7" style="1156" customWidth="1"/>
    <col min="4870" max="4870" width="11.140625" style="1156" customWidth="1"/>
    <col min="4871" max="4871" width="17" style="1156" bestFit="1" customWidth="1"/>
    <col min="4872" max="4875" width="17.7109375" style="1156" customWidth="1"/>
    <col min="4876" max="4890" width="11" style="1156" customWidth="1"/>
    <col min="4891" max="5120" width="11" style="1156"/>
    <col min="5121" max="5121" width="65" style="1156" customWidth="1"/>
    <col min="5122" max="5122" width="16.28515625" style="1156" customWidth="1"/>
    <col min="5123" max="5123" width="25.7109375" style="1156" customWidth="1"/>
    <col min="5124" max="5124" width="10.7109375" style="1156" customWidth="1"/>
    <col min="5125" max="5125" width="7" style="1156" customWidth="1"/>
    <col min="5126" max="5126" width="11.140625" style="1156" customWidth="1"/>
    <col min="5127" max="5127" width="17" style="1156" bestFit="1" customWidth="1"/>
    <col min="5128" max="5131" width="17.7109375" style="1156" customWidth="1"/>
    <col min="5132" max="5146" width="11" style="1156" customWidth="1"/>
    <col min="5147" max="5376" width="11" style="1156"/>
    <col min="5377" max="5377" width="65" style="1156" customWidth="1"/>
    <col min="5378" max="5378" width="16.28515625" style="1156" customWidth="1"/>
    <col min="5379" max="5379" width="25.7109375" style="1156" customWidth="1"/>
    <col min="5380" max="5380" width="10.7109375" style="1156" customWidth="1"/>
    <col min="5381" max="5381" width="7" style="1156" customWidth="1"/>
    <col min="5382" max="5382" width="11.140625" style="1156" customWidth="1"/>
    <col min="5383" max="5383" width="17" style="1156" bestFit="1" customWidth="1"/>
    <col min="5384" max="5387" width="17.7109375" style="1156" customWidth="1"/>
    <col min="5388" max="5402" width="11" style="1156" customWidth="1"/>
    <col min="5403" max="5632" width="11" style="1156"/>
    <col min="5633" max="5633" width="65" style="1156" customWidth="1"/>
    <col min="5634" max="5634" width="16.28515625" style="1156" customWidth="1"/>
    <col min="5635" max="5635" width="25.7109375" style="1156" customWidth="1"/>
    <col min="5636" max="5636" width="10.7109375" style="1156" customWidth="1"/>
    <col min="5637" max="5637" width="7" style="1156" customWidth="1"/>
    <col min="5638" max="5638" width="11.140625" style="1156" customWidth="1"/>
    <col min="5639" max="5639" width="17" style="1156" bestFit="1" customWidth="1"/>
    <col min="5640" max="5643" width="17.7109375" style="1156" customWidth="1"/>
    <col min="5644" max="5658" width="11" style="1156" customWidth="1"/>
    <col min="5659" max="5888" width="11" style="1156"/>
    <col min="5889" max="5889" width="65" style="1156" customWidth="1"/>
    <col min="5890" max="5890" width="16.28515625" style="1156" customWidth="1"/>
    <col min="5891" max="5891" width="25.7109375" style="1156" customWidth="1"/>
    <col min="5892" max="5892" width="10.7109375" style="1156" customWidth="1"/>
    <col min="5893" max="5893" width="7" style="1156" customWidth="1"/>
    <col min="5894" max="5894" width="11.140625" style="1156" customWidth="1"/>
    <col min="5895" max="5895" width="17" style="1156" bestFit="1" customWidth="1"/>
    <col min="5896" max="5899" width="17.7109375" style="1156" customWidth="1"/>
    <col min="5900" max="5914" width="11" style="1156" customWidth="1"/>
    <col min="5915" max="6144" width="11" style="1156"/>
    <col min="6145" max="6145" width="65" style="1156" customWidth="1"/>
    <col min="6146" max="6146" width="16.28515625" style="1156" customWidth="1"/>
    <col min="6147" max="6147" width="25.7109375" style="1156" customWidth="1"/>
    <col min="6148" max="6148" width="10.7109375" style="1156" customWidth="1"/>
    <col min="6149" max="6149" width="7" style="1156" customWidth="1"/>
    <col min="6150" max="6150" width="11.140625" style="1156" customWidth="1"/>
    <col min="6151" max="6151" width="17" style="1156" bestFit="1" customWidth="1"/>
    <col min="6152" max="6155" width="17.7109375" style="1156" customWidth="1"/>
    <col min="6156" max="6170" width="11" style="1156" customWidth="1"/>
    <col min="6171" max="6400" width="11" style="1156"/>
    <col min="6401" max="6401" width="65" style="1156" customWidth="1"/>
    <col min="6402" max="6402" width="16.28515625" style="1156" customWidth="1"/>
    <col min="6403" max="6403" width="25.7109375" style="1156" customWidth="1"/>
    <col min="6404" max="6404" width="10.7109375" style="1156" customWidth="1"/>
    <col min="6405" max="6405" width="7" style="1156" customWidth="1"/>
    <col min="6406" max="6406" width="11.140625" style="1156" customWidth="1"/>
    <col min="6407" max="6407" width="17" style="1156" bestFit="1" customWidth="1"/>
    <col min="6408" max="6411" width="17.7109375" style="1156" customWidth="1"/>
    <col min="6412" max="6426" width="11" style="1156" customWidth="1"/>
    <col min="6427" max="6656" width="11" style="1156"/>
    <col min="6657" max="6657" width="65" style="1156" customWidth="1"/>
    <col min="6658" max="6658" width="16.28515625" style="1156" customWidth="1"/>
    <col min="6659" max="6659" width="25.7109375" style="1156" customWidth="1"/>
    <col min="6660" max="6660" width="10.7109375" style="1156" customWidth="1"/>
    <col min="6661" max="6661" width="7" style="1156" customWidth="1"/>
    <col min="6662" max="6662" width="11.140625" style="1156" customWidth="1"/>
    <col min="6663" max="6663" width="17" style="1156" bestFit="1" customWidth="1"/>
    <col min="6664" max="6667" width="17.7109375" style="1156" customWidth="1"/>
    <col min="6668" max="6682" width="11" style="1156" customWidth="1"/>
    <col min="6683" max="6912" width="11" style="1156"/>
    <col min="6913" max="6913" width="65" style="1156" customWidth="1"/>
    <col min="6914" max="6914" width="16.28515625" style="1156" customWidth="1"/>
    <col min="6915" max="6915" width="25.7109375" style="1156" customWidth="1"/>
    <col min="6916" max="6916" width="10.7109375" style="1156" customWidth="1"/>
    <col min="6917" max="6917" width="7" style="1156" customWidth="1"/>
    <col min="6918" max="6918" width="11.140625" style="1156" customWidth="1"/>
    <col min="6919" max="6919" width="17" style="1156" bestFit="1" customWidth="1"/>
    <col min="6920" max="6923" width="17.7109375" style="1156" customWidth="1"/>
    <col min="6924" max="6938" width="11" style="1156" customWidth="1"/>
    <col min="6939" max="7168" width="11" style="1156"/>
    <col min="7169" max="7169" width="65" style="1156" customWidth="1"/>
    <col min="7170" max="7170" width="16.28515625" style="1156" customWidth="1"/>
    <col min="7171" max="7171" width="25.7109375" style="1156" customWidth="1"/>
    <col min="7172" max="7172" width="10.7109375" style="1156" customWidth="1"/>
    <col min="7173" max="7173" width="7" style="1156" customWidth="1"/>
    <col min="7174" max="7174" width="11.140625" style="1156" customWidth="1"/>
    <col min="7175" max="7175" width="17" style="1156" bestFit="1" customWidth="1"/>
    <col min="7176" max="7179" width="17.7109375" style="1156" customWidth="1"/>
    <col min="7180" max="7194" width="11" style="1156" customWidth="1"/>
    <col min="7195" max="7424" width="11" style="1156"/>
    <col min="7425" max="7425" width="65" style="1156" customWidth="1"/>
    <col min="7426" max="7426" width="16.28515625" style="1156" customWidth="1"/>
    <col min="7427" max="7427" width="25.7109375" style="1156" customWidth="1"/>
    <col min="7428" max="7428" width="10.7109375" style="1156" customWidth="1"/>
    <col min="7429" max="7429" width="7" style="1156" customWidth="1"/>
    <col min="7430" max="7430" width="11.140625" style="1156" customWidth="1"/>
    <col min="7431" max="7431" width="17" style="1156" bestFit="1" customWidth="1"/>
    <col min="7432" max="7435" width="17.7109375" style="1156" customWidth="1"/>
    <col min="7436" max="7450" width="11" style="1156" customWidth="1"/>
    <col min="7451" max="7680" width="11" style="1156"/>
    <col min="7681" max="7681" width="65" style="1156" customWidth="1"/>
    <col min="7682" max="7682" width="16.28515625" style="1156" customWidth="1"/>
    <col min="7683" max="7683" width="25.7109375" style="1156" customWidth="1"/>
    <col min="7684" max="7684" width="10.7109375" style="1156" customWidth="1"/>
    <col min="7685" max="7685" width="7" style="1156" customWidth="1"/>
    <col min="7686" max="7686" width="11.140625" style="1156" customWidth="1"/>
    <col min="7687" max="7687" width="17" style="1156" bestFit="1" customWidth="1"/>
    <col min="7688" max="7691" width="17.7109375" style="1156" customWidth="1"/>
    <col min="7692" max="7706" width="11" style="1156" customWidth="1"/>
    <col min="7707" max="7936" width="11" style="1156"/>
    <col min="7937" max="7937" width="65" style="1156" customWidth="1"/>
    <col min="7938" max="7938" width="16.28515625" style="1156" customWidth="1"/>
    <col min="7939" max="7939" width="25.7109375" style="1156" customWidth="1"/>
    <col min="7940" max="7940" width="10.7109375" style="1156" customWidth="1"/>
    <col min="7941" max="7941" width="7" style="1156" customWidth="1"/>
    <col min="7942" max="7942" width="11.140625" style="1156" customWidth="1"/>
    <col min="7943" max="7943" width="17" style="1156" bestFit="1" customWidth="1"/>
    <col min="7944" max="7947" width="17.7109375" style="1156" customWidth="1"/>
    <col min="7948" max="7962" width="11" style="1156" customWidth="1"/>
    <col min="7963" max="8192" width="11" style="1156"/>
    <col min="8193" max="8193" width="65" style="1156" customWidth="1"/>
    <col min="8194" max="8194" width="16.28515625" style="1156" customWidth="1"/>
    <col min="8195" max="8195" width="25.7109375" style="1156" customWidth="1"/>
    <col min="8196" max="8196" width="10.7109375" style="1156" customWidth="1"/>
    <col min="8197" max="8197" width="7" style="1156" customWidth="1"/>
    <col min="8198" max="8198" width="11.140625" style="1156" customWidth="1"/>
    <col min="8199" max="8199" width="17" style="1156" bestFit="1" customWidth="1"/>
    <col min="8200" max="8203" width="17.7109375" style="1156" customWidth="1"/>
    <col min="8204" max="8218" width="11" style="1156" customWidth="1"/>
    <col min="8219" max="8448" width="11" style="1156"/>
    <col min="8449" max="8449" width="65" style="1156" customWidth="1"/>
    <col min="8450" max="8450" width="16.28515625" style="1156" customWidth="1"/>
    <col min="8451" max="8451" width="25.7109375" style="1156" customWidth="1"/>
    <col min="8452" max="8452" width="10.7109375" style="1156" customWidth="1"/>
    <col min="8453" max="8453" width="7" style="1156" customWidth="1"/>
    <col min="8454" max="8454" width="11.140625" style="1156" customWidth="1"/>
    <col min="8455" max="8455" width="17" style="1156" bestFit="1" customWidth="1"/>
    <col min="8456" max="8459" width="17.7109375" style="1156" customWidth="1"/>
    <col min="8460" max="8474" width="11" style="1156" customWidth="1"/>
    <col min="8475" max="8704" width="11" style="1156"/>
    <col min="8705" max="8705" width="65" style="1156" customWidth="1"/>
    <col min="8706" max="8706" width="16.28515625" style="1156" customWidth="1"/>
    <col min="8707" max="8707" width="25.7109375" style="1156" customWidth="1"/>
    <col min="8708" max="8708" width="10.7109375" style="1156" customWidth="1"/>
    <col min="8709" max="8709" width="7" style="1156" customWidth="1"/>
    <col min="8710" max="8710" width="11.140625" style="1156" customWidth="1"/>
    <col min="8711" max="8711" width="17" style="1156" bestFit="1" customWidth="1"/>
    <col min="8712" max="8715" width="17.7109375" style="1156" customWidth="1"/>
    <col min="8716" max="8730" width="11" style="1156" customWidth="1"/>
    <col min="8731" max="8960" width="11" style="1156"/>
    <col min="8961" max="8961" width="65" style="1156" customWidth="1"/>
    <col min="8962" max="8962" width="16.28515625" style="1156" customWidth="1"/>
    <col min="8963" max="8963" width="25.7109375" style="1156" customWidth="1"/>
    <col min="8964" max="8964" width="10.7109375" style="1156" customWidth="1"/>
    <col min="8965" max="8965" width="7" style="1156" customWidth="1"/>
    <col min="8966" max="8966" width="11.140625" style="1156" customWidth="1"/>
    <col min="8967" max="8967" width="17" style="1156" bestFit="1" customWidth="1"/>
    <col min="8968" max="8971" width="17.7109375" style="1156" customWidth="1"/>
    <col min="8972" max="8986" width="11" style="1156" customWidth="1"/>
    <col min="8987" max="9216" width="11" style="1156"/>
    <col min="9217" max="9217" width="65" style="1156" customWidth="1"/>
    <col min="9218" max="9218" width="16.28515625" style="1156" customWidth="1"/>
    <col min="9219" max="9219" width="25.7109375" style="1156" customWidth="1"/>
    <col min="9220" max="9220" width="10.7109375" style="1156" customWidth="1"/>
    <col min="9221" max="9221" width="7" style="1156" customWidth="1"/>
    <col min="9222" max="9222" width="11.140625" style="1156" customWidth="1"/>
    <col min="9223" max="9223" width="17" style="1156" bestFit="1" customWidth="1"/>
    <col min="9224" max="9227" width="17.7109375" style="1156" customWidth="1"/>
    <col min="9228" max="9242" width="11" style="1156" customWidth="1"/>
    <col min="9243" max="9472" width="11" style="1156"/>
    <col min="9473" max="9473" width="65" style="1156" customWidth="1"/>
    <col min="9474" max="9474" width="16.28515625" style="1156" customWidth="1"/>
    <col min="9475" max="9475" width="25.7109375" style="1156" customWidth="1"/>
    <col min="9476" max="9476" width="10.7109375" style="1156" customWidth="1"/>
    <col min="9477" max="9477" width="7" style="1156" customWidth="1"/>
    <col min="9478" max="9478" width="11.140625" style="1156" customWidth="1"/>
    <col min="9479" max="9479" width="17" style="1156" bestFit="1" customWidth="1"/>
    <col min="9480" max="9483" width="17.7109375" style="1156" customWidth="1"/>
    <col min="9484" max="9498" width="11" style="1156" customWidth="1"/>
    <col min="9499" max="9728" width="11" style="1156"/>
    <col min="9729" max="9729" width="65" style="1156" customWidth="1"/>
    <col min="9730" max="9730" width="16.28515625" style="1156" customWidth="1"/>
    <col min="9731" max="9731" width="25.7109375" style="1156" customWidth="1"/>
    <col min="9732" max="9732" width="10.7109375" style="1156" customWidth="1"/>
    <col min="9733" max="9733" width="7" style="1156" customWidth="1"/>
    <col min="9734" max="9734" width="11.140625" style="1156" customWidth="1"/>
    <col min="9735" max="9735" width="17" style="1156" bestFit="1" customWidth="1"/>
    <col min="9736" max="9739" width="17.7109375" style="1156" customWidth="1"/>
    <col min="9740" max="9754" width="11" style="1156" customWidth="1"/>
    <col min="9755" max="9984" width="11" style="1156"/>
    <col min="9985" max="9985" width="65" style="1156" customWidth="1"/>
    <col min="9986" max="9986" width="16.28515625" style="1156" customWidth="1"/>
    <col min="9987" max="9987" width="25.7109375" style="1156" customWidth="1"/>
    <col min="9988" max="9988" width="10.7109375" style="1156" customWidth="1"/>
    <col min="9989" max="9989" width="7" style="1156" customWidth="1"/>
    <col min="9990" max="9990" width="11.140625" style="1156" customWidth="1"/>
    <col min="9991" max="9991" width="17" style="1156" bestFit="1" customWidth="1"/>
    <col min="9992" max="9995" width="17.7109375" style="1156" customWidth="1"/>
    <col min="9996" max="10010" width="11" style="1156" customWidth="1"/>
    <col min="10011" max="10240" width="11" style="1156"/>
    <col min="10241" max="10241" width="65" style="1156" customWidth="1"/>
    <col min="10242" max="10242" width="16.28515625" style="1156" customWidth="1"/>
    <col min="10243" max="10243" width="25.7109375" style="1156" customWidth="1"/>
    <col min="10244" max="10244" width="10.7109375" style="1156" customWidth="1"/>
    <col min="10245" max="10245" width="7" style="1156" customWidth="1"/>
    <col min="10246" max="10246" width="11.140625" style="1156" customWidth="1"/>
    <col min="10247" max="10247" width="17" style="1156" bestFit="1" customWidth="1"/>
    <col min="10248" max="10251" width="17.7109375" style="1156" customWidth="1"/>
    <col min="10252" max="10266" width="11" style="1156" customWidth="1"/>
    <col min="10267" max="10496" width="11" style="1156"/>
    <col min="10497" max="10497" width="65" style="1156" customWidth="1"/>
    <col min="10498" max="10498" width="16.28515625" style="1156" customWidth="1"/>
    <col min="10499" max="10499" width="25.7109375" style="1156" customWidth="1"/>
    <col min="10500" max="10500" width="10.7109375" style="1156" customWidth="1"/>
    <col min="10501" max="10501" width="7" style="1156" customWidth="1"/>
    <col min="10502" max="10502" width="11.140625" style="1156" customWidth="1"/>
    <col min="10503" max="10503" width="17" style="1156" bestFit="1" customWidth="1"/>
    <col min="10504" max="10507" width="17.7109375" style="1156" customWidth="1"/>
    <col min="10508" max="10522" width="11" style="1156" customWidth="1"/>
    <col min="10523" max="10752" width="11" style="1156"/>
    <col min="10753" max="10753" width="65" style="1156" customWidth="1"/>
    <col min="10754" max="10754" width="16.28515625" style="1156" customWidth="1"/>
    <col min="10755" max="10755" width="25.7109375" style="1156" customWidth="1"/>
    <col min="10756" max="10756" width="10.7109375" style="1156" customWidth="1"/>
    <col min="10757" max="10757" width="7" style="1156" customWidth="1"/>
    <col min="10758" max="10758" width="11.140625" style="1156" customWidth="1"/>
    <col min="10759" max="10759" width="17" style="1156" bestFit="1" customWidth="1"/>
    <col min="10760" max="10763" width="17.7109375" style="1156" customWidth="1"/>
    <col min="10764" max="10778" width="11" style="1156" customWidth="1"/>
    <col min="10779" max="11008" width="11" style="1156"/>
    <col min="11009" max="11009" width="65" style="1156" customWidth="1"/>
    <col min="11010" max="11010" width="16.28515625" style="1156" customWidth="1"/>
    <col min="11011" max="11011" width="25.7109375" style="1156" customWidth="1"/>
    <col min="11012" max="11012" width="10.7109375" style="1156" customWidth="1"/>
    <col min="11013" max="11013" width="7" style="1156" customWidth="1"/>
    <col min="11014" max="11014" width="11.140625" style="1156" customWidth="1"/>
    <col min="11015" max="11015" width="17" style="1156" bestFit="1" customWidth="1"/>
    <col min="11016" max="11019" width="17.7109375" style="1156" customWidth="1"/>
    <col min="11020" max="11034" width="11" style="1156" customWidth="1"/>
    <col min="11035" max="11264" width="11" style="1156"/>
    <col min="11265" max="11265" width="65" style="1156" customWidth="1"/>
    <col min="11266" max="11266" width="16.28515625" style="1156" customWidth="1"/>
    <col min="11267" max="11267" width="25.7109375" style="1156" customWidth="1"/>
    <col min="11268" max="11268" width="10.7109375" style="1156" customWidth="1"/>
    <col min="11269" max="11269" width="7" style="1156" customWidth="1"/>
    <col min="11270" max="11270" width="11.140625" style="1156" customWidth="1"/>
    <col min="11271" max="11271" width="17" style="1156" bestFit="1" customWidth="1"/>
    <col min="11272" max="11275" width="17.7109375" style="1156" customWidth="1"/>
    <col min="11276" max="11290" width="11" style="1156" customWidth="1"/>
    <col min="11291" max="11520" width="11" style="1156"/>
    <col min="11521" max="11521" width="65" style="1156" customWidth="1"/>
    <col min="11522" max="11522" width="16.28515625" style="1156" customWidth="1"/>
    <col min="11523" max="11523" width="25.7109375" style="1156" customWidth="1"/>
    <col min="11524" max="11524" width="10.7109375" style="1156" customWidth="1"/>
    <col min="11525" max="11525" width="7" style="1156" customWidth="1"/>
    <col min="11526" max="11526" width="11.140625" style="1156" customWidth="1"/>
    <col min="11527" max="11527" width="17" style="1156" bestFit="1" customWidth="1"/>
    <col min="11528" max="11531" width="17.7109375" style="1156" customWidth="1"/>
    <col min="11532" max="11546" width="11" style="1156" customWidth="1"/>
    <col min="11547" max="11776" width="11" style="1156"/>
    <col min="11777" max="11777" width="65" style="1156" customWidth="1"/>
    <col min="11778" max="11778" width="16.28515625" style="1156" customWidth="1"/>
    <col min="11779" max="11779" width="25.7109375" style="1156" customWidth="1"/>
    <col min="11780" max="11780" width="10.7109375" style="1156" customWidth="1"/>
    <col min="11781" max="11781" width="7" style="1156" customWidth="1"/>
    <col min="11782" max="11782" width="11.140625" style="1156" customWidth="1"/>
    <col min="11783" max="11783" width="17" style="1156" bestFit="1" customWidth="1"/>
    <col min="11784" max="11787" width="17.7109375" style="1156" customWidth="1"/>
    <col min="11788" max="11802" width="11" style="1156" customWidth="1"/>
    <col min="11803" max="12032" width="11" style="1156"/>
    <col min="12033" max="12033" width="65" style="1156" customWidth="1"/>
    <col min="12034" max="12034" width="16.28515625" style="1156" customWidth="1"/>
    <col min="12035" max="12035" width="25.7109375" style="1156" customWidth="1"/>
    <col min="12036" max="12036" width="10.7109375" style="1156" customWidth="1"/>
    <col min="12037" max="12037" width="7" style="1156" customWidth="1"/>
    <col min="12038" max="12038" width="11.140625" style="1156" customWidth="1"/>
    <col min="12039" max="12039" width="17" style="1156" bestFit="1" customWidth="1"/>
    <col min="12040" max="12043" width="17.7109375" style="1156" customWidth="1"/>
    <col min="12044" max="12058" width="11" style="1156" customWidth="1"/>
    <col min="12059" max="12288" width="11" style="1156"/>
    <col min="12289" max="12289" width="65" style="1156" customWidth="1"/>
    <col min="12290" max="12290" width="16.28515625" style="1156" customWidth="1"/>
    <col min="12291" max="12291" width="25.7109375" style="1156" customWidth="1"/>
    <col min="12292" max="12292" width="10.7109375" style="1156" customWidth="1"/>
    <col min="12293" max="12293" width="7" style="1156" customWidth="1"/>
    <col min="12294" max="12294" width="11.140625" style="1156" customWidth="1"/>
    <col min="12295" max="12295" width="17" style="1156" bestFit="1" customWidth="1"/>
    <col min="12296" max="12299" width="17.7109375" style="1156" customWidth="1"/>
    <col min="12300" max="12314" width="11" style="1156" customWidth="1"/>
    <col min="12315" max="12544" width="11" style="1156"/>
    <col min="12545" max="12545" width="65" style="1156" customWidth="1"/>
    <col min="12546" max="12546" width="16.28515625" style="1156" customWidth="1"/>
    <col min="12547" max="12547" width="25.7109375" style="1156" customWidth="1"/>
    <col min="12548" max="12548" width="10.7109375" style="1156" customWidth="1"/>
    <col min="12549" max="12549" width="7" style="1156" customWidth="1"/>
    <col min="12550" max="12550" width="11.140625" style="1156" customWidth="1"/>
    <col min="12551" max="12551" width="17" style="1156" bestFit="1" customWidth="1"/>
    <col min="12552" max="12555" width="17.7109375" style="1156" customWidth="1"/>
    <col min="12556" max="12570" width="11" style="1156" customWidth="1"/>
    <col min="12571" max="12800" width="11" style="1156"/>
    <col min="12801" max="12801" width="65" style="1156" customWidth="1"/>
    <col min="12802" max="12802" width="16.28515625" style="1156" customWidth="1"/>
    <col min="12803" max="12803" width="25.7109375" style="1156" customWidth="1"/>
    <col min="12804" max="12804" width="10.7109375" style="1156" customWidth="1"/>
    <col min="12805" max="12805" width="7" style="1156" customWidth="1"/>
    <col min="12806" max="12806" width="11.140625" style="1156" customWidth="1"/>
    <col min="12807" max="12807" width="17" style="1156" bestFit="1" customWidth="1"/>
    <col min="12808" max="12811" width="17.7109375" style="1156" customWidth="1"/>
    <col min="12812" max="12826" width="11" style="1156" customWidth="1"/>
    <col min="12827" max="13056" width="11" style="1156"/>
    <col min="13057" max="13057" width="65" style="1156" customWidth="1"/>
    <col min="13058" max="13058" width="16.28515625" style="1156" customWidth="1"/>
    <col min="13059" max="13059" width="25.7109375" style="1156" customWidth="1"/>
    <col min="13060" max="13060" width="10.7109375" style="1156" customWidth="1"/>
    <col min="13061" max="13061" width="7" style="1156" customWidth="1"/>
    <col min="13062" max="13062" width="11.140625" style="1156" customWidth="1"/>
    <col min="13063" max="13063" width="17" style="1156" bestFit="1" customWidth="1"/>
    <col min="13064" max="13067" width="17.7109375" style="1156" customWidth="1"/>
    <col min="13068" max="13082" width="11" style="1156" customWidth="1"/>
    <col min="13083" max="13312" width="11" style="1156"/>
    <col min="13313" max="13313" width="65" style="1156" customWidth="1"/>
    <col min="13314" max="13314" width="16.28515625" style="1156" customWidth="1"/>
    <col min="13315" max="13315" width="25.7109375" style="1156" customWidth="1"/>
    <col min="13316" max="13316" width="10.7109375" style="1156" customWidth="1"/>
    <col min="13317" max="13317" width="7" style="1156" customWidth="1"/>
    <col min="13318" max="13318" width="11.140625" style="1156" customWidth="1"/>
    <col min="13319" max="13319" width="17" style="1156" bestFit="1" customWidth="1"/>
    <col min="13320" max="13323" width="17.7109375" style="1156" customWidth="1"/>
    <col min="13324" max="13338" width="11" style="1156" customWidth="1"/>
    <col min="13339" max="13568" width="11" style="1156"/>
    <col min="13569" max="13569" width="65" style="1156" customWidth="1"/>
    <col min="13570" max="13570" width="16.28515625" style="1156" customWidth="1"/>
    <col min="13571" max="13571" width="25.7109375" style="1156" customWidth="1"/>
    <col min="13572" max="13572" width="10.7109375" style="1156" customWidth="1"/>
    <col min="13573" max="13573" width="7" style="1156" customWidth="1"/>
    <col min="13574" max="13574" width="11.140625" style="1156" customWidth="1"/>
    <col min="13575" max="13575" width="17" style="1156" bestFit="1" customWidth="1"/>
    <col min="13576" max="13579" width="17.7109375" style="1156" customWidth="1"/>
    <col min="13580" max="13594" width="11" style="1156" customWidth="1"/>
    <col min="13595" max="13824" width="11" style="1156"/>
    <col min="13825" max="13825" width="65" style="1156" customWidth="1"/>
    <col min="13826" max="13826" width="16.28515625" style="1156" customWidth="1"/>
    <col min="13827" max="13827" width="25.7109375" style="1156" customWidth="1"/>
    <col min="13828" max="13828" width="10.7109375" style="1156" customWidth="1"/>
    <col min="13829" max="13829" width="7" style="1156" customWidth="1"/>
    <col min="13830" max="13830" width="11.140625" style="1156" customWidth="1"/>
    <col min="13831" max="13831" width="17" style="1156" bestFit="1" customWidth="1"/>
    <col min="13832" max="13835" width="17.7109375" style="1156" customWidth="1"/>
    <col min="13836" max="13850" width="11" style="1156" customWidth="1"/>
    <col min="13851" max="14080" width="11" style="1156"/>
    <col min="14081" max="14081" width="65" style="1156" customWidth="1"/>
    <col min="14082" max="14082" width="16.28515625" style="1156" customWidth="1"/>
    <col min="14083" max="14083" width="25.7109375" style="1156" customWidth="1"/>
    <col min="14084" max="14084" width="10.7109375" style="1156" customWidth="1"/>
    <col min="14085" max="14085" width="7" style="1156" customWidth="1"/>
    <col min="14086" max="14086" width="11.140625" style="1156" customWidth="1"/>
    <col min="14087" max="14087" width="17" style="1156" bestFit="1" customWidth="1"/>
    <col min="14088" max="14091" width="17.7109375" style="1156" customWidth="1"/>
    <col min="14092" max="14106" width="11" style="1156" customWidth="1"/>
    <col min="14107" max="14336" width="11" style="1156"/>
    <col min="14337" max="14337" width="65" style="1156" customWidth="1"/>
    <col min="14338" max="14338" width="16.28515625" style="1156" customWidth="1"/>
    <col min="14339" max="14339" width="25.7109375" style="1156" customWidth="1"/>
    <col min="14340" max="14340" width="10.7109375" style="1156" customWidth="1"/>
    <col min="14341" max="14341" width="7" style="1156" customWidth="1"/>
    <col min="14342" max="14342" width="11.140625" style="1156" customWidth="1"/>
    <col min="14343" max="14343" width="17" style="1156" bestFit="1" customWidth="1"/>
    <col min="14344" max="14347" width="17.7109375" style="1156" customWidth="1"/>
    <col min="14348" max="14362" width="11" style="1156" customWidth="1"/>
    <col min="14363" max="14592" width="11" style="1156"/>
    <col min="14593" max="14593" width="65" style="1156" customWidth="1"/>
    <col min="14594" max="14594" width="16.28515625" style="1156" customWidth="1"/>
    <col min="14595" max="14595" width="25.7109375" style="1156" customWidth="1"/>
    <col min="14596" max="14596" width="10.7109375" style="1156" customWidth="1"/>
    <col min="14597" max="14597" width="7" style="1156" customWidth="1"/>
    <col min="14598" max="14598" width="11.140625" style="1156" customWidth="1"/>
    <col min="14599" max="14599" width="17" style="1156" bestFit="1" customWidth="1"/>
    <col min="14600" max="14603" width="17.7109375" style="1156" customWidth="1"/>
    <col min="14604" max="14618" width="11" style="1156" customWidth="1"/>
    <col min="14619" max="14848" width="11" style="1156"/>
    <col min="14849" max="14849" width="65" style="1156" customWidth="1"/>
    <col min="14850" max="14850" width="16.28515625" style="1156" customWidth="1"/>
    <col min="14851" max="14851" width="25.7109375" style="1156" customWidth="1"/>
    <col min="14852" max="14852" width="10.7109375" style="1156" customWidth="1"/>
    <col min="14853" max="14853" width="7" style="1156" customWidth="1"/>
    <col min="14854" max="14854" width="11.140625" style="1156" customWidth="1"/>
    <col min="14855" max="14855" width="17" style="1156" bestFit="1" customWidth="1"/>
    <col min="14856" max="14859" width="17.7109375" style="1156" customWidth="1"/>
    <col min="14860" max="14874" width="11" style="1156" customWidth="1"/>
    <col min="14875" max="15104" width="11" style="1156"/>
    <col min="15105" max="15105" width="65" style="1156" customWidth="1"/>
    <col min="15106" max="15106" width="16.28515625" style="1156" customWidth="1"/>
    <col min="15107" max="15107" width="25.7109375" style="1156" customWidth="1"/>
    <col min="15108" max="15108" width="10.7109375" style="1156" customWidth="1"/>
    <col min="15109" max="15109" width="7" style="1156" customWidth="1"/>
    <col min="15110" max="15110" width="11.140625" style="1156" customWidth="1"/>
    <col min="15111" max="15111" width="17" style="1156" bestFit="1" customWidth="1"/>
    <col min="15112" max="15115" width="17.7109375" style="1156" customWidth="1"/>
    <col min="15116" max="15130" width="11" style="1156" customWidth="1"/>
    <col min="15131" max="15360" width="11" style="1156"/>
    <col min="15361" max="15361" width="65" style="1156" customWidth="1"/>
    <col min="15362" max="15362" width="16.28515625" style="1156" customWidth="1"/>
    <col min="15363" max="15363" width="25.7109375" style="1156" customWidth="1"/>
    <col min="15364" max="15364" width="10.7109375" style="1156" customWidth="1"/>
    <col min="15365" max="15365" width="7" style="1156" customWidth="1"/>
    <col min="15366" max="15366" width="11.140625" style="1156" customWidth="1"/>
    <col min="15367" max="15367" width="17" style="1156" bestFit="1" customWidth="1"/>
    <col min="15368" max="15371" width="17.7109375" style="1156" customWidth="1"/>
    <col min="15372" max="15386" width="11" style="1156" customWidth="1"/>
    <col min="15387" max="15616" width="11" style="1156"/>
    <col min="15617" max="15617" width="65" style="1156" customWidth="1"/>
    <col min="15618" max="15618" width="16.28515625" style="1156" customWidth="1"/>
    <col min="15619" max="15619" width="25.7109375" style="1156" customWidth="1"/>
    <col min="15620" max="15620" width="10.7109375" style="1156" customWidth="1"/>
    <col min="15621" max="15621" width="7" style="1156" customWidth="1"/>
    <col min="15622" max="15622" width="11.140625" style="1156" customWidth="1"/>
    <col min="15623" max="15623" width="17" style="1156" bestFit="1" customWidth="1"/>
    <col min="15624" max="15627" width="17.7109375" style="1156" customWidth="1"/>
    <col min="15628" max="15642" width="11" style="1156" customWidth="1"/>
    <col min="15643" max="15872" width="11" style="1156"/>
    <col min="15873" max="15873" width="65" style="1156" customWidth="1"/>
    <col min="15874" max="15874" width="16.28515625" style="1156" customWidth="1"/>
    <col min="15875" max="15875" width="25.7109375" style="1156" customWidth="1"/>
    <col min="15876" max="15876" width="10.7109375" style="1156" customWidth="1"/>
    <col min="15877" max="15877" width="7" style="1156" customWidth="1"/>
    <col min="15878" max="15878" width="11.140625" style="1156" customWidth="1"/>
    <col min="15879" max="15879" width="17" style="1156" bestFit="1" customWidth="1"/>
    <col min="15880" max="15883" width="17.7109375" style="1156" customWidth="1"/>
    <col min="15884" max="15898" width="11" style="1156" customWidth="1"/>
    <col min="15899" max="16128" width="11" style="1156"/>
    <col min="16129" max="16129" width="65" style="1156" customWidth="1"/>
    <col min="16130" max="16130" width="16.28515625" style="1156" customWidth="1"/>
    <col min="16131" max="16131" width="25.7109375" style="1156" customWidth="1"/>
    <col min="16132" max="16132" width="10.7109375" style="1156" customWidth="1"/>
    <col min="16133" max="16133" width="7" style="1156" customWidth="1"/>
    <col min="16134" max="16134" width="11.140625" style="1156" customWidth="1"/>
    <col min="16135" max="16135" width="17" style="1156" bestFit="1" customWidth="1"/>
    <col min="16136" max="16139" width="17.7109375" style="1156" customWidth="1"/>
    <col min="16140" max="16154" width="11" style="1156" customWidth="1"/>
    <col min="16155" max="16384" width="11" style="1156"/>
  </cols>
  <sheetData>
    <row r="1" spans="1:26" s="1141" customFormat="1" x14ac:dyDescent="0.25">
      <c r="B1" s="1142"/>
      <c r="C1" s="1143"/>
      <c r="D1" s="1143"/>
      <c r="E1" s="1143"/>
      <c r="F1" s="1143"/>
      <c r="G1" s="1143"/>
      <c r="H1" s="1143"/>
      <c r="I1" s="1143"/>
      <c r="J1" s="1143"/>
      <c r="K1" s="1143"/>
      <c r="L1" s="1143"/>
      <c r="M1" s="1143"/>
      <c r="N1" s="1143"/>
      <c r="O1" s="1143"/>
      <c r="P1" s="1143"/>
      <c r="Q1" s="1143"/>
      <c r="R1" s="1143"/>
      <c r="S1" s="1143"/>
      <c r="T1" s="1143"/>
      <c r="U1" s="1143"/>
      <c r="V1" s="1143"/>
      <c r="W1" s="1143"/>
      <c r="X1" s="1143"/>
      <c r="Y1" s="1143"/>
      <c r="Z1" s="1143"/>
    </row>
    <row r="2" spans="1:26" s="1141" customFormat="1" x14ac:dyDescent="0.25">
      <c r="A2" s="435" t="s">
        <v>126</v>
      </c>
      <c r="B2" s="1144"/>
      <c r="C2" s="1145"/>
      <c r="D2" s="1145"/>
      <c r="E2" s="1145"/>
      <c r="F2" s="1145"/>
      <c r="G2" s="1145"/>
      <c r="H2" s="1145"/>
      <c r="I2" s="1145"/>
      <c r="J2" s="1145"/>
      <c r="K2" s="1146" t="s">
        <v>127</v>
      </c>
      <c r="L2" s="1143"/>
      <c r="M2" s="1143"/>
      <c r="N2" s="1143"/>
      <c r="O2" s="1143"/>
      <c r="P2" s="1143"/>
      <c r="Q2" s="1143"/>
      <c r="R2" s="1143"/>
      <c r="S2" s="1143"/>
      <c r="T2" s="1143"/>
      <c r="U2" s="1143"/>
      <c r="V2" s="1143"/>
      <c r="W2" s="1143"/>
      <c r="X2" s="1143"/>
      <c r="Y2" s="1143"/>
      <c r="Z2" s="1143"/>
    </row>
    <row r="3" spans="1:26" s="1141" customFormat="1" x14ac:dyDescent="0.25">
      <c r="A3" s="34" t="s">
        <v>0</v>
      </c>
      <c r="B3" s="1144"/>
      <c r="C3" s="1145"/>
      <c r="D3" s="1145"/>
      <c r="E3" s="1145"/>
      <c r="F3" s="1145"/>
      <c r="G3" s="1145"/>
      <c r="H3" s="1145"/>
      <c r="I3" s="1145"/>
      <c r="J3" s="1145"/>
      <c r="K3" s="1145"/>
      <c r="L3" s="1143"/>
      <c r="M3" s="1143"/>
      <c r="N3" s="1143"/>
      <c r="O3" s="1143"/>
      <c r="P3" s="1143"/>
      <c r="Q3" s="1143"/>
      <c r="R3" s="1143"/>
      <c r="S3" s="1143"/>
      <c r="T3" s="1143"/>
      <c r="U3" s="1143"/>
      <c r="V3" s="1143"/>
      <c r="W3" s="1143"/>
      <c r="X3" s="1143"/>
      <c r="Y3" s="1143"/>
      <c r="Z3" s="1143"/>
    </row>
    <row r="4" spans="1:26" s="1141" customFormat="1" x14ac:dyDescent="0.25">
      <c r="A4" s="23" t="s">
        <v>3430</v>
      </c>
      <c r="B4" s="1144"/>
      <c r="C4" s="1145"/>
      <c r="D4" s="1145"/>
      <c r="E4" s="1145"/>
      <c r="F4" s="1145"/>
      <c r="G4" s="1145"/>
      <c r="H4" s="1145"/>
      <c r="I4" s="1145"/>
      <c r="J4" s="1145"/>
      <c r="K4" s="1145"/>
      <c r="L4" s="1143"/>
      <c r="M4" s="1143"/>
      <c r="N4" s="1143"/>
      <c r="O4" s="1143"/>
      <c r="P4" s="1143"/>
      <c r="Q4" s="1143"/>
      <c r="R4" s="1143"/>
      <c r="S4" s="1143"/>
      <c r="T4" s="1143"/>
      <c r="U4" s="1143"/>
      <c r="V4" s="1143"/>
      <c r="W4" s="1143"/>
      <c r="X4" s="1143"/>
      <c r="Y4" s="1143"/>
      <c r="Z4" s="1143"/>
    </row>
    <row r="5" spans="1:26" s="1141" customFormat="1" ht="18.75" customHeight="1" x14ac:dyDescent="0.25">
      <c r="A5" s="1149"/>
      <c r="B5" s="1142"/>
      <c r="C5" s="1143"/>
      <c r="D5" s="1147"/>
      <c r="E5" s="1147"/>
      <c r="F5" s="1147"/>
      <c r="G5" s="1148"/>
      <c r="H5" s="1147"/>
      <c r="I5" s="1147"/>
      <c r="J5" s="1143"/>
      <c r="K5" s="1147"/>
      <c r="L5" s="1143"/>
      <c r="M5" s="1143"/>
      <c r="N5" s="1143"/>
      <c r="O5" s="1143"/>
      <c r="P5" s="1143"/>
      <c r="Q5" s="1143"/>
      <c r="R5" s="1143"/>
      <c r="S5" s="1143"/>
      <c r="T5" s="1143"/>
      <c r="U5" s="1143"/>
      <c r="V5" s="1143"/>
      <c r="W5" s="1143"/>
      <c r="X5" s="1143"/>
      <c r="Y5" s="1143"/>
      <c r="Z5" s="1143"/>
    </row>
    <row r="6" spans="1:26" s="1141" customFormat="1" x14ac:dyDescent="0.25">
      <c r="A6" s="1150" t="s">
        <v>1</v>
      </c>
      <c r="B6" s="1144" t="s">
        <v>2</v>
      </c>
      <c r="C6" s="1144" t="s">
        <v>3</v>
      </c>
      <c r="D6" s="1144"/>
      <c r="E6" s="1145" t="s">
        <v>4</v>
      </c>
      <c r="F6" s="1145"/>
      <c r="G6" s="1144" t="s">
        <v>5</v>
      </c>
      <c r="H6" s="1630" t="s">
        <v>6</v>
      </c>
      <c r="I6" s="1630"/>
      <c r="J6" s="1144" t="s">
        <v>7</v>
      </c>
      <c r="K6" s="1144" t="s">
        <v>8</v>
      </c>
      <c r="L6" s="1143"/>
      <c r="M6" s="1143"/>
      <c r="N6" s="1143"/>
      <c r="O6" s="1143"/>
      <c r="P6" s="1143"/>
      <c r="Q6" s="1143"/>
      <c r="R6" s="1143"/>
      <c r="S6" s="1143"/>
      <c r="T6" s="1143"/>
      <c r="U6" s="1143"/>
      <c r="V6" s="1143"/>
      <c r="W6" s="1143"/>
      <c r="X6" s="1143"/>
      <c r="Y6" s="1143"/>
      <c r="Z6" s="1143"/>
    </row>
    <row r="7" spans="1:26" s="1152" customFormat="1" ht="15" customHeight="1" x14ac:dyDescent="0.25">
      <c r="A7" s="1614" t="s">
        <v>9</v>
      </c>
      <c r="B7" s="1602" t="s">
        <v>10</v>
      </c>
      <c r="C7" s="1602" t="s">
        <v>11</v>
      </c>
      <c r="D7" s="1624" t="s">
        <v>12</v>
      </c>
      <c r="E7" s="1626" t="s">
        <v>13</v>
      </c>
      <c r="F7" s="1627"/>
      <c r="G7" s="1623" t="s">
        <v>14</v>
      </c>
      <c r="H7" s="1623" t="s">
        <v>15</v>
      </c>
      <c r="I7" s="1623"/>
      <c r="J7" s="1623" t="s">
        <v>16</v>
      </c>
      <c r="K7" s="1628" t="s">
        <v>17</v>
      </c>
      <c r="L7" s="1151"/>
      <c r="M7" s="1151"/>
      <c r="N7" s="1151"/>
      <c r="O7" s="1151"/>
      <c r="P7" s="1151"/>
      <c r="Q7" s="1151"/>
      <c r="R7" s="1151"/>
      <c r="S7" s="1151"/>
      <c r="T7" s="1151"/>
      <c r="U7" s="1151"/>
      <c r="V7" s="1151"/>
      <c r="W7" s="1151"/>
      <c r="X7" s="1151"/>
      <c r="Y7" s="1151"/>
      <c r="Z7" s="1151"/>
    </row>
    <row r="8" spans="1:26" s="1152" customFormat="1" x14ac:dyDescent="0.25">
      <c r="A8" s="1614"/>
      <c r="B8" s="1602"/>
      <c r="C8" s="1602"/>
      <c r="D8" s="1625"/>
      <c r="E8" s="1264" t="s">
        <v>18</v>
      </c>
      <c r="F8" s="1264" t="s">
        <v>19</v>
      </c>
      <c r="G8" s="1623"/>
      <c r="H8" s="1264" t="s">
        <v>18</v>
      </c>
      <c r="I8" s="1264" t="s">
        <v>19</v>
      </c>
      <c r="J8" s="1623"/>
      <c r="K8" s="1628"/>
      <c r="L8" s="1151"/>
      <c r="M8" s="1151"/>
      <c r="N8" s="1151"/>
      <c r="O8" s="1151"/>
      <c r="P8" s="1151"/>
      <c r="Q8" s="1151"/>
      <c r="R8" s="1151"/>
      <c r="S8" s="1151"/>
      <c r="T8" s="1151"/>
      <c r="U8" s="1151"/>
      <c r="V8" s="1151"/>
      <c r="W8" s="1151"/>
      <c r="X8" s="1151"/>
      <c r="Y8" s="1151"/>
      <c r="Z8" s="1151"/>
    </row>
    <row r="9" spans="1:26" ht="15.95" customHeight="1" x14ac:dyDescent="0.25">
      <c r="A9" s="1153" t="s">
        <v>467</v>
      </c>
      <c r="B9" s="1154"/>
      <c r="C9" s="1154"/>
      <c r="D9" s="1154"/>
      <c r="E9" s="1154"/>
      <c r="F9" s="1154"/>
      <c r="G9" s="1154"/>
      <c r="H9" s="1154"/>
      <c r="I9" s="1154"/>
      <c r="J9" s="1154"/>
      <c r="K9" s="1286">
        <f>SUM(K10)</f>
        <v>0</v>
      </c>
    </row>
    <row r="10" spans="1:26" ht="19.5" customHeight="1" x14ac:dyDescent="0.25">
      <c r="A10" s="1157"/>
      <c r="B10" s="1158"/>
      <c r="C10" s="1158"/>
      <c r="D10" s="1159"/>
      <c r="E10" s="1159"/>
      <c r="F10" s="1159"/>
      <c r="G10" s="1158"/>
      <c r="H10" s="1158"/>
      <c r="I10" s="1158"/>
      <c r="J10" s="1158"/>
      <c r="K10" s="1287"/>
    </row>
    <row r="11" spans="1:26" ht="15.95" customHeight="1" x14ac:dyDescent="0.25">
      <c r="A11" s="1153" t="s">
        <v>594</v>
      </c>
      <c r="B11" s="1154"/>
      <c r="C11" s="1154"/>
      <c r="D11" s="1160"/>
      <c r="E11" s="1160"/>
      <c r="F11" s="1160"/>
      <c r="G11" s="1154"/>
      <c r="H11" s="1154"/>
      <c r="I11" s="1154"/>
      <c r="J11" s="1154"/>
      <c r="K11" s="1286">
        <f>SUM(K12:K18)</f>
        <v>217859955.39999998</v>
      </c>
    </row>
    <row r="12" spans="1:26" ht="15.95" customHeight="1" x14ac:dyDescent="0.25">
      <c r="A12" s="1157" t="s">
        <v>3036</v>
      </c>
      <c r="B12" s="1161" t="s">
        <v>3037</v>
      </c>
      <c r="C12" s="1161" t="s">
        <v>110</v>
      </c>
      <c r="D12" s="1162">
        <v>1.6</v>
      </c>
      <c r="E12" s="1162">
        <v>0.30000000000000004</v>
      </c>
      <c r="F12" s="1162">
        <v>5</v>
      </c>
      <c r="G12" s="1265" t="s">
        <v>1282</v>
      </c>
      <c r="H12" s="1297"/>
      <c r="I12" s="1298"/>
      <c r="J12" s="1265" t="s">
        <v>3038</v>
      </c>
      <c r="K12" s="1288">
        <f>161768304.85-K24-K28-K29-K33</f>
        <v>154512055.56999999</v>
      </c>
    </row>
    <row r="13" spans="1:26" ht="15.95" customHeight="1" x14ac:dyDescent="0.25">
      <c r="A13" s="1157" t="s">
        <v>595</v>
      </c>
      <c r="B13" s="1161" t="s">
        <v>1282</v>
      </c>
      <c r="C13" s="1161" t="s">
        <v>23</v>
      </c>
      <c r="D13" s="1162" t="s">
        <v>1282</v>
      </c>
      <c r="E13" s="1163">
        <v>0.14080000000000001</v>
      </c>
      <c r="F13" s="1163">
        <v>7.4200000000000002E-2</v>
      </c>
      <c r="G13" s="1265" t="s">
        <v>1282</v>
      </c>
      <c r="H13" s="1299"/>
      <c r="I13" s="1294"/>
      <c r="J13" s="1266" t="s">
        <v>3038</v>
      </c>
      <c r="K13" s="1289">
        <v>20508749.559999999</v>
      </c>
    </row>
    <row r="14" spans="1:26" ht="15.95" customHeight="1" x14ac:dyDescent="0.25">
      <c r="A14" s="1157" t="s">
        <v>3039</v>
      </c>
      <c r="B14" s="1161" t="s">
        <v>1282</v>
      </c>
      <c r="C14" s="1161" t="s">
        <v>23</v>
      </c>
      <c r="D14" s="1164" t="s">
        <v>3040</v>
      </c>
      <c r="E14" s="1162" t="s">
        <v>1282</v>
      </c>
      <c r="F14" s="1162" t="s">
        <v>1282</v>
      </c>
      <c r="G14" s="1265" t="s">
        <v>1282</v>
      </c>
      <c r="H14" s="1299"/>
      <c r="I14" s="1294"/>
      <c r="J14" s="1266" t="s">
        <v>3038</v>
      </c>
      <c r="K14" s="1288">
        <v>17810742.510000002</v>
      </c>
    </row>
    <row r="15" spans="1:26" ht="15.95" customHeight="1" x14ac:dyDescent="0.25">
      <c r="A15" s="1157" t="s">
        <v>3041</v>
      </c>
      <c r="B15" s="1161" t="s">
        <v>1282</v>
      </c>
      <c r="C15" s="1161" t="s">
        <v>3042</v>
      </c>
      <c r="D15" s="1162" t="s">
        <v>1282</v>
      </c>
      <c r="E15" s="1162" t="s">
        <v>1282</v>
      </c>
      <c r="F15" s="1162" t="s">
        <v>1282</v>
      </c>
      <c r="G15" s="1265" t="s">
        <v>3043</v>
      </c>
      <c r="H15" s="1299"/>
      <c r="I15" s="1294"/>
      <c r="J15" s="1267" t="s">
        <v>3038</v>
      </c>
      <c r="K15" s="1629">
        <v>1544622</v>
      </c>
    </row>
    <row r="16" spans="1:26" ht="15.95" customHeight="1" x14ac:dyDescent="0.25">
      <c r="A16" s="1157" t="s">
        <v>3044</v>
      </c>
      <c r="B16" s="1161" t="s">
        <v>1282</v>
      </c>
      <c r="C16" s="1161" t="s">
        <v>509</v>
      </c>
      <c r="D16" s="1162"/>
      <c r="E16" s="1162"/>
      <c r="F16" s="1162"/>
      <c r="G16" s="1265" t="s">
        <v>3043</v>
      </c>
      <c r="H16" s="1299"/>
      <c r="I16" s="1294"/>
      <c r="J16" s="1267" t="s">
        <v>3038</v>
      </c>
      <c r="K16" s="1629"/>
    </row>
    <row r="17" spans="1:26" ht="15.95" customHeight="1" x14ac:dyDescent="0.25">
      <c r="A17" s="1157" t="s">
        <v>3045</v>
      </c>
      <c r="B17" s="1161"/>
      <c r="C17" s="1161"/>
      <c r="D17" s="1162"/>
      <c r="E17" s="1162"/>
      <c r="F17" s="1162"/>
      <c r="G17" s="1265" t="s">
        <v>3043</v>
      </c>
      <c r="H17" s="1299">
        <v>67</v>
      </c>
      <c r="I17" s="1300">
        <v>1228</v>
      </c>
      <c r="J17" s="1266" t="s">
        <v>3038</v>
      </c>
      <c r="K17" s="1290">
        <v>17622561.57</v>
      </c>
    </row>
    <row r="18" spans="1:26" ht="15.95" customHeight="1" x14ac:dyDescent="0.25">
      <c r="A18" s="1157" t="s">
        <v>3046</v>
      </c>
      <c r="B18" s="1161" t="s">
        <v>3047</v>
      </c>
      <c r="C18" s="1161" t="s">
        <v>80</v>
      </c>
      <c r="D18" s="1162" t="s">
        <v>80</v>
      </c>
      <c r="E18" s="1162" t="s">
        <v>80</v>
      </c>
      <c r="F18" s="1162" t="s">
        <v>80</v>
      </c>
      <c r="G18" s="1265" t="s">
        <v>3043</v>
      </c>
      <c r="H18" s="1297" t="s">
        <v>80</v>
      </c>
      <c r="I18" s="1301" t="s">
        <v>80</v>
      </c>
      <c r="J18" s="1265"/>
      <c r="K18" s="1289">
        <v>5861224.1900000004</v>
      </c>
    </row>
    <row r="19" spans="1:26" ht="15.95" customHeight="1" x14ac:dyDescent="0.25">
      <c r="A19" s="1157"/>
      <c r="B19" s="1158"/>
      <c r="C19" s="1158"/>
      <c r="D19" s="1159"/>
      <c r="E19" s="1159"/>
      <c r="F19" s="1159"/>
      <c r="G19" s="1158"/>
      <c r="H19" s="1302"/>
      <c r="I19" s="1302"/>
      <c r="J19" s="1158"/>
      <c r="K19" s="1287"/>
    </row>
    <row r="20" spans="1:26" s="1141" customFormat="1" ht="15.95" customHeight="1" x14ac:dyDescent="0.25">
      <c r="A20" s="1165" t="s">
        <v>614</v>
      </c>
      <c r="B20" s="1166"/>
      <c r="C20" s="1166"/>
      <c r="D20" s="1167"/>
      <c r="E20" s="1167"/>
      <c r="F20" s="1167"/>
      <c r="G20" s="1166"/>
      <c r="H20" s="1166"/>
      <c r="I20" s="1166"/>
      <c r="J20" s="1166"/>
      <c r="K20" s="1291">
        <f>SUM(K21)</f>
        <v>247362.24</v>
      </c>
      <c r="L20" s="1143"/>
      <c r="M20" s="1143"/>
      <c r="N20" s="1143"/>
      <c r="O20" s="1143"/>
      <c r="P20" s="1143"/>
      <c r="Q20" s="1143"/>
      <c r="R20" s="1143"/>
      <c r="S20" s="1143"/>
      <c r="T20" s="1143"/>
      <c r="U20" s="1143"/>
      <c r="V20" s="1143"/>
      <c r="W20" s="1143"/>
      <c r="X20" s="1143"/>
      <c r="Y20" s="1143"/>
      <c r="Z20" s="1143"/>
    </row>
    <row r="21" spans="1:26" s="1141" customFormat="1" ht="15.95" customHeight="1" x14ac:dyDescent="0.25">
      <c r="A21" s="1157" t="s">
        <v>3048</v>
      </c>
      <c r="B21" s="1268" t="s">
        <v>3049</v>
      </c>
      <c r="C21" s="1268"/>
      <c r="D21" s="1269"/>
      <c r="E21" s="1269"/>
      <c r="F21" s="1269"/>
      <c r="G21" s="1268" t="s">
        <v>3050</v>
      </c>
      <c r="H21" s="1268"/>
      <c r="I21" s="1268"/>
      <c r="J21" s="1265" t="s">
        <v>3038</v>
      </c>
      <c r="K21" s="1292">
        <v>247362.24</v>
      </c>
      <c r="L21" s="1143"/>
      <c r="M21" s="1143"/>
      <c r="N21" s="1143"/>
      <c r="O21" s="1143"/>
      <c r="P21" s="1143"/>
      <c r="Q21" s="1143"/>
      <c r="R21" s="1143"/>
      <c r="S21" s="1143"/>
      <c r="T21" s="1143"/>
      <c r="U21" s="1143"/>
      <c r="V21" s="1143"/>
      <c r="W21" s="1143"/>
      <c r="X21" s="1143"/>
      <c r="Y21" s="1143"/>
      <c r="Z21" s="1143"/>
    </row>
    <row r="22" spans="1:26" s="1141" customFormat="1" ht="15.95" customHeight="1" x14ac:dyDescent="0.25">
      <c r="A22" s="1157"/>
      <c r="B22" s="1168"/>
      <c r="C22" s="1168"/>
      <c r="D22" s="1169"/>
      <c r="E22" s="1169"/>
      <c r="F22" s="1169"/>
      <c r="G22" s="1168"/>
      <c r="H22" s="1168"/>
      <c r="I22" s="1168"/>
      <c r="J22" s="1158"/>
      <c r="K22" s="1293"/>
      <c r="L22" s="1143"/>
      <c r="M22" s="1143"/>
      <c r="N22" s="1143"/>
      <c r="O22" s="1143"/>
      <c r="P22" s="1143"/>
      <c r="Q22" s="1143"/>
      <c r="R22" s="1143"/>
      <c r="S22" s="1143"/>
      <c r="T22" s="1143"/>
      <c r="U22" s="1143"/>
      <c r="V22" s="1143"/>
      <c r="W22" s="1143"/>
      <c r="X22" s="1143"/>
      <c r="Y22" s="1143"/>
      <c r="Z22" s="1143"/>
    </row>
    <row r="23" spans="1:26" ht="15.95" customHeight="1" x14ac:dyDescent="0.25">
      <c r="A23" s="1153" t="s">
        <v>617</v>
      </c>
      <c r="B23" s="1154"/>
      <c r="C23" s="1154"/>
      <c r="D23" s="1160"/>
      <c r="E23" s="1160"/>
      <c r="F23" s="1160"/>
      <c r="G23" s="1154"/>
      <c r="H23" s="1154"/>
      <c r="I23" s="1154"/>
      <c r="J23" s="1170"/>
      <c r="K23" s="1286">
        <f>SUM(K24:K29)</f>
        <v>8082131.75</v>
      </c>
    </row>
    <row r="24" spans="1:26" s="1155" customFormat="1" ht="15.95" customHeight="1" x14ac:dyDescent="0.25">
      <c r="A24" s="1157" t="s">
        <v>3051</v>
      </c>
      <c r="B24" s="1265" t="s">
        <v>3037</v>
      </c>
      <c r="C24" s="1265" t="s">
        <v>169</v>
      </c>
      <c r="D24" s="1270"/>
      <c r="E24" s="1270"/>
      <c r="F24" s="1270"/>
      <c r="G24" s="1265"/>
      <c r="H24" s="1303"/>
      <c r="I24" s="1303"/>
      <c r="J24" s="1265" t="s">
        <v>3052</v>
      </c>
      <c r="K24" s="1289">
        <v>4374775.67</v>
      </c>
    </row>
    <row r="25" spans="1:26" s="1155" customFormat="1" ht="15.95" customHeight="1" x14ac:dyDescent="0.25">
      <c r="A25" s="1157" t="s">
        <v>3053</v>
      </c>
      <c r="B25" s="1265"/>
      <c r="C25" s="1265"/>
      <c r="D25" s="1270"/>
      <c r="E25" s="1270"/>
      <c r="F25" s="1270"/>
      <c r="G25" s="1268" t="s">
        <v>3050</v>
      </c>
      <c r="H25" s="1303">
        <v>57</v>
      </c>
      <c r="I25" s="1303">
        <v>11168</v>
      </c>
      <c r="J25" s="1265" t="s">
        <v>3038</v>
      </c>
      <c r="K25" s="1289">
        <v>1413801.3</v>
      </c>
    </row>
    <row r="26" spans="1:26" s="1155" customFormat="1" ht="15.95" customHeight="1" x14ac:dyDescent="0.25">
      <c r="A26" s="1157" t="s">
        <v>3054</v>
      </c>
      <c r="B26" s="1265"/>
      <c r="C26" s="1265" t="s">
        <v>169</v>
      </c>
      <c r="D26" s="1270"/>
      <c r="E26" s="1270"/>
      <c r="F26" s="1270"/>
      <c r="G26" s="1265"/>
      <c r="H26" s="1303"/>
      <c r="I26" s="1303"/>
      <c r="J26" s="1265" t="s">
        <v>3038</v>
      </c>
      <c r="K26" s="1289">
        <v>90357.49</v>
      </c>
    </row>
    <row r="27" spans="1:26" s="1155" customFormat="1" ht="15.95" customHeight="1" x14ac:dyDescent="0.25">
      <c r="A27" s="1157" t="s">
        <v>480</v>
      </c>
      <c r="B27" s="1265"/>
      <c r="C27" s="1265" t="s">
        <v>169</v>
      </c>
      <c r="D27" s="1270"/>
      <c r="E27" s="1270"/>
      <c r="F27" s="1270"/>
      <c r="G27" s="1265"/>
      <c r="H27" s="1303"/>
      <c r="I27" s="1303"/>
      <c r="J27" s="1265" t="s">
        <v>3038</v>
      </c>
      <c r="K27" s="1289">
        <v>292180.28999999998</v>
      </c>
    </row>
    <row r="28" spans="1:26" s="1155" customFormat="1" ht="15.95" customHeight="1" x14ac:dyDescent="0.25">
      <c r="A28" s="1157" t="s">
        <v>3055</v>
      </c>
      <c r="B28" s="1265"/>
      <c r="C28" s="1265" t="s">
        <v>110</v>
      </c>
      <c r="D28" s="1270"/>
      <c r="E28" s="1270"/>
      <c r="F28" s="1270"/>
      <c r="G28" s="1265"/>
      <c r="H28" s="1303"/>
      <c r="I28" s="1303"/>
      <c r="J28" s="1265" t="s">
        <v>3038</v>
      </c>
      <c r="K28" s="1289">
        <v>1767202</v>
      </c>
    </row>
    <row r="29" spans="1:26" s="1155" customFormat="1" ht="15.95" customHeight="1" x14ac:dyDescent="0.25">
      <c r="A29" s="1171" t="s">
        <v>3437</v>
      </c>
      <c r="B29" s="1271"/>
      <c r="C29" s="1271"/>
      <c r="D29" s="1272"/>
      <c r="E29" s="1272"/>
      <c r="F29" s="1272"/>
      <c r="G29" s="1271"/>
      <c r="H29" s="1304"/>
      <c r="I29" s="1304"/>
      <c r="J29" s="1271" t="s">
        <v>3038</v>
      </c>
      <c r="K29" s="1288">
        <v>143815</v>
      </c>
    </row>
    <row r="30" spans="1:26" s="1155" customFormat="1" ht="15.95" customHeight="1" x14ac:dyDescent="0.25">
      <c r="A30" s="1172"/>
      <c r="B30" s="1273"/>
      <c r="C30" s="1274"/>
      <c r="D30" s="1274"/>
      <c r="E30" s="1274"/>
      <c r="F30" s="1274"/>
      <c r="G30" s="1173"/>
      <c r="H30" s="759"/>
      <c r="I30" s="759"/>
      <c r="J30" s="1275"/>
      <c r="K30" s="1294"/>
    </row>
    <row r="31" spans="1:26" s="1155" customFormat="1" ht="15.95" customHeight="1" x14ac:dyDescent="0.25">
      <c r="A31" s="1153" t="s">
        <v>620</v>
      </c>
      <c r="B31" s="1154"/>
      <c r="C31" s="1154"/>
      <c r="D31" s="1160"/>
      <c r="E31" s="1160"/>
      <c r="F31" s="1160"/>
      <c r="G31" s="1154"/>
      <c r="H31" s="1154"/>
      <c r="I31" s="1154"/>
      <c r="J31" s="1154"/>
      <c r="K31" s="1286">
        <f>SUM(K32:K33)</f>
        <v>1480031.41</v>
      </c>
    </row>
    <row r="32" spans="1:26" s="1155" customFormat="1" ht="15.95" customHeight="1" x14ac:dyDescent="0.25">
      <c r="A32" s="1157" t="s">
        <v>3056</v>
      </c>
      <c r="B32" s="1276" t="s">
        <v>1282</v>
      </c>
      <c r="C32" s="1265"/>
      <c r="D32" s="1270"/>
      <c r="E32" s="1270"/>
      <c r="F32" s="1270"/>
      <c r="G32" s="1265"/>
      <c r="H32" s="1265"/>
      <c r="I32" s="1265"/>
      <c r="J32" s="1265" t="s">
        <v>3038</v>
      </c>
      <c r="K32" s="1289">
        <v>509574.8</v>
      </c>
    </row>
    <row r="33" spans="1:26" s="1155" customFormat="1" ht="15.95" customHeight="1" x14ac:dyDescent="0.25">
      <c r="A33" s="1157" t="s">
        <v>3057</v>
      </c>
      <c r="B33" s="1277" t="s">
        <v>1282</v>
      </c>
      <c r="C33" s="1265" t="s">
        <v>110</v>
      </c>
      <c r="D33" s="1270"/>
      <c r="E33" s="1270"/>
      <c r="F33" s="1270"/>
      <c r="G33" s="1265"/>
      <c r="H33" s="1265"/>
      <c r="I33" s="1265"/>
      <c r="J33" s="1265" t="s">
        <v>3038</v>
      </c>
      <c r="K33" s="1289">
        <f>581959+388497.61</f>
        <v>970456.61</v>
      </c>
    </row>
    <row r="34" spans="1:26" s="1155" customFormat="1" ht="15.95" customHeight="1" x14ac:dyDescent="0.25">
      <c r="A34" s="1174"/>
      <c r="B34" s="1265"/>
      <c r="C34" s="1265"/>
      <c r="D34" s="1270"/>
      <c r="E34" s="1270"/>
      <c r="F34" s="1270"/>
      <c r="G34" s="1265"/>
      <c r="H34" s="1265"/>
      <c r="I34" s="1265"/>
      <c r="J34" s="1265"/>
      <c r="K34" s="1289"/>
    </row>
    <row r="35" spans="1:26" s="1155" customFormat="1" ht="15.95" customHeight="1" x14ac:dyDescent="0.25">
      <c r="A35" s="1153" t="s">
        <v>621</v>
      </c>
      <c r="B35" s="1154"/>
      <c r="C35" s="1154"/>
      <c r="D35" s="1160"/>
      <c r="E35" s="1160"/>
      <c r="F35" s="1160"/>
      <c r="G35" s="1154"/>
      <c r="H35" s="1154"/>
      <c r="I35" s="1154"/>
      <c r="J35" s="1154"/>
      <c r="K35" s="1286">
        <f>SUM(K36)</f>
        <v>830989.49</v>
      </c>
    </row>
    <row r="36" spans="1:26" s="1155" customFormat="1" ht="15.95" customHeight="1" x14ac:dyDescent="0.25">
      <c r="A36" s="1157" t="s">
        <v>154</v>
      </c>
      <c r="B36" s="1265" t="s">
        <v>80</v>
      </c>
      <c r="C36" s="1265" t="s">
        <v>80</v>
      </c>
      <c r="D36" s="1270" t="s">
        <v>80</v>
      </c>
      <c r="E36" s="1270" t="s">
        <v>80</v>
      </c>
      <c r="F36" s="1270" t="s">
        <v>80</v>
      </c>
      <c r="G36" s="1265" t="s">
        <v>3043</v>
      </c>
      <c r="H36" s="1265" t="s">
        <v>80</v>
      </c>
      <c r="I36" s="1265" t="s">
        <v>80</v>
      </c>
      <c r="J36" s="1265"/>
      <c r="K36" s="1289">
        <v>830989.49</v>
      </c>
    </row>
    <row r="37" spans="1:26" s="1155" customFormat="1" ht="15.95" customHeight="1" x14ac:dyDescent="0.25">
      <c r="A37" s="1174"/>
      <c r="B37" s="1265"/>
      <c r="C37" s="1265"/>
      <c r="D37" s="1270"/>
      <c r="E37" s="1270"/>
      <c r="F37" s="1270"/>
      <c r="G37" s="1265"/>
      <c r="H37" s="1265"/>
      <c r="I37" s="1265"/>
      <c r="J37" s="1265"/>
      <c r="K37" s="1289"/>
    </row>
    <row r="38" spans="1:26" s="1141" customFormat="1" ht="15.95" customHeight="1" x14ac:dyDescent="0.25">
      <c r="A38" s="1165" t="s">
        <v>624</v>
      </c>
      <c r="B38" s="1279"/>
      <c r="C38" s="1166"/>
      <c r="D38" s="1167"/>
      <c r="E38" s="1167"/>
      <c r="F38" s="1167"/>
      <c r="G38" s="1166"/>
      <c r="H38" s="1166"/>
      <c r="I38" s="1166"/>
      <c r="J38" s="1166"/>
      <c r="K38" s="1291">
        <f>SUM(K39)</f>
        <v>2143746.48</v>
      </c>
      <c r="L38" s="1143"/>
      <c r="M38" s="1143"/>
      <c r="N38" s="1143"/>
      <c r="O38" s="1143"/>
      <c r="P38" s="1143"/>
      <c r="Q38" s="1143"/>
      <c r="R38" s="1143"/>
      <c r="S38" s="1143"/>
      <c r="T38" s="1143"/>
      <c r="U38" s="1143"/>
      <c r="V38" s="1143"/>
      <c r="W38" s="1143"/>
      <c r="X38" s="1143"/>
      <c r="Y38" s="1143"/>
      <c r="Z38" s="1143"/>
    </row>
    <row r="39" spans="1:26" s="1176" customFormat="1" ht="15.95" customHeight="1" x14ac:dyDescent="0.25">
      <c r="A39" s="1305" t="s">
        <v>3058</v>
      </c>
      <c r="B39" s="1273" t="s">
        <v>1282</v>
      </c>
      <c r="C39" s="1280" t="s">
        <v>3059</v>
      </c>
      <c r="D39" s="1281"/>
      <c r="E39" s="1281"/>
      <c r="F39" s="1281"/>
      <c r="G39" s="1282"/>
      <c r="H39" s="1282"/>
      <c r="I39" s="1282"/>
      <c r="J39" s="1265" t="s">
        <v>3038</v>
      </c>
      <c r="K39" s="1295">
        <v>2143746.48</v>
      </c>
      <c r="L39" s="1175"/>
      <c r="M39" s="1175"/>
      <c r="N39" s="1175"/>
      <c r="O39" s="1175"/>
      <c r="P39" s="1175"/>
      <c r="Q39" s="1175"/>
      <c r="R39" s="1175"/>
      <c r="S39" s="1175"/>
      <c r="T39" s="1175"/>
      <c r="U39" s="1175"/>
      <c r="V39" s="1175"/>
      <c r="W39" s="1175"/>
      <c r="X39" s="1175"/>
      <c r="Y39" s="1175"/>
      <c r="Z39" s="1175"/>
    </row>
    <row r="40" spans="1:26" s="1176" customFormat="1" ht="15.95" customHeight="1" x14ac:dyDescent="0.25">
      <c r="A40" s="1278"/>
      <c r="B40" s="1273"/>
      <c r="C40" s="1280"/>
      <c r="D40" s="1281"/>
      <c r="E40" s="1281"/>
      <c r="F40" s="1281"/>
      <c r="G40" s="1282"/>
      <c r="H40" s="1282"/>
      <c r="I40" s="1282"/>
      <c r="J40" s="1265"/>
      <c r="K40" s="1295"/>
      <c r="L40" s="1175"/>
      <c r="M40" s="1175"/>
      <c r="N40" s="1175"/>
      <c r="O40" s="1175"/>
      <c r="P40" s="1175"/>
      <c r="Q40" s="1175"/>
      <c r="R40" s="1175"/>
      <c r="S40" s="1175"/>
      <c r="T40" s="1175"/>
      <c r="U40" s="1175"/>
      <c r="V40" s="1175"/>
      <c r="W40" s="1175"/>
      <c r="X40" s="1175"/>
      <c r="Y40" s="1175"/>
      <c r="Z40" s="1175"/>
    </row>
    <row r="41" spans="1:26" ht="15.95" customHeight="1" x14ac:dyDescent="0.25">
      <c r="A41" s="1153" t="s">
        <v>627</v>
      </c>
      <c r="B41" s="1177"/>
      <c r="C41" s="1154"/>
      <c r="D41" s="1160"/>
      <c r="E41" s="1160"/>
      <c r="F41" s="1160"/>
      <c r="G41" s="1154"/>
      <c r="H41" s="1154"/>
      <c r="I41" s="1154"/>
      <c r="J41" s="1154"/>
      <c r="K41" s="1286">
        <f>SUM(K42:K44)</f>
        <v>7114048.0299999993</v>
      </c>
    </row>
    <row r="42" spans="1:26" ht="15.95" customHeight="1" x14ac:dyDescent="0.25">
      <c r="A42" s="1157" t="s">
        <v>3060</v>
      </c>
      <c r="B42" s="1276" t="s">
        <v>80</v>
      </c>
      <c r="C42" s="1265" t="s">
        <v>80</v>
      </c>
      <c r="D42" s="1270" t="s">
        <v>80</v>
      </c>
      <c r="E42" s="1270" t="s">
        <v>80</v>
      </c>
      <c r="F42" s="1270" t="s">
        <v>80</v>
      </c>
      <c r="G42" s="1265" t="s">
        <v>80</v>
      </c>
      <c r="H42" s="1265" t="s">
        <v>80</v>
      </c>
      <c r="I42" s="1265" t="s">
        <v>80</v>
      </c>
      <c r="J42" s="1265" t="s">
        <v>80</v>
      </c>
      <c r="K42" s="1289">
        <v>228812.4</v>
      </c>
    </row>
    <row r="43" spans="1:26" ht="15.95" customHeight="1" x14ac:dyDescent="0.25">
      <c r="A43" s="1157" t="s">
        <v>1055</v>
      </c>
      <c r="B43" s="1276" t="s">
        <v>1282</v>
      </c>
      <c r="C43" s="1265" t="s">
        <v>80</v>
      </c>
      <c r="D43" s="1270" t="s">
        <v>1282</v>
      </c>
      <c r="E43" s="1270" t="s">
        <v>1282</v>
      </c>
      <c r="F43" s="1270" t="s">
        <v>1282</v>
      </c>
      <c r="G43" s="1265" t="s">
        <v>3043</v>
      </c>
      <c r="H43" s="1265" t="s">
        <v>80</v>
      </c>
      <c r="I43" s="1265" t="s">
        <v>80</v>
      </c>
      <c r="J43" s="1265" t="s">
        <v>3038</v>
      </c>
      <c r="K43" s="1289">
        <v>3676141.81</v>
      </c>
    </row>
    <row r="44" spans="1:26" ht="15.95" customHeight="1" x14ac:dyDescent="0.25">
      <c r="A44" s="1157" t="s">
        <v>3061</v>
      </c>
      <c r="B44" s="1265"/>
      <c r="C44" s="1265"/>
      <c r="D44" s="1270"/>
      <c r="E44" s="1270"/>
      <c r="F44" s="1270"/>
      <c r="G44" s="1265"/>
      <c r="H44" s="1265"/>
      <c r="I44" s="1265"/>
      <c r="J44" s="1265"/>
      <c r="K44" s="1289">
        <v>3209093.82</v>
      </c>
    </row>
    <row r="45" spans="1:26" ht="15.95" customHeight="1" x14ac:dyDescent="0.25">
      <c r="A45" s="1157"/>
      <c r="B45" s="1265"/>
      <c r="C45" s="1265"/>
      <c r="D45" s="1270"/>
      <c r="E45" s="1270"/>
      <c r="F45" s="1270"/>
      <c r="G45" s="1265"/>
      <c r="H45" s="1265"/>
      <c r="I45" s="1265"/>
      <c r="J45" s="1265"/>
      <c r="K45" s="1289"/>
    </row>
    <row r="46" spans="1:26" ht="15.95" customHeight="1" x14ac:dyDescent="0.25">
      <c r="A46" s="1283" t="s">
        <v>628</v>
      </c>
      <c r="B46" s="1284"/>
      <c r="C46" s="1284"/>
      <c r="D46" s="1285"/>
      <c r="E46" s="1285"/>
      <c r="F46" s="1285"/>
      <c r="G46" s="1284"/>
      <c r="H46" s="1284"/>
      <c r="I46" s="1284"/>
      <c r="J46" s="1284"/>
      <c r="K46" s="1296">
        <f>+K9+K11+K20+K23+K31+K35+K38+K41</f>
        <v>237758264.79999998</v>
      </c>
    </row>
    <row r="47" spans="1:26" x14ac:dyDescent="0.25">
      <c r="A47" s="1178"/>
      <c r="B47" s="1179"/>
      <c r="C47" s="1180"/>
      <c r="D47" s="1180"/>
      <c r="E47" s="1180"/>
      <c r="F47" s="1180"/>
      <c r="G47" s="1180"/>
      <c r="H47" s="1180"/>
      <c r="I47" s="1180"/>
      <c r="J47" s="1180"/>
      <c r="K47" s="1180"/>
    </row>
  </sheetData>
  <sheetProtection selectLockedCells="1" selectUnlockedCells="1"/>
  <mergeCells count="11">
    <mergeCell ref="H7:I7"/>
    <mergeCell ref="J7:J8"/>
    <mergeCell ref="K7:K8"/>
    <mergeCell ref="K15:K16"/>
    <mergeCell ref="H6:I6"/>
    <mergeCell ref="G7:G8"/>
    <mergeCell ref="A7:A8"/>
    <mergeCell ref="B7:B8"/>
    <mergeCell ref="C7:C8"/>
    <mergeCell ref="D7:D8"/>
    <mergeCell ref="E7:F7"/>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91"/>
  <sheetViews>
    <sheetView showGridLines="0" zoomScale="90" zoomScaleNormal="90" workbookViewId="0">
      <selection activeCell="L7" sqref="L7"/>
    </sheetView>
  </sheetViews>
  <sheetFormatPr baseColWidth="10" defaultRowHeight="15" x14ac:dyDescent="0.25"/>
  <cols>
    <col min="1" max="1" width="42.85546875" style="347" customWidth="1"/>
    <col min="2" max="2" width="19.5703125" style="347" customWidth="1"/>
    <col min="3" max="3" width="35.42578125" style="347" customWidth="1"/>
    <col min="4" max="6" width="17.7109375" style="347" customWidth="1"/>
    <col min="7" max="7" width="38.28515625" style="347" customWidth="1"/>
    <col min="8" max="8" width="16.140625" style="347" customWidth="1"/>
    <col min="9" max="9" width="16.5703125" style="347" customWidth="1"/>
    <col min="10" max="10" width="23.140625" style="347" customWidth="1"/>
    <col min="11" max="11" width="17.7109375" style="347" customWidth="1"/>
    <col min="12" max="256" width="11.42578125" style="347"/>
    <col min="257" max="257" width="43" style="347" customWidth="1"/>
    <col min="258" max="258" width="17.7109375" style="347" customWidth="1"/>
    <col min="259" max="259" width="23" style="347" customWidth="1"/>
    <col min="260" max="262" width="17.7109375" style="347" customWidth="1"/>
    <col min="263" max="263" width="36.140625" style="347" customWidth="1"/>
    <col min="264" max="267" width="17.7109375" style="347" customWidth="1"/>
    <col min="268" max="512" width="11.42578125" style="347"/>
    <col min="513" max="513" width="43" style="347" customWidth="1"/>
    <col min="514" max="514" width="17.7109375" style="347" customWidth="1"/>
    <col min="515" max="515" width="23" style="347" customWidth="1"/>
    <col min="516" max="518" width="17.7109375" style="347" customWidth="1"/>
    <col min="519" max="519" width="36.140625" style="347" customWidth="1"/>
    <col min="520" max="523" width="17.7109375" style="347" customWidth="1"/>
    <col min="524" max="768" width="11.42578125" style="347"/>
    <col min="769" max="769" width="43" style="347" customWidth="1"/>
    <col min="770" max="770" width="17.7109375" style="347" customWidth="1"/>
    <col min="771" max="771" width="23" style="347" customWidth="1"/>
    <col min="772" max="774" width="17.7109375" style="347" customWidth="1"/>
    <col min="775" max="775" width="36.140625" style="347" customWidth="1"/>
    <col min="776" max="779" width="17.7109375" style="347" customWidth="1"/>
    <col min="780" max="1024" width="11.42578125" style="347"/>
    <col min="1025" max="1025" width="43" style="347" customWidth="1"/>
    <col min="1026" max="1026" width="17.7109375" style="347" customWidth="1"/>
    <col min="1027" max="1027" width="23" style="347" customWidth="1"/>
    <col min="1028" max="1030" width="17.7109375" style="347" customWidth="1"/>
    <col min="1031" max="1031" width="36.140625" style="347" customWidth="1"/>
    <col min="1032" max="1035" width="17.7109375" style="347" customWidth="1"/>
    <col min="1036" max="1280" width="11.42578125" style="347"/>
    <col min="1281" max="1281" width="43" style="347" customWidth="1"/>
    <col min="1282" max="1282" width="17.7109375" style="347" customWidth="1"/>
    <col min="1283" max="1283" width="23" style="347" customWidth="1"/>
    <col min="1284" max="1286" width="17.7109375" style="347" customWidth="1"/>
    <col min="1287" max="1287" width="36.140625" style="347" customWidth="1"/>
    <col min="1288" max="1291" width="17.7109375" style="347" customWidth="1"/>
    <col min="1292" max="1536" width="11.42578125" style="347"/>
    <col min="1537" max="1537" width="43" style="347" customWidth="1"/>
    <col min="1538" max="1538" width="17.7109375" style="347" customWidth="1"/>
    <col min="1539" max="1539" width="23" style="347" customWidth="1"/>
    <col min="1540" max="1542" width="17.7109375" style="347" customWidth="1"/>
    <col min="1543" max="1543" width="36.140625" style="347" customWidth="1"/>
    <col min="1544" max="1547" width="17.7109375" style="347" customWidth="1"/>
    <col min="1548" max="1792" width="11.42578125" style="347"/>
    <col min="1793" max="1793" width="43" style="347" customWidth="1"/>
    <col min="1794" max="1794" width="17.7109375" style="347" customWidth="1"/>
    <col min="1795" max="1795" width="23" style="347" customWidth="1"/>
    <col min="1796" max="1798" width="17.7109375" style="347" customWidth="1"/>
    <col min="1799" max="1799" width="36.140625" style="347" customWidth="1"/>
    <col min="1800" max="1803" width="17.7109375" style="347" customWidth="1"/>
    <col min="1804" max="2048" width="11.42578125" style="347"/>
    <col min="2049" max="2049" width="43" style="347" customWidth="1"/>
    <col min="2050" max="2050" width="17.7109375" style="347" customWidth="1"/>
    <col min="2051" max="2051" width="23" style="347" customWidth="1"/>
    <col min="2052" max="2054" width="17.7109375" style="347" customWidth="1"/>
    <col min="2055" max="2055" width="36.140625" style="347" customWidth="1"/>
    <col min="2056" max="2059" width="17.7109375" style="347" customWidth="1"/>
    <col min="2060" max="2304" width="11.42578125" style="347"/>
    <col min="2305" max="2305" width="43" style="347" customWidth="1"/>
    <col min="2306" max="2306" width="17.7109375" style="347" customWidth="1"/>
    <col min="2307" max="2307" width="23" style="347" customWidth="1"/>
    <col min="2308" max="2310" width="17.7109375" style="347" customWidth="1"/>
    <col min="2311" max="2311" width="36.140625" style="347" customWidth="1"/>
    <col min="2312" max="2315" width="17.7109375" style="347" customWidth="1"/>
    <col min="2316" max="2560" width="11.42578125" style="347"/>
    <col min="2561" max="2561" width="43" style="347" customWidth="1"/>
    <col min="2562" max="2562" width="17.7109375" style="347" customWidth="1"/>
    <col min="2563" max="2563" width="23" style="347" customWidth="1"/>
    <col min="2564" max="2566" width="17.7109375" style="347" customWidth="1"/>
    <col min="2567" max="2567" width="36.140625" style="347" customWidth="1"/>
    <col min="2568" max="2571" width="17.7109375" style="347" customWidth="1"/>
    <col min="2572" max="2816" width="11.42578125" style="347"/>
    <col min="2817" max="2817" width="43" style="347" customWidth="1"/>
    <col min="2818" max="2818" width="17.7109375" style="347" customWidth="1"/>
    <col min="2819" max="2819" width="23" style="347" customWidth="1"/>
    <col min="2820" max="2822" width="17.7109375" style="347" customWidth="1"/>
    <col min="2823" max="2823" width="36.140625" style="347" customWidth="1"/>
    <col min="2824" max="2827" width="17.7109375" style="347" customWidth="1"/>
    <col min="2828" max="3072" width="11.42578125" style="347"/>
    <col min="3073" max="3073" width="43" style="347" customWidth="1"/>
    <col min="3074" max="3074" width="17.7109375" style="347" customWidth="1"/>
    <col min="3075" max="3075" width="23" style="347" customWidth="1"/>
    <col min="3076" max="3078" width="17.7109375" style="347" customWidth="1"/>
    <col min="3079" max="3079" width="36.140625" style="347" customWidth="1"/>
    <col min="3080" max="3083" width="17.7109375" style="347" customWidth="1"/>
    <col min="3084" max="3328" width="11.42578125" style="347"/>
    <col min="3329" max="3329" width="43" style="347" customWidth="1"/>
    <col min="3330" max="3330" width="17.7109375" style="347" customWidth="1"/>
    <col min="3331" max="3331" width="23" style="347" customWidth="1"/>
    <col min="3332" max="3334" width="17.7109375" style="347" customWidth="1"/>
    <col min="3335" max="3335" width="36.140625" style="347" customWidth="1"/>
    <col min="3336" max="3339" width="17.7109375" style="347" customWidth="1"/>
    <col min="3340" max="3584" width="11.42578125" style="347"/>
    <col min="3585" max="3585" width="43" style="347" customWidth="1"/>
    <col min="3586" max="3586" width="17.7109375" style="347" customWidth="1"/>
    <col min="3587" max="3587" width="23" style="347" customWidth="1"/>
    <col min="3588" max="3590" width="17.7109375" style="347" customWidth="1"/>
    <col min="3591" max="3591" width="36.140625" style="347" customWidth="1"/>
    <col min="3592" max="3595" width="17.7109375" style="347" customWidth="1"/>
    <col min="3596" max="3840" width="11.42578125" style="347"/>
    <col min="3841" max="3841" width="43" style="347" customWidth="1"/>
    <col min="3842" max="3842" width="17.7109375" style="347" customWidth="1"/>
    <col min="3843" max="3843" width="23" style="347" customWidth="1"/>
    <col min="3844" max="3846" width="17.7109375" style="347" customWidth="1"/>
    <col min="3847" max="3847" width="36.140625" style="347" customWidth="1"/>
    <col min="3848" max="3851" width="17.7109375" style="347" customWidth="1"/>
    <col min="3852" max="4096" width="11.42578125" style="347"/>
    <col min="4097" max="4097" width="43" style="347" customWidth="1"/>
    <col min="4098" max="4098" width="17.7109375" style="347" customWidth="1"/>
    <col min="4099" max="4099" width="23" style="347" customWidth="1"/>
    <col min="4100" max="4102" width="17.7109375" style="347" customWidth="1"/>
    <col min="4103" max="4103" width="36.140625" style="347" customWidth="1"/>
    <col min="4104" max="4107" width="17.7109375" style="347" customWidth="1"/>
    <col min="4108" max="4352" width="11.42578125" style="347"/>
    <col min="4353" max="4353" width="43" style="347" customWidth="1"/>
    <col min="4354" max="4354" width="17.7109375" style="347" customWidth="1"/>
    <col min="4355" max="4355" width="23" style="347" customWidth="1"/>
    <col min="4356" max="4358" width="17.7109375" style="347" customWidth="1"/>
    <col min="4359" max="4359" width="36.140625" style="347" customWidth="1"/>
    <col min="4360" max="4363" width="17.7109375" style="347" customWidth="1"/>
    <col min="4364" max="4608" width="11.42578125" style="347"/>
    <col min="4609" max="4609" width="43" style="347" customWidth="1"/>
    <col min="4610" max="4610" width="17.7109375" style="347" customWidth="1"/>
    <col min="4611" max="4611" width="23" style="347" customWidth="1"/>
    <col min="4612" max="4614" width="17.7109375" style="347" customWidth="1"/>
    <col min="4615" max="4615" width="36.140625" style="347" customWidth="1"/>
    <col min="4616" max="4619" width="17.7109375" style="347" customWidth="1"/>
    <col min="4620" max="4864" width="11.42578125" style="347"/>
    <col min="4865" max="4865" width="43" style="347" customWidth="1"/>
    <col min="4866" max="4866" width="17.7109375" style="347" customWidth="1"/>
    <col min="4867" max="4867" width="23" style="347" customWidth="1"/>
    <col min="4868" max="4870" width="17.7109375" style="347" customWidth="1"/>
    <col min="4871" max="4871" width="36.140625" style="347" customWidth="1"/>
    <col min="4872" max="4875" width="17.7109375" style="347" customWidth="1"/>
    <col min="4876" max="5120" width="11.42578125" style="347"/>
    <col min="5121" max="5121" width="43" style="347" customWidth="1"/>
    <col min="5122" max="5122" width="17.7109375" style="347" customWidth="1"/>
    <col min="5123" max="5123" width="23" style="347" customWidth="1"/>
    <col min="5124" max="5126" width="17.7109375" style="347" customWidth="1"/>
    <col min="5127" max="5127" width="36.140625" style="347" customWidth="1"/>
    <col min="5128" max="5131" width="17.7109375" style="347" customWidth="1"/>
    <col min="5132" max="5376" width="11.42578125" style="347"/>
    <col min="5377" max="5377" width="43" style="347" customWidth="1"/>
    <col min="5378" max="5378" width="17.7109375" style="347" customWidth="1"/>
    <col min="5379" max="5379" width="23" style="347" customWidth="1"/>
    <col min="5380" max="5382" width="17.7109375" style="347" customWidth="1"/>
    <col min="5383" max="5383" width="36.140625" style="347" customWidth="1"/>
    <col min="5384" max="5387" width="17.7109375" style="347" customWidth="1"/>
    <col min="5388" max="5632" width="11.42578125" style="347"/>
    <col min="5633" max="5633" width="43" style="347" customWidth="1"/>
    <col min="5634" max="5634" width="17.7109375" style="347" customWidth="1"/>
    <col min="5635" max="5635" width="23" style="347" customWidth="1"/>
    <col min="5636" max="5638" width="17.7109375" style="347" customWidth="1"/>
    <col min="5639" max="5639" width="36.140625" style="347" customWidth="1"/>
    <col min="5640" max="5643" width="17.7109375" style="347" customWidth="1"/>
    <col min="5644" max="5888" width="11.42578125" style="347"/>
    <col min="5889" max="5889" width="43" style="347" customWidth="1"/>
    <col min="5890" max="5890" width="17.7109375" style="347" customWidth="1"/>
    <col min="5891" max="5891" width="23" style="347" customWidth="1"/>
    <col min="5892" max="5894" width="17.7109375" style="347" customWidth="1"/>
    <col min="5895" max="5895" width="36.140625" style="347" customWidth="1"/>
    <col min="5896" max="5899" width="17.7109375" style="347" customWidth="1"/>
    <col min="5900" max="6144" width="11.42578125" style="347"/>
    <col min="6145" max="6145" width="43" style="347" customWidth="1"/>
    <col min="6146" max="6146" width="17.7109375" style="347" customWidth="1"/>
    <col min="6147" max="6147" width="23" style="347" customWidth="1"/>
    <col min="6148" max="6150" width="17.7109375" style="347" customWidth="1"/>
    <col min="6151" max="6151" width="36.140625" style="347" customWidth="1"/>
    <col min="6152" max="6155" width="17.7109375" style="347" customWidth="1"/>
    <col min="6156" max="6400" width="11.42578125" style="347"/>
    <col min="6401" max="6401" width="43" style="347" customWidth="1"/>
    <col min="6402" max="6402" width="17.7109375" style="347" customWidth="1"/>
    <col min="6403" max="6403" width="23" style="347" customWidth="1"/>
    <col min="6404" max="6406" width="17.7109375" style="347" customWidth="1"/>
    <col min="6407" max="6407" width="36.140625" style="347" customWidth="1"/>
    <col min="6408" max="6411" width="17.7109375" style="347" customWidth="1"/>
    <col min="6412" max="6656" width="11.42578125" style="347"/>
    <col min="6657" max="6657" width="43" style="347" customWidth="1"/>
    <col min="6658" max="6658" width="17.7109375" style="347" customWidth="1"/>
    <col min="6659" max="6659" width="23" style="347" customWidth="1"/>
    <col min="6660" max="6662" width="17.7109375" style="347" customWidth="1"/>
    <col min="6663" max="6663" width="36.140625" style="347" customWidth="1"/>
    <col min="6664" max="6667" width="17.7109375" style="347" customWidth="1"/>
    <col min="6668" max="6912" width="11.42578125" style="347"/>
    <col min="6913" max="6913" width="43" style="347" customWidth="1"/>
    <col min="6914" max="6914" width="17.7109375" style="347" customWidth="1"/>
    <col min="6915" max="6915" width="23" style="347" customWidth="1"/>
    <col min="6916" max="6918" width="17.7109375" style="347" customWidth="1"/>
    <col min="6919" max="6919" width="36.140625" style="347" customWidth="1"/>
    <col min="6920" max="6923" width="17.7109375" style="347" customWidth="1"/>
    <col min="6924" max="7168" width="11.42578125" style="347"/>
    <col min="7169" max="7169" width="43" style="347" customWidth="1"/>
    <col min="7170" max="7170" width="17.7109375" style="347" customWidth="1"/>
    <col min="7171" max="7171" width="23" style="347" customWidth="1"/>
    <col min="7172" max="7174" width="17.7109375" style="347" customWidth="1"/>
    <col min="7175" max="7175" width="36.140625" style="347" customWidth="1"/>
    <col min="7176" max="7179" width="17.7109375" style="347" customWidth="1"/>
    <col min="7180" max="7424" width="11.42578125" style="347"/>
    <col min="7425" max="7425" width="43" style="347" customWidth="1"/>
    <col min="7426" max="7426" width="17.7109375" style="347" customWidth="1"/>
    <col min="7427" max="7427" width="23" style="347" customWidth="1"/>
    <col min="7428" max="7430" width="17.7109375" style="347" customWidth="1"/>
    <col min="7431" max="7431" width="36.140625" style="347" customWidth="1"/>
    <col min="7432" max="7435" width="17.7109375" style="347" customWidth="1"/>
    <col min="7436" max="7680" width="11.42578125" style="347"/>
    <col min="7681" max="7681" width="43" style="347" customWidth="1"/>
    <col min="7682" max="7682" width="17.7109375" style="347" customWidth="1"/>
    <col min="7683" max="7683" width="23" style="347" customWidth="1"/>
    <col min="7684" max="7686" width="17.7109375" style="347" customWidth="1"/>
    <col min="7687" max="7687" width="36.140625" style="347" customWidth="1"/>
    <col min="7688" max="7691" width="17.7109375" style="347" customWidth="1"/>
    <col min="7692" max="7936" width="11.42578125" style="347"/>
    <col min="7937" max="7937" width="43" style="347" customWidth="1"/>
    <col min="7938" max="7938" width="17.7109375" style="347" customWidth="1"/>
    <col min="7939" max="7939" width="23" style="347" customWidth="1"/>
    <col min="7940" max="7942" width="17.7109375" style="347" customWidth="1"/>
    <col min="7943" max="7943" width="36.140625" style="347" customWidth="1"/>
    <col min="7944" max="7947" width="17.7109375" style="347" customWidth="1"/>
    <col min="7948" max="8192" width="11.42578125" style="347"/>
    <col min="8193" max="8193" width="43" style="347" customWidth="1"/>
    <col min="8194" max="8194" width="17.7109375" style="347" customWidth="1"/>
    <col min="8195" max="8195" width="23" style="347" customWidth="1"/>
    <col min="8196" max="8198" width="17.7109375" style="347" customWidth="1"/>
    <col min="8199" max="8199" width="36.140625" style="347" customWidth="1"/>
    <col min="8200" max="8203" width="17.7109375" style="347" customWidth="1"/>
    <col min="8204" max="8448" width="11.42578125" style="347"/>
    <col min="8449" max="8449" width="43" style="347" customWidth="1"/>
    <col min="8450" max="8450" width="17.7109375" style="347" customWidth="1"/>
    <col min="8451" max="8451" width="23" style="347" customWidth="1"/>
    <col min="8452" max="8454" width="17.7109375" style="347" customWidth="1"/>
    <col min="8455" max="8455" width="36.140625" style="347" customWidth="1"/>
    <col min="8456" max="8459" width="17.7109375" style="347" customWidth="1"/>
    <col min="8460" max="8704" width="11.42578125" style="347"/>
    <col min="8705" max="8705" width="43" style="347" customWidth="1"/>
    <col min="8706" max="8706" width="17.7109375" style="347" customWidth="1"/>
    <col min="8707" max="8707" width="23" style="347" customWidth="1"/>
    <col min="8708" max="8710" width="17.7109375" style="347" customWidth="1"/>
    <col min="8711" max="8711" width="36.140625" style="347" customWidth="1"/>
    <col min="8712" max="8715" width="17.7109375" style="347" customWidth="1"/>
    <col min="8716" max="8960" width="11.42578125" style="347"/>
    <col min="8961" max="8961" width="43" style="347" customWidth="1"/>
    <col min="8962" max="8962" width="17.7109375" style="347" customWidth="1"/>
    <col min="8963" max="8963" width="23" style="347" customWidth="1"/>
    <col min="8964" max="8966" width="17.7109375" style="347" customWidth="1"/>
    <col min="8967" max="8967" width="36.140625" style="347" customWidth="1"/>
    <col min="8968" max="8971" width="17.7109375" style="347" customWidth="1"/>
    <col min="8972" max="9216" width="11.42578125" style="347"/>
    <col min="9217" max="9217" width="43" style="347" customWidth="1"/>
    <col min="9218" max="9218" width="17.7109375" style="347" customWidth="1"/>
    <col min="9219" max="9219" width="23" style="347" customWidth="1"/>
    <col min="9220" max="9222" width="17.7109375" style="347" customWidth="1"/>
    <col min="9223" max="9223" width="36.140625" style="347" customWidth="1"/>
    <col min="9224" max="9227" width="17.7109375" style="347" customWidth="1"/>
    <col min="9228" max="9472" width="11.42578125" style="347"/>
    <col min="9473" max="9473" width="43" style="347" customWidth="1"/>
    <col min="9474" max="9474" width="17.7109375" style="347" customWidth="1"/>
    <col min="9475" max="9475" width="23" style="347" customWidth="1"/>
    <col min="9476" max="9478" width="17.7109375" style="347" customWidth="1"/>
    <col min="9479" max="9479" width="36.140625" style="347" customWidth="1"/>
    <col min="9480" max="9483" width="17.7109375" style="347" customWidth="1"/>
    <col min="9484" max="9728" width="11.42578125" style="347"/>
    <col min="9729" max="9729" width="43" style="347" customWidth="1"/>
    <col min="9730" max="9730" width="17.7109375" style="347" customWidth="1"/>
    <col min="9731" max="9731" width="23" style="347" customWidth="1"/>
    <col min="9732" max="9734" width="17.7109375" style="347" customWidth="1"/>
    <col min="9735" max="9735" width="36.140625" style="347" customWidth="1"/>
    <col min="9736" max="9739" width="17.7109375" style="347" customWidth="1"/>
    <col min="9740" max="9984" width="11.42578125" style="347"/>
    <col min="9985" max="9985" width="43" style="347" customWidth="1"/>
    <col min="9986" max="9986" width="17.7109375" style="347" customWidth="1"/>
    <col min="9987" max="9987" width="23" style="347" customWidth="1"/>
    <col min="9988" max="9990" width="17.7109375" style="347" customWidth="1"/>
    <col min="9991" max="9991" width="36.140625" style="347" customWidth="1"/>
    <col min="9992" max="9995" width="17.7109375" style="347" customWidth="1"/>
    <col min="9996" max="10240" width="11.42578125" style="347"/>
    <col min="10241" max="10241" width="43" style="347" customWidth="1"/>
    <col min="10242" max="10242" width="17.7109375" style="347" customWidth="1"/>
    <col min="10243" max="10243" width="23" style="347" customWidth="1"/>
    <col min="10244" max="10246" width="17.7109375" style="347" customWidth="1"/>
    <col min="10247" max="10247" width="36.140625" style="347" customWidth="1"/>
    <col min="10248" max="10251" width="17.7109375" style="347" customWidth="1"/>
    <col min="10252" max="10496" width="11.42578125" style="347"/>
    <col min="10497" max="10497" width="43" style="347" customWidth="1"/>
    <col min="10498" max="10498" width="17.7109375" style="347" customWidth="1"/>
    <col min="10499" max="10499" width="23" style="347" customWidth="1"/>
    <col min="10500" max="10502" width="17.7109375" style="347" customWidth="1"/>
    <col min="10503" max="10503" width="36.140625" style="347" customWidth="1"/>
    <col min="10504" max="10507" width="17.7109375" style="347" customWidth="1"/>
    <col min="10508" max="10752" width="11.42578125" style="347"/>
    <col min="10753" max="10753" width="43" style="347" customWidth="1"/>
    <col min="10754" max="10754" width="17.7109375" style="347" customWidth="1"/>
    <col min="10755" max="10755" width="23" style="347" customWidth="1"/>
    <col min="10756" max="10758" width="17.7109375" style="347" customWidth="1"/>
    <col min="10759" max="10759" width="36.140625" style="347" customWidth="1"/>
    <col min="10760" max="10763" width="17.7109375" style="347" customWidth="1"/>
    <col min="10764" max="11008" width="11.42578125" style="347"/>
    <col min="11009" max="11009" width="43" style="347" customWidth="1"/>
    <col min="11010" max="11010" width="17.7109375" style="347" customWidth="1"/>
    <col min="11011" max="11011" width="23" style="347" customWidth="1"/>
    <col min="11012" max="11014" width="17.7109375" style="347" customWidth="1"/>
    <col min="11015" max="11015" width="36.140625" style="347" customWidth="1"/>
    <col min="11016" max="11019" width="17.7109375" style="347" customWidth="1"/>
    <col min="11020" max="11264" width="11.42578125" style="347"/>
    <col min="11265" max="11265" width="43" style="347" customWidth="1"/>
    <col min="11266" max="11266" width="17.7109375" style="347" customWidth="1"/>
    <col min="11267" max="11267" width="23" style="347" customWidth="1"/>
    <col min="11268" max="11270" width="17.7109375" style="347" customWidth="1"/>
    <col min="11271" max="11271" width="36.140625" style="347" customWidth="1"/>
    <col min="11272" max="11275" width="17.7109375" style="347" customWidth="1"/>
    <col min="11276" max="11520" width="11.42578125" style="347"/>
    <col min="11521" max="11521" width="43" style="347" customWidth="1"/>
    <col min="11522" max="11522" width="17.7109375" style="347" customWidth="1"/>
    <col min="11523" max="11523" width="23" style="347" customWidth="1"/>
    <col min="11524" max="11526" width="17.7109375" style="347" customWidth="1"/>
    <col min="11527" max="11527" width="36.140625" style="347" customWidth="1"/>
    <col min="11528" max="11531" width="17.7109375" style="347" customWidth="1"/>
    <col min="11532" max="11776" width="11.42578125" style="347"/>
    <col min="11777" max="11777" width="43" style="347" customWidth="1"/>
    <col min="11778" max="11778" width="17.7109375" style="347" customWidth="1"/>
    <col min="11779" max="11779" width="23" style="347" customWidth="1"/>
    <col min="11780" max="11782" width="17.7109375" style="347" customWidth="1"/>
    <col min="11783" max="11783" width="36.140625" style="347" customWidth="1"/>
    <col min="11784" max="11787" width="17.7109375" style="347" customWidth="1"/>
    <col min="11788" max="12032" width="11.42578125" style="347"/>
    <col min="12033" max="12033" width="43" style="347" customWidth="1"/>
    <col min="12034" max="12034" width="17.7109375" style="347" customWidth="1"/>
    <col min="12035" max="12035" width="23" style="347" customWidth="1"/>
    <col min="12036" max="12038" width="17.7109375" style="347" customWidth="1"/>
    <col min="12039" max="12039" width="36.140625" style="347" customWidth="1"/>
    <col min="12040" max="12043" width="17.7109375" style="347" customWidth="1"/>
    <col min="12044" max="12288" width="11.42578125" style="347"/>
    <col min="12289" max="12289" width="43" style="347" customWidth="1"/>
    <col min="12290" max="12290" width="17.7109375" style="347" customWidth="1"/>
    <col min="12291" max="12291" width="23" style="347" customWidth="1"/>
    <col min="12292" max="12294" width="17.7109375" style="347" customWidth="1"/>
    <col min="12295" max="12295" width="36.140625" style="347" customWidth="1"/>
    <col min="12296" max="12299" width="17.7109375" style="347" customWidth="1"/>
    <col min="12300" max="12544" width="11.42578125" style="347"/>
    <col min="12545" max="12545" width="43" style="347" customWidth="1"/>
    <col min="12546" max="12546" width="17.7109375" style="347" customWidth="1"/>
    <col min="12547" max="12547" width="23" style="347" customWidth="1"/>
    <col min="12548" max="12550" width="17.7109375" style="347" customWidth="1"/>
    <col min="12551" max="12551" width="36.140625" style="347" customWidth="1"/>
    <col min="12552" max="12555" width="17.7109375" style="347" customWidth="1"/>
    <col min="12556" max="12800" width="11.42578125" style="347"/>
    <col min="12801" max="12801" width="43" style="347" customWidth="1"/>
    <col min="12802" max="12802" width="17.7109375" style="347" customWidth="1"/>
    <col min="12803" max="12803" width="23" style="347" customWidth="1"/>
    <col min="12804" max="12806" width="17.7109375" style="347" customWidth="1"/>
    <col min="12807" max="12807" width="36.140625" style="347" customWidth="1"/>
    <col min="12808" max="12811" width="17.7109375" style="347" customWidth="1"/>
    <col min="12812" max="13056" width="11.42578125" style="347"/>
    <col min="13057" max="13057" width="43" style="347" customWidth="1"/>
    <col min="13058" max="13058" width="17.7109375" style="347" customWidth="1"/>
    <col min="13059" max="13059" width="23" style="347" customWidth="1"/>
    <col min="13060" max="13062" width="17.7109375" style="347" customWidth="1"/>
    <col min="13063" max="13063" width="36.140625" style="347" customWidth="1"/>
    <col min="13064" max="13067" width="17.7109375" style="347" customWidth="1"/>
    <col min="13068" max="13312" width="11.42578125" style="347"/>
    <col min="13313" max="13313" width="43" style="347" customWidth="1"/>
    <col min="13314" max="13314" width="17.7109375" style="347" customWidth="1"/>
    <col min="13315" max="13315" width="23" style="347" customWidth="1"/>
    <col min="13316" max="13318" width="17.7109375" style="347" customWidth="1"/>
    <col min="13319" max="13319" width="36.140625" style="347" customWidth="1"/>
    <col min="13320" max="13323" width="17.7109375" style="347" customWidth="1"/>
    <col min="13324" max="13568" width="11.42578125" style="347"/>
    <col min="13569" max="13569" width="43" style="347" customWidth="1"/>
    <col min="13570" max="13570" width="17.7109375" style="347" customWidth="1"/>
    <col min="13571" max="13571" width="23" style="347" customWidth="1"/>
    <col min="13572" max="13574" width="17.7109375" style="347" customWidth="1"/>
    <col min="13575" max="13575" width="36.140625" style="347" customWidth="1"/>
    <col min="13576" max="13579" width="17.7109375" style="347" customWidth="1"/>
    <col min="13580" max="13824" width="11.42578125" style="347"/>
    <col min="13825" max="13825" width="43" style="347" customWidth="1"/>
    <col min="13826" max="13826" width="17.7109375" style="347" customWidth="1"/>
    <col min="13827" max="13827" width="23" style="347" customWidth="1"/>
    <col min="13828" max="13830" width="17.7109375" style="347" customWidth="1"/>
    <col min="13831" max="13831" width="36.140625" style="347" customWidth="1"/>
    <col min="13832" max="13835" width="17.7109375" style="347" customWidth="1"/>
    <col min="13836" max="14080" width="11.42578125" style="347"/>
    <col min="14081" max="14081" width="43" style="347" customWidth="1"/>
    <col min="14082" max="14082" width="17.7109375" style="347" customWidth="1"/>
    <col min="14083" max="14083" width="23" style="347" customWidth="1"/>
    <col min="14084" max="14086" width="17.7109375" style="347" customWidth="1"/>
    <col min="14087" max="14087" width="36.140625" style="347" customWidth="1"/>
    <col min="14088" max="14091" width="17.7109375" style="347" customWidth="1"/>
    <col min="14092" max="14336" width="11.42578125" style="347"/>
    <col min="14337" max="14337" width="43" style="347" customWidth="1"/>
    <col min="14338" max="14338" width="17.7109375" style="347" customWidth="1"/>
    <col min="14339" max="14339" width="23" style="347" customWidth="1"/>
    <col min="14340" max="14342" width="17.7109375" style="347" customWidth="1"/>
    <col min="14343" max="14343" width="36.140625" style="347" customWidth="1"/>
    <col min="14344" max="14347" width="17.7109375" style="347" customWidth="1"/>
    <col min="14348" max="14592" width="11.42578125" style="347"/>
    <col min="14593" max="14593" width="43" style="347" customWidth="1"/>
    <col min="14594" max="14594" width="17.7109375" style="347" customWidth="1"/>
    <col min="14595" max="14595" width="23" style="347" customWidth="1"/>
    <col min="14596" max="14598" width="17.7109375" style="347" customWidth="1"/>
    <col min="14599" max="14599" width="36.140625" style="347" customWidth="1"/>
    <col min="14600" max="14603" width="17.7109375" style="347" customWidth="1"/>
    <col min="14604" max="14848" width="11.42578125" style="347"/>
    <col min="14849" max="14849" width="43" style="347" customWidth="1"/>
    <col min="14850" max="14850" width="17.7109375" style="347" customWidth="1"/>
    <col min="14851" max="14851" width="23" style="347" customWidth="1"/>
    <col min="14852" max="14854" width="17.7109375" style="347" customWidth="1"/>
    <col min="14855" max="14855" width="36.140625" style="347" customWidth="1"/>
    <col min="14856" max="14859" width="17.7109375" style="347" customWidth="1"/>
    <col min="14860" max="15104" width="11.42578125" style="347"/>
    <col min="15105" max="15105" width="43" style="347" customWidth="1"/>
    <col min="15106" max="15106" width="17.7109375" style="347" customWidth="1"/>
    <col min="15107" max="15107" width="23" style="347" customWidth="1"/>
    <col min="15108" max="15110" width="17.7109375" style="347" customWidth="1"/>
    <col min="15111" max="15111" width="36.140625" style="347" customWidth="1"/>
    <col min="15112" max="15115" width="17.7109375" style="347" customWidth="1"/>
    <col min="15116" max="15360" width="11.42578125" style="347"/>
    <col min="15361" max="15361" width="43" style="347" customWidth="1"/>
    <col min="15362" max="15362" width="17.7109375" style="347" customWidth="1"/>
    <col min="15363" max="15363" width="23" style="347" customWidth="1"/>
    <col min="15364" max="15366" width="17.7109375" style="347" customWidth="1"/>
    <col min="15367" max="15367" width="36.140625" style="347" customWidth="1"/>
    <col min="15368" max="15371" width="17.7109375" style="347" customWidth="1"/>
    <col min="15372" max="15616" width="11.42578125" style="347"/>
    <col min="15617" max="15617" width="43" style="347" customWidth="1"/>
    <col min="15618" max="15618" width="17.7109375" style="347" customWidth="1"/>
    <col min="15619" max="15619" width="23" style="347" customWidth="1"/>
    <col min="15620" max="15622" width="17.7109375" style="347" customWidth="1"/>
    <col min="15623" max="15623" width="36.140625" style="347" customWidth="1"/>
    <col min="15624" max="15627" width="17.7109375" style="347" customWidth="1"/>
    <col min="15628" max="15872" width="11.42578125" style="347"/>
    <col min="15873" max="15873" width="43" style="347" customWidth="1"/>
    <col min="15874" max="15874" width="17.7109375" style="347" customWidth="1"/>
    <col min="15875" max="15875" width="23" style="347" customWidth="1"/>
    <col min="15876" max="15878" width="17.7109375" style="347" customWidth="1"/>
    <col min="15879" max="15879" width="36.140625" style="347" customWidth="1"/>
    <col min="15880" max="15883" width="17.7109375" style="347" customWidth="1"/>
    <col min="15884" max="16128" width="11.42578125" style="347"/>
    <col min="16129" max="16129" width="43" style="347" customWidth="1"/>
    <col min="16130" max="16130" width="17.7109375" style="347" customWidth="1"/>
    <col min="16131" max="16131" width="23" style="347" customWidth="1"/>
    <col min="16132" max="16134" width="17.7109375" style="347" customWidth="1"/>
    <col min="16135" max="16135" width="36.140625" style="347" customWidth="1"/>
    <col min="16136" max="16139" width="17.7109375" style="347" customWidth="1"/>
    <col min="16140" max="16384" width="11.42578125" style="347"/>
  </cols>
  <sheetData>
    <row r="1" spans="1:11" s="348" customFormat="1" x14ac:dyDescent="0.25">
      <c r="A1" s="508"/>
      <c r="B1" s="508"/>
      <c r="C1" s="508"/>
    </row>
    <row r="2" spans="1:11" s="348" customFormat="1" x14ac:dyDescent="0.25">
      <c r="A2" s="435" t="s">
        <v>126</v>
      </c>
      <c r="B2" s="350"/>
      <c r="C2" s="350"/>
      <c r="D2" s="350"/>
      <c r="E2" s="350"/>
      <c r="F2" s="350"/>
      <c r="G2" s="350"/>
      <c r="H2" s="350"/>
      <c r="I2" s="350"/>
      <c r="J2" s="350"/>
      <c r="K2" s="351" t="s">
        <v>127</v>
      </c>
    </row>
    <row r="3" spans="1:11" s="348" customFormat="1" x14ac:dyDescent="0.25">
      <c r="A3" s="724" t="s">
        <v>0</v>
      </c>
      <c r="B3" s="350"/>
      <c r="C3" s="350"/>
      <c r="D3" s="350"/>
      <c r="E3" s="350"/>
      <c r="F3" s="350"/>
      <c r="G3" s="350"/>
      <c r="H3" s="350"/>
      <c r="I3" s="350"/>
      <c r="J3" s="350"/>
      <c r="K3" s="350"/>
    </row>
    <row r="4" spans="1:11" s="348" customFormat="1" x14ac:dyDescent="0.25">
      <c r="A4" s="23" t="s">
        <v>1317</v>
      </c>
      <c r="B4" s="350"/>
      <c r="C4" s="350"/>
      <c r="D4" s="350"/>
      <c r="E4" s="350"/>
      <c r="F4" s="350"/>
      <c r="G4" s="350"/>
      <c r="H4" s="350"/>
      <c r="I4" s="350"/>
      <c r="J4" s="350"/>
      <c r="K4" s="350"/>
    </row>
    <row r="5" spans="1:11" s="348" customFormat="1" x14ac:dyDescent="0.25">
      <c r="A5" s="435"/>
      <c r="B5" s="350"/>
      <c r="C5" s="350"/>
      <c r="D5" s="350"/>
      <c r="E5" s="350"/>
      <c r="F5" s="350"/>
      <c r="G5" s="350"/>
      <c r="H5" s="350"/>
      <c r="I5" s="350"/>
      <c r="J5" s="350"/>
      <c r="K5" s="350"/>
    </row>
    <row r="6" spans="1:11" s="348" customFormat="1" x14ac:dyDescent="0.25">
      <c r="A6" s="607" t="s">
        <v>1</v>
      </c>
      <c r="B6" s="607" t="s">
        <v>2</v>
      </c>
      <c r="C6" s="607" t="s">
        <v>3</v>
      </c>
      <c r="D6" s="510"/>
      <c r="E6" s="353" t="s">
        <v>4</v>
      </c>
      <c r="F6" s="353"/>
      <c r="G6" s="510" t="s">
        <v>5</v>
      </c>
      <c r="H6" s="1603" t="s">
        <v>6</v>
      </c>
      <c r="I6" s="1603"/>
      <c r="J6" s="510" t="s">
        <v>7</v>
      </c>
      <c r="K6" s="510" t="s">
        <v>8</v>
      </c>
    </row>
    <row r="7" spans="1:11" s="354" customFormat="1" x14ac:dyDescent="0.25">
      <c r="A7" s="1631" t="s">
        <v>9</v>
      </c>
      <c r="B7" s="1601" t="s">
        <v>10</v>
      </c>
      <c r="C7" s="1611" t="s">
        <v>11</v>
      </c>
      <c r="D7" s="1601" t="s">
        <v>12</v>
      </c>
      <c r="E7" s="1601" t="s">
        <v>13</v>
      </c>
      <c r="F7" s="1601"/>
      <c r="G7" s="1601" t="s">
        <v>14</v>
      </c>
      <c r="H7" s="1601" t="s">
        <v>15</v>
      </c>
      <c r="I7" s="1601"/>
      <c r="J7" s="1601" t="s">
        <v>16</v>
      </c>
      <c r="K7" s="1602" t="s">
        <v>17</v>
      </c>
    </row>
    <row r="8" spans="1:11" s="354" customFormat="1" x14ac:dyDescent="0.25">
      <c r="A8" s="1631"/>
      <c r="B8" s="1601"/>
      <c r="C8" s="1611"/>
      <c r="D8" s="1601"/>
      <c r="E8" s="509" t="s">
        <v>18</v>
      </c>
      <c r="F8" s="509" t="s">
        <v>19</v>
      </c>
      <c r="G8" s="1601"/>
      <c r="H8" s="509" t="s">
        <v>18</v>
      </c>
      <c r="I8" s="509" t="s">
        <v>19</v>
      </c>
      <c r="J8" s="1601"/>
      <c r="K8" s="1602"/>
    </row>
    <row r="9" spans="1:11" ht="15.95" customHeight="1" x14ac:dyDescent="0.25">
      <c r="A9" s="725" t="s">
        <v>467</v>
      </c>
      <c r="B9" s="444"/>
      <c r="C9" s="726"/>
      <c r="D9" s="444"/>
      <c r="E9" s="444"/>
      <c r="F9" s="444"/>
      <c r="G9" s="444"/>
      <c r="H9" s="444"/>
      <c r="I9" s="444"/>
      <c r="J9" s="444"/>
      <c r="K9" s="484">
        <f>SUM(K10)</f>
        <v>0</v>
      </c>
    </row>
    <row r="10" spans="1:11" ht="15.95" customHeight="1" x14ac:dyDescent="0.25">
      <c r="A10" s="727"/>
      <c r="B10" s="541"/>
      <c r="C10" s="728"/>
      <c r="D10" s="231"/>
      <c r="E10" s="231"/>
      <c r="F10" s="532"/>
      <c r="G10" s="66"/>
      <c r="H10" s="437"/>
      <c r="I10" s="437"/>
      <c r="J10" s="66"/>
      <c r="K10" s="78"/>
    </row>
    <row r="11" spans="1:11" ht="15.95" customHeight="1" x14ac:dyDescent="0.25">
      <c r="A11" s="725" t="s">
        <v>594</v>
      </c>
      <c r="B11" s="444"/>
      <c r="C11" s="726"/>
      <c r="D11" s="227"/>
      <c r="E11" s="227"/>
      <c r="F11" s="227"/>
      <c r="G11" s="444"/>
      <c r="H11" s="444"/>
      <c r="I11" s="444"/>
      <c r="J11" s="444"/>
      <c r="K11" s="484">
        <f>SUM(K12:K14)</f>
        <v>9915872.6799999997</v>
      </c>
    </row>
    <row r="12" spans="1:11" ht="30" x14ac:dyDescent="0.25">
      <c r="A12" s="729" t="s">
        <v>1302</v>
      </c>
      <c r="B12" s="540" t="s">
        <v>78</v>
      </c>
      <c r="C12" s="730" t="s">
        <v>1303</v>
      </c>
      <c r="D12" s="234">
        <v>0.01</v>
      </c>
      <c r="E12" s="234"/>
      <c r="F12" s="234"/>
      <c r="G12" s="535" t="s">
        <v>1304</v>
      </c>
      <c r="H12" s="128"/>
      <c r="I12" s="128"/>
      <c r="J12" s="536" t="s">
        <v>1305</v>
      </c>
      <c r="K12" s="544">
        <v>4795821.91</v>
      </c>
    </row>
    <row r="13" spans="1:11" x14ac:dyDescent="0.25">
      <c r="A13" s="727" t="s">
        <v>28</v>
      </c>
      <c r="B13" s="540" t="s">
        <v>104</v>
      </c>
      <c r="C13" s="730" t="s">
        <v>1306</v>
      </c>
      <c r="D13" s="234"/>
      <c r="E13" s="234">
        <v>0.02</v>
      </c>
      <c r="F13" s="118">
        <v>3.2500000000000001E-2</v>
      </c>
      <c r="G13" s="541"/>
      <c r="H13" s="128"/>
      <c r="I13" s="128"/>
      <c r="J13" s="536" t="s">
        <v>1301</v>
      </c>
      <c r="K13" s="544">
        <v>3776520.99</v>
      </c>
    </row>
    <row r="14" spans="1:11" ht="30" x14ac:dyDescent="0.25">
      <c r="A14" s="727" t="s">
        <v>1298</v>
      </c>
      <c r="B14" s="540" t="s">
        <v>1299</v>
      </c>
      <c r="C14" s="731" t="s">
        <v>1300</v>
      </c>
      <c r="D14" s="543"/>
      <c r="E14" s="543"/>
      <c r="F14" s="543"/>
      <c r="G14" s="541"/>
      <c r="H14" s="539">
        <v>50</v>
      </c>
      <c r="I14" s="539">
        <v>75</v>
      </c>
      <c r="J14" s="536" t="s">
        <v>1301</v>
      </c>
      <c r="K14" s="544">
        <v>1343529.78</v>
      </c>
    </row>
    <row r="15" spans="1:11" s="348" customFormat="1" ht="15.95" customHeight="1" x14ac:dyDescent="0.25">
      <c r="A15" s="732" t="s">
        <v>614</v>
      </c>
      <c r="B15" s="54"/>
      <c r="C15" s="733"/>
      <c r="D15" s="228"/>
      <c r="E15" s="228"/>
      <c r="F15" s="228"/>
      <c r="G15" s="54"/>
      <c r="H15" s="169"/>
      <c r="I15" s="169"/>
      <c r="J15" s="83"/>
      <c r="K15" s="486">
        <f>SUM(K16:K16)</f>
        <v>2557695.5299999998</v>
      </c>
    </row>
    <row r="16" spans="1:11" s="348" customFormat="1" ht="21" customHeight="1" x14ac:dyDescent="0.25">
      <c r="A16" s="727" t="s">
        <v>1309</v>
      </c>
      <c r="B16" s="72" t="s">
        <v>1310</v>
      </c>
      <c r="C16" s="734" t="s">
        <v>79</v>
      </c>
      <c r="D16" s="538">
        <v>8.6956000000000006E-2</v>
      </c>
      <c r="E16" s="534"/>
      <c r="F16" s="534"/>
      <c r="G16" s="438"/>
      <c r="H16" s="438"/>
      <c r="I16" s="438"/>
      <c r="J16" s="517" t="s">
        <v>1311</v>
      </c>
      <c r="K16" s="79">
        <v>2557695.5299999998</v>
      </c>
    </row>
    <row r="17" spans="1:11" s="348" customFormat="1" ht="18" customHeight="1" x14ac:dyDescent="0.25">
      <c r="A17" s="727"/>
      <c r="B17" s="72"/>
      <c r="C17" s="734"/>
      <c r="D17" s="533"/>
      <c r="E17" s="534"/>
      <c r="F17" s="534"/>
      <c r="G17" s="438"/>
      <c r="H17" s="438"/>
      <c r="I17" s="438"/>
      <c r="J17" s="517"/>
      <c r="K17" s="79"/>
    </row>
    <row r="18" spans="1:11" ht="15.95" customHeight="1" x14ac:dyDescent="0.25">
      <c r="A18" s="725" t="s">
        <v>617</v>
      </c>
      <c r="B18" s="444"/>
      <c r="C18" s="726"/>
      <c r="D18" s="227"/>
      <c r="E18" s="227"/>
      <c r="F18" s="227"/>
      <c r="G18" s="444"/>
      <c r="H18" s="444"/>
      <c r="I18" s="444"/>
      <c r="J18" s="81"/>
      <c r="K18" s="484">
        <f>SUM(K19:K21)</f>
        <v>1105912.96</v>
      </c>
    </row>
    <row r="19" spans="1:11" ht="15.95" customHeight="1" x14ac:dyDescent="0.25">
      <c r="A19" s="727" t="s">
        <v>1308</v>
      </c>
      <c r="B19" s="541"/>
      <c r="C19" s="735" t="s">
        <v>719</v>
      </c>
      <c r="D19" s="543"/>
      <c r="E19" s="543"/>
      <c r="F19" s="543"/>
      <c r="G19" s="542"/>
      <c r="H19" s="539">
        <v>100</v>
      </c>
      <c r="I19" s="539">
        <v>450</v>
      </c>
      <c r="J19" s="537" t="s">
        <v>1301</v>
      </c>
      <c r="K19" s="544">
        <v>574955</v>
      </c>
    </row>
    <row r="20" spans="1:11" ht="15.95" customHeight="1" x14ac:dyDescent="0.25">
      <c r="A20" s="727" t="s">
        <v>551</v>
      </c>
      <c r="B20" s="541"/>
      <c r="C20" s="735" t="s">
        <v>719</v>
      </c>
      <c r="D20" s="543"/>
      <c r="E20" s="543"/>
      <c r="F20" s="543"/>
      <c r="G20" s="542"/>
      <c r="H20" s="539">
        <v>15</v>
      </c>
      <c r="I20" s="539">
        <v>250</v>
      </c>
      <c r="J20" s="537" t="s">
        <v>1305</v>
      </c>
      <c r="K20" s="544">
        <v>488967.96</v>
      </c>
    </row>
    <row r="21" spans="1:11" ht="15.95" customHeight="1" x14ac:dyDescent="0.25">
      <c r="A21" s="727" t="s">
        <v>1307</v>
      </c>
      <c r="B21" s="541"/>
      <c r="C21" s="735" t="s">
        <v>719</v>
      </c>
      <c r="D21" s="543"/>
      <c r="E21" s="543"/>
      <c r="F21" s="543"/>
      <c r="G21" s="542"/>
      <c r="H21" s="539">
        <v>70</v>
      </c>
      <c r="I21" s="539">
        <v>200</v>
      </c>
      <c r="J21" s="537" t="s">
        <v>1301</v>
      </c>
      <c r="K21" s="544">
        <v>41990</v>
      </c>
    </row>
    <row r="22" spans="1:11" ht="15.95" customHeight="1" x14ac:dyDescent="0.25">
      <c r="A22" s="727"/>
      <c r="B22" s="72"/>
      <c r="C22" s="734"/>
      <c r="D22" s="533"/>
      <c r="E22" s="534"/>
      <c r="F22" s="534"/>
      <c r="G22" s="438"/>
      <c r="H22" s="438"/>
      <c r="I22" s="438"/>
      <c r="J22" s="517"/>
      <c r="K22" s="79"/>
    </row>
    <row r="23" spans="1:11" ht="15.95" customHeight="1" x14ac:dyDescent="0.25">
      <c r="A23" s="725" t="s">
        <v>620</v>
      </c>
      <c r="B23" s="444"/>
      <c r="C23" s="726"/>
      <c r="D23" s="227"/>
      <c r="E23" s="227"/>
      <c r="F23" s="227"/>
      <c r="G23" s="444"/>
      <c r="H23" s="444"/>
      <c r="I23" s="444"/>
      <c r="J23" s="81"/>
      <c r="K23" s="484">
        <f>SUM(K24)</f>
        <v>0</v>
      </c>
    </row>
    <row r="24" spans="1:11" ht="15.95" customHeight="1" x14ac:dyDescent="0.25">
      <c r="A24" s="727"/>
      <c r="B24" s="72"/>
      <c r="C24" s="734"/>
      <c r="D24" s="533"/>
      <c r="E24" s="534"/>
      <c r="F24" s="534"/>
      <c r="G24" s="438"/>
      <c r="H24" s="438"/>
      <c r="I24" s="438"/>
      <c r="J24" s="517"/>
      <c r="K24" s="79"/>
    </row>
    <row r="25" spans="1:11" ht="15.95" customHeight="1" x14ac:dyDescent="0.25">
      <c r="A25" s="725" t="s">
        <v>621</v>
      </c>
      <c r="B25" s="444"/>
      <c r="C25" s="726"/>
      <c r="D25" s="227"/>
      <c r="E25" s="227"/>
      <c r="F25" s="227"/>
      <c r="G25" s="444"/>
      <c r="H25" s="444"/>
      <c r="I25" s="444"/>
      <c r="J25" s="81"/>
      <c r="K25" s="484">
        <f>SUM(K26:K26)</f>
        <v>481956.09</v>
      </c>
    </row>
    <row r="26" spans="1:11" ht="45" x14ac:dyDescent="0.25">
      <c r="A26" s="727" t="s">
        <v>1312</v>
      </c>
      <c r="B26" s="610"/>
      <c r="C26" s="735" t="s">
        <v>719</v>
      </c>
      <c r="D26" s="231"/>
      <c r="E26" s="231"/>
      <c r="F26" s="231"/>
      <c r="G26" s="535" t="s">
        <v>1313</v>
      </c>
      <c r="H26" s="437"/>
      <c r="I26" s="437"/>
      <c r="J26" s="94" t="s">
        <v>1314</v>
      </c>
      <c r="K26" s="78">
        <v>481956.09</v>
      </c>
    </row>
    <row r="27" spans="1:11" s="553" customFormat="1" ht="43.5" customHeight="1" x14ac:dyDescent="0.25">
      <c r="A27" s="727"/>
      <c r="B27" s="1241"/>
      <c r="C27" s="735"/>
      <c r="D27" s="543"/>
      <c r="E27" s="543"/>
      <c r="F27" s="543"/>
      <c r="G27" s="535"/>
      <c r="H27" s="437"/>
      <c r="I27" s="437"/>
      <c r="J27" s="94"/>
      <c r="K27" s="1242"/>
    </row>
    <row r="28" spans="1:11" s="348" customFormat="1" ht="15.95" customHeight="1" x14ac:dyDescent="0.25">
      <c r="A28" s="732" t="s">
        <v>624</v>
      </c>
      <c r="B28" s="54"/>
      <c r="C28" s="733"/>
      <c r="D28" s="228"/>
      <c r="E28" s="228"/>
      <c r="F28" s="228"/>
      <c r="G28" s="54"/>
      <c r="H28" s="54"/>
      <c r="I28" s="54"/>
      <c r="J28" s="83"/>
      <c r="K28" s="486">
        <f>SUM(K29)</f>
        <v>0</v>
      </c>
    </row>
    <row r="29" spans="1:11" s="348" customFormat="1" ht="15.95" customHeight="1" x14ac:dyDescent="0.25">
      <c r="A29" s="727"/>
      <c r="B29" s="72"/>
      <c r="C29" s="734"/>
      <c r="D29" s="533"/>
      <c r="E29" s="534"/>
      <c r="F29" s="534"/>
      <c r="G29" s="438"/>
      <c r="H29" s="438"/>
      <c r="I29" s="438"/>
      <c r="J29" s="517"/>
      <c r="K29" s="79"/>
    </row>
    <row r="30" spans="1:11" ht="15.95" customHeight="1" x14ac:dyDescent="0.25">
      <c r="A30" s="725" t="s">
        <v>627</v>
      </c>
      <c r="B30" s="444"/>
      <c r="C30" s="736"/>
      <c r="D30" s="227"/>
      <c r="E30" s="227"/>
      <c r="F30" s="227"/>
      <c r="G30" s="444"/>
      <c r="H30" s="444"/>
      <c r="I30" s="444"/>
      <c r="J30" s="81"/>
      <c r="K30" s="484">
        <f>SUM(K31:K34)</f>
        <v>1458119.9000000001</v>
      </c>
    </row>
    <row r="31" spans="1:11" ht="15.95" customHeight="1" x14ac:dyDescent="0.25">
      <c r="A31" s="727" t="s">
        <v>577</v>
      </c>
      <c r="B31" s="610"/>
      <c r="C31" s="735" t="s">
        <v>719</v>
      </c>
      <c r="D31" s="543"/>
      <c r="E31" s="543"/>
      <c r="F31" s="543"/>
      <c r="G31" s="437"/>
      <c r="H31" s="437"/>
      <c r="I31" s="437"/>
      <c r="J31" s="541" t="s">
        <v>1301</v>
      </c>
      <c r="K31" s="544">
        <v>1101943.53</v>
      </c>
    </row>
    <row r="32" spans="1:11" ht="15.95" customHeight="1" x14ac:dyDescent="0.25">
      <c r="A32" s="727" t="s">
        <v>1320</v>
      </c>
      <c r="B32" s="610"/>
      <c r="C32" s="735" t="s">
        <v>1303</v>
      </c>
      <c r="D32" s="545">
        <v>0.03</v>
      </c>
      <c r="E32" s="543"/>
      <c r="F32" s="543"/>
      <c r="G32" s="541"/>
      <c r="H32" s="437"/>
      <c r="I32" s="437"/>
      <c r="J32" s="541" t="s">
        <v>1301</v>
      </c>
      <c r="K32" s="544">
        <v>311604.36</v>
      </c>
    </row>
    <row r="33" spans="1:11" ht="15.95" customHeight="1" x14ac:dyDescent="0.25">
      <c r="A33" s="727" t="s">
        <v>1315</v>
      </c>
      <c r="B33" s="610"/>
      <c r="C33" s="735" t="s">
        <v>719</v>
      </c>
      <c r="D33" s="543"/>
      <c r="E33" s="543"/>
      <c r="F33" s="543"/>
      <c r="G33" s="437"/>
      <c r="H33" s="437"/>
      <c r="I33" s="437"/>
      <c r="J33" s="541" t="s">
        <v>1301</v>
      </c>
      <c r="K33" s="544">
        <v>39362.83</v>
      </c>
    </row>
    <row r="34" spans="1:11" ht="15.95" customHeight="1" x14ac:dyDescent="0.25">
      <c r="A34" s="727" t="s">
        <v>1316</v>
      </c>
      <c r="B34" s="610"/>
      <c r="C34" s="735" t="s">
        <v>719</v>
      </c>
      <c r="D34" s="543"/>
      <c r="E34" s="543"/>
      <c r="F34" s="543"/>
      <c r="G34" s="437"/>
      <c r="H34" s="437"/>
      <c r="I34" s="437"/>
      <c r="J34" s="541" t="s">
        <v>1301</v>
      </c>
      <c r="K34" s="544">
        <v>5209.18</v>
      </c>
    </row>
    <row r="35" spans="1:11" s="553" customFormat="1" ht="15.95" customHeight="1" x14ac:dyDescent="0.25">
      <c r="A35" s="727"/>
      <c r="B35" s="1241"/>
      <c r="C35" s="735"/>
      <c r="D35" s="543"/>
      <c r="E35" s="543"/>
      <c r="F35" s="543"/>
      <c r="G35" s="437"/>
      <c r="H35" s="437"/>
      <c r="I35" s="437"/>
      <c r="J35" s="541"/>
      <c r="K35" s="1242"/>
    </row>
    <row r="36" spans="1:11" ht="15.95" customHeight="1" x14ac:dyDescent="0.25">
      <c r="A36" s="737" t="s">
        <v>628</v>
      </c>
      <c r="B36" s="441"/>
      <c r="C36" s="738"/>
      <c r="D36" s="230"/>
      <c r="E36" s="230"/>
      <c r="F36" s="230"/>
      <c r="G36" s="511"/>
      <c r="H36" s="511"/>
      <c r="I36" s="511"/>
      <c r="J36" s="511"/>
      <c r="K36" s="448">
        <f>+K11+K15+K18+K23+K25+K28+K30</f>
        <v>15519557.159999998</v>
      </c>
    </row>
    <row r="37" spans="1:11" x14ac:dyDescent="0.25">
      <c r="A37" s="482"/>
      <c r="B37" s="19"/>
      <c r="C37" s="19"/>
      <c r="D37" s="19"/>
      <c r="E37" s="19"/>
      <c r="F37" s="19"/>
      <c r="G37" s="19"/>
      <c r="H37" s="19"/>
      <c r="I37" s="19"/>
      <c r="J37" s="19"/>
      <c r="K37" s="19"/>
    </row>
    <row r="38" spans="1:11" x14ac:dyDescent="0.25">
      <c r="A38" s="363"/>
      <c r="B38" s="363"/>
      <c r="C38" s="363"/>
    </row>
    <row r="39" spans="1:11" x14ac:dyDescent="0.25">
      <c r="A39" s="363"/>
      <c r="B39" s="363"/>
      <c r="C39" s="363"/>
    </row>
    <row r="40" spans="1:11" x14ac:dyDescent="0.25">
      <c r="A40" s="363"/>
      <c r="B40" s="363"/>
      <c r="C40" s="363"/>
    </row>
    <row r="41" spans="1:11" x14ac:dyDescent="0.25">
      <c r="A41" s="363"/>
      <c r="B41" s="363"/>
      <c r="C41" s="363"/>
    </row>
    <row r="42" spans="1:11" x14ac:dyDescent="0.25">
      <c r="A42" s="363"/>
      <c r="B42" s="363"/>
      <c r="C42" s="363"/>
    </row>
    <row r="43" spans="1:11" x14ac:dyDescent="0.25">
      <c r="A43" s="363"/>
      <c r="B43" s="363"/>
      <c r="C43" s="363"/>
    </row>
    <row r="44" spans="1:11" x14ac:dyDescent="0.25">
      <c r="A44" s="363"/>
      <c r="B44" s="363"/>
      <c r="C44" s="363"/>
    </row>
    <row r="45" spans="1:11" x14ac:dyDescent="0.25">
      <c r="A45" s="363"/>
      <c r="B45" s="363"/>
      <c r="C45" s="363"/>
    </row>
    <row r="46" spans="1:11" x14ac:dyDescent="0.25">
      <c r="A46" s="363"/>
      <c r="B46" s="363"/>
      <c r="C46" s="363"/>
    </row>
    <row r="47" spans="1:11" x14ac:dyDescent="0.25">
      <c r="A47" s="363"/>
      <c r="B47" s="363"/>
      <c r="C47" s="363"/>
    </row>
    <row r="48" spans="1:11" x14ac:dyDescent="0.25">
      <c r="A48" s="363"/>
      <c r="B48" s="363"/>
      <c r="C48" s="363"/>
    </row>
    <row r="49" spans="1:3" x14ac:dyDescent="0.25">
      <c r="A49" s="363"/>
      <c r="B49" s="363"/>
      <c r="C49" s="363"/>
    </row>
    <row r="50" spans="1:3" x14ac:dyDescent="0.25">
      <c r="A50" s="363"/>
      <c r="B50" s="363"/>
      <c r="C50" s="363"/>
    </row>
    <row r="51" spans="1:3" x14ac:dyDescent="0.25">
      <c r="A51" s="363"/>
      <c r="B51" s="363"/>
      <c r="C51" s="363"/>
    </row>
    <row r="52" spans="1:3" x14ac:dyDescent="0.25">
      <c r="A52" s="363"/>
      <c r="B52" s="363"/>
      <c r="C52" s="363"/>
    </row>
    <row r="53" spans="1:3" x14ac:dyDescent="0.25">
      <c r="A53" s="363"/>
      <c r="B53" s="363"/>
      <c r="C53" s="363"/>
    </row>
    <row r="54" spans="1:3" x14ac:dyDescent="0.25">
      <c r="A54" s="363"/>
      <c r="B54" s="363"/>
      <c r="C54" s="363"/>
    </row>
    <row r="55" spans="1:3" x14ac:dyDescent="0.25">
      <c r="A55" s="363"/>
      <c r="B55" s="363"/>
      <c r="C55" s="363"/>
    </row>
    <row r="56" spans="1:3" x14ac:dyDescent="0.25">
      <c r="A56" s="363"/>
      <c r="B56" s="363"/>
      <c r="C56" s="363"/>
    </row>
    <row r="57" spans="1:3" x14ac:dyDescent="0.25">
      <c r="A57" s="363"/>
      <c r="B57" s="363"/>
      <c r="C57" s="363"/>
    </row>
    <row r="58" spans="1:3" x14ac:dyDescent="0.25">
      <c r="A58" s="363"/>
      <c r="B58" s="363"/>
      <c r="C58" s="363"/>
    </row>
    <row r="59" spans="1:3" x14ac:dyDescent="0.25">
      <c r="A59" s="363"/>
      <c r="B59" s="363"/>
      <c r="C59" s="363"/>
    </row>
    <row r="60" spans="1:3" x14ac:dyDescent="0.25">
      <c r="A60" s="363"/>
      <c r="B60" s="363"/>
      <c r="C60" s="363"/>
    </row>
    <row r="61" spans="1:3" x14ac:dyDescent="0.25">
      <c r="A61" s="363"/>
      <c r="B61" s="363"/>
      <c r="C61" s="363"/>
    </row>
    <row r="62" spans="1:3" x14ac:dyDescent="0.25">
      <c r="A62" s="363"/>
      <c r="B62" s="363"/>
      <c r="C62" s="363"/>
    </row>
    <row r="63" spans="1:3" x14ac:dyDescent="0.25">
      <c r="A63" s="363"/>
      <c r="B63" s="363"/>
      <c r="C63" s="363"/>
    </row>
    <row r="64" spans="1:3" x14ac:dyDescent="0.25">
      <c r="A64" s="363"/>
      <c r="B64" s="363"/>
      <c r="C64" s="363"/>
    </row>
    <row r="65" spans="1:3" x14ac:dyDescent="0.25">
      <c r="A65" s="363"/>
      <c r="B65" s="363"/>
      <c r="C65" s="363"/>
    </row>
    <row r="66" spans="1:3" x14ac:dyDescent="0.25">
      <c r="A66" s="363"/>
      <c r="B66" s="363"/>
      <c r="C66" s="363"/>
    </row>
    <row r="67" spans="1:3" x14ac:dyDescent="0.25">
      <c r="A67" s="363"/>
      <c r="B67" s="363"/>
      <c r="C67" s="363"/>
    </row>
    <row r="68" spans="1:3" x14ac:dyDescent="0.25">
      <c r="A68" s="363"/>
      <c r="B68" s="363"/>
      <c r="C68" s="363"/>
    </row>
    <row r="69" spans="1:3" x14ac:dyDescent="0.25">
      <c r="A69" s="363"/>
      <c r="B69" s="363"/>
      <c r="C69" s="363"/>
    </row>
    <row r="70" spans="1:3" x14ac:dyDescent="0.25">
      <c r="A70" s="363"/>
      <c r="B70" s="363"/>
      <c r="C70" s="363"/>
    </row>
    <row r="71" spans="1:3" x14ac:dyDescent="0.25">
      <c r="A71" s="363"/>
      <c r="B71" s="363"/>
      <c r="C71" s="363"/>
    </row>
    <row r="72" spans="1:3" x14ac:dyDescent="0.25">
      <c r="A72" s="363"/>
      <c r="B72" s="363"/>
      <c r="C72" s="363"/>
    </row>
    <row r="73" spans="1:3" x14ac:dyDescent="0.25">
      <c r="A73" s="363"/>
      <c r="B73" s="363"/>
      <c r="C73" s="363"/>
    </row>
    <row r="74" spans="1:3" x14ac:dyDescent="0.25">
      <c r="A74" s="363"/>
      <c r="B74" s="363"/>
      <c r="C74" s="363"/>
    </row>
    <row r="75" spans="1:3" x14ac:dyDescent="0.25">
      <c r="A75" s="363"/>
      <c r="B75" s="363"/>
      <c r="C75" s="363"/>
    </row>
    <row r="76" spans="1:3" x14ac:dyDescent="0.25">
      <c r="A76" s="363"/>
      <c r="B76" s="363"/>
      <c r="C76" s="363"/>
    </row>
    <row r="77" spans="1:3" x14ac:dyDescent="0.25">
      <c r="A77" s="363"/>
      <c r="B77" s="363"/>
      <c r="C77" s="363"/>
    </row>
    <row r="78" spans="1:3" x14ac:dyDescent="0.25">
      <c r="A78" s="363"/>
      <c r="B78" s="363"/>
      <c r="C78" s="363"/>
    </row>
    <row r="79" spans="1:3" x14ac:dyDescent="0.25">
      <c r="A79" s="363"/>
      <c r="B79" s="363"/>
      <c r="C79" s="363"/>
    </row>
    <row r="80" spans="1:3" x14ac:dyDescent="0.25">
      <c r="A80" s="363"/>
      <c r="B80" s="363"/>
      <c r="C80" s="363"/>
    </row>
    <row r="81" spans="1:3" x14ac:dyDescent="0.25">
      <c r="A81" s="363"/>
      <c r="B81" s="363"/>
      <c r="C81" s="363"/>
    </row>
    <row r="82" spans="1:3" x14ac:dyDescent="0.25">
      <c r="A82" s="363"/>
      <c r="B82" s="363"/>
      <c r="C82" s="363"/>
    </row>
    <row r="83" spans="1:3" x14ac:dyDescent="0.25">
      <c r="A83" s="363"/>
      <c r="B83" s="363"/>
      <c r="C83" s="363"/>
    </row>
    <row r="84" spans="1:3" x14ac:dyDescent="0.25">
      <c r="A84" s="363"/>
      <c r="B84" s="363"/>
      <c r="C84" s="363"/>
    </row>
    <row r="85" spans="1:3" x14ac:dyDescent="0.25">
      <c r="A85" s="363"/>
      <c r="B85" s="363"/>
      <c r="C85" s="363"/>
    </row>
    <row r="86" spans="1:3" x14ac:dyDescent="0.25">
      <c r="A86" s="363"/>
      <c r="B86" s="363"/>
      <c r="C86" s="363"/>
    </row>
    <row r="87" spans="1:3" x14ac:dyDescent="0.25">
      <c r="A87" s="363"/>
      <c r="B87" s="363"/>
      <c r="C87" s="363"/>
    </row>
    <row r="88" spans="1:3" x14ac:dyDescent="0.25">
      <c r="A88" s="363"/>
      <c r="B88" s="363"/>
      <c r="C88" s="363"/>
    </row>
    <row r="89" spans="1:3" x14ac:dyDescent="0.25">
      <c r="A89" s="363"/>
      <c r="B89" s="363"/>
      <c r="C89" s="363"/>
    </row>
    <row r="90" spans="1:3" x14ac:dyDescent="0.25">
      <c r="A90" s="363"/>
      <c r="B90" s="363"/>
      <c r="C90" s="363"/>
    </row>
    <row r="91" spans="1:3" x14ac:dyDescent="0.25">
      <c r="A91" s="363"/>
      <c r="B91" s="363"/>
      <c r="C91" s="363"/>
    </row>
  </sheetData>
  <sortState ref="A13:K15">
    <sortCondition descending="1" ref="K13:K15"/>
  </sortState>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3" orientation="landscape" r:id="rId1"/>
  <ignoredErrors>
    <ignoredError sqref="A6"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45"/>
  <sheetViews>
    <sheetView showGridLines="0" zoomScale="90" zoomScaleNormal="90" workbookViewId="0">
      <selection activeCell="L7" sqref="L7"/>
    </sheetView>
  </sheetViews>
  <sheetFormatPr baseColWidth="10" defaultRowHeight="15" x14ac:dyDescent="0.25"/>
  <cols>
    <col min="1" max="1" width="71" style="254" customWidth="1"/>
    <col min="2" max="2" width="17.7109375" style="254" customWidth="1"/>
    <col min="3" max="3" width="16.140625" style="254" bestFit="1" customWidth="1"/>
    <col min="4" max="4" width="17" style="254" bestFit="1" customWidth="1"/>
    <col min="5" max="6" width="17.7109375" style="254" customWidth="1"/>
    <col min="7" max="7" width="10" style="254" bestFit="1" customWidth="1"/>
    <col min="8" max="8" width="13.140625" style="254" bestFit="1" customWidth="1"/>
    <col min="9" max="9" width="16.42578125" style="254" bestFit="1" customWidth="1"/>
    <col min="10" max="10" width="17.85546875" style="254" bestFit="1" customWidth="1"/>
    <col min="11" max="11" width="15" style="254" bestFit="1" customWidth="1"/>
    <col min="12" max="256" width="11.42578125" style="254"/>
    <col min="257" max="257" width="71" style="254" customWidth="1"/>
    <col min="258" max="262" width="17.7109375" style="254" customWidth="1"/>
    <col min="263" max="263" width="19.42578125" style="254" customWidth="1"/>
    <col min="264" max="267" width="17.7109375" style="254" customWidth="1"/>
    <col min="268" max="512" width="11.42578125" style="254"/>
    <col min="513" max="513" width="71" style="254" customWidth="1"/>
    <col min="514" max="518" width="17.7109375" style="254" customWidth="1"/>
    <col min="519" max="519" width="19.42578125" style="254" customWidth="1"/>
    <col min="520" max="523" width="17.7109375" style="254" customWidth="1"/>
    <col min="524" max="768" width="11.42578125" style="254"/>
    <col min="769" max="769" width="71" style="254" customWidth="1"/>
    <col min="770" max="774" width="17.7109375" style="254" customWidth="1"/>
    <col min="775" max="775" width="19.42578125" style="254" customWidth="1"/>
    <col min="776" max="779" width="17.7109375" style="254" customWidth="1"/>
    <col min="780" max="1024" width="11.42578125" style="254"/>
    <col min="1025" max="1025" width="71" style="254" customWidth="1"/>
    <col min="1026" max="1030" width="17.7109375" style="254" customWidth="1"/>
    <col min="1031" max="1031" width="19.42578125" style="254" customWidth="1"/>
    <col min="1032" max="1035" width="17.7109375" style="254" customWidth="1"/>
    <col min="1036" max="1280" width="11.42578125" style="254"/>
    <col min="1281" max="1281" width="71" style="254" customWidth="1"/>
    <col min="1282" max="1286" width="17.7109375" style="254" customWidth="1"/>
    <col min="1287" max="1287" width="19.42578125" style="254" customWidth="1"/>
    <col min="1288" max="1291" width="17.7109375" style="254" customWidth="1"/>
    <col min="1292" max="1536" width="11.42578125" style="254"/>
    <col min="1537" max="1537" width="71" style="254" customWidth="1"/>
    <col min="1538" max="1542" width="17.7109375" style="254" customWidth="1"/>
    <col min="1543" max="1543" width="19.42578125" style="254" customWidth="1"/>
    <col min="1544" max="1547" width="17.7109375" style="254" customWidth="1"/>
    <col min="1548" max="1792" width="11.42578125" style="254"/>
    <col min="1793" max="1793" width="71" style="254" customWidth="1"/>
    <col min="1794" max="1798" width="17.7109375" style="254" customWidth="1"/>
    <col min="1799" max="1799" width="19.42578125" style="254" customWidth="1"/>
    <col min="1800" max="1803" width="17.7109375" style="254" customWidth="1"/>
    <col min="1804" max="2048" width="11.42578125" style="254"/>
    <col min="2049" max="2049" width="71" style="254" customWidth="1"/>
    <col min="2050" max="2054" width="17.7109375" style="254" customWidth="1"/>
    <col min="2055" max="2055" width="19.42578125" style="254" customWidth="1"/>
    <col min="2056" max="2059" width="17.7109375" style="254" customWidth="1"/>
    <col min="2060" max="2304" width="11.42578125" style="254"/>
    <col min="2305" max="2305" width="71" style="254" customWidth="1"/>
    <col min="2306" max="2310" width="17.7109375" style="254" customWidth="1"/>
    <col min="2311" max="2311" width="19.42578125" style="254" customWidth="1"/>
    <col min="2312" max="2315" width="17.7109375" style="254" customWidth="1"/>
    <col min="2316" max="2560" width="11.42578125" style="254"/>
    <col min="2561" max="2561" width="71" style="254" customWidth="1"/>
    <col min="2562" max="2566" width="17.7109375" style="254" customWidth="1"/>
    <col min="2567" max="2567" width="19.42578125" style="254" customWidth="1"/>
    <col min="2568" max="2571" width="17.7109375" style="254" customWidth="1"/>
    <col min="2572" max="2816" width="11.42578125" style="254"/>
    <col min="2817" max="2817" width="71" style="254" customWidth="1"/>
    <col min="2818" max="2822" width="17.7109375" style="254" customWidth="1"/>
    <col min="2823" max="2823" width="19.42578125" style="254" customWidth="1"/>
    <col min="2824" max="2827" width="17.7109375" style="254" customWidth="1"/>
    <col min="2828" max="3072" width="11.42578125" style="254"/>
    <col min="3073" max="3073" width="71" style="254" customWidth="1"/>
    <col min="3074" max="3078" width="17.7109375" style="254" customWidth="1"/>
    <col min="3079" max="3079" width="19.42578125" style="254" customWidth="1"/>
    <col min="3080" max="3083" width="17.7109375" style="254" customWidth="1"/>
    <col min="3084" max="3328" width="11.42578125" style="254"/>
    <col min="3329" max="3329" width="71" style="254" customWidth="1"/>
    <col min="3330" max="3334" width="17.7109375" style="254" customWidth="1"/>
    <col min="3335" max="3335" width="19.42578125" style="254" customWidth="1"/>
    <col min="3336" max="3339" width="17.7109375" style="254" customWidth="1"/>
    <col min="3340" max="3584" width="11.42578125" style="254"/>
    <col min="3585" max="3585" width="71" style="254" customWidth="1"/>
    <col min="3586" max="3590" width="17.7109375" style="254" customWidth="1"/>
    <col min="3591" max="3591" width="19.42578125" style="254" customWidth="1"/>
    <col min="3592" max="3595" width="17.7109375" style="254" customWidth="1"/>
    <col min="3596" max="3840" width="11.42578125" style="254"/>
    <col min="3841" max="3841" width="71" style="254" customWidth="1"/>
    <col min="3842" max="3846" width="17.7109375" style="254" customWidth="1"/>
    <col min="3847" max="3847" width="19.42578125" style="254" customWidth="1"/>
    <col min="3848" max="3851" width="17.7109375" style="254" customWidth="1"/>
    <col min="3852" max="4096" width="11.42578125" style="254"/>
    <col min="4097" max="4097" width="71" style="254" customWidth="1"/>
    <col min="4098" max="4102" width="17.7109375" style="254" customWidth="1"/>
    <col min="4103" max="4103" width="19.42578125" style="254" customWidth="1"/>
    <col min="4104" max="4107" width="17.7109375" style="254" customWidth="1"/>
    <col min="4108" max="4352" width="11.42578125" style="254"/>
    <col min="4353" max="4353" width="71" style="254" customWidth="1"/>
    <col min="4354" max="4358" width="17.7109375" style="254" customWidth="1"/>
    <col min="4359" max="4359" width="19.42578125" style="254" customWidth="1"/>
    <col min="4360" max="4363" width="17.7109375" style="254" customWidth="1"/>
    <col min="4364" max="4608" width="11.42578125" style="254"/>
    <col min="4609" max="4609" width="71" style="254" customWidth="1"/>
    <col min="4610" max="4614" width="17.7109375" style="254" customWidth="1"/>
    <col min="4615" max="4615" width="19.42578125" style="254" customWidth="1"/>
    <col min="4616" max="4619" width="17.7109375" style="254" customWidth="1"/>
    <col min="4620" max="4864" width="11.42578125" style="254"/>
    <col min="4865" max="4865" width="71" style="254" customWidth="1"/>
    <col min="4866" max="4870" width="17.7109375" style="254" customWidth="1"/>
    <col min="4871" max="4871" width="19.42578125" style="254" customWidth="1"/>
    <col min="4872" max="4875" width="17.7109375" style="254" customWidth="1"/>
    <col min="4876" max="5120" width="11.42578125" style="254"/>
    <col min="5121" max="5121" width="71" style="254" customWidth="1"/>
    <col min="5122" max="5126" width="17.7109375" style="254" customWidth="1"/>
    <col min="5127" max="5127" width="19.42578125" style="254" customWidth="1"/>
    <col min="5128" max="5131" width="17.7109375" style="254" customWidth="1"/>
    <col min="5132" max="5376" width="11.42578125" style="254"/>
    <col min="5377" max="5377" width="71" style="254" customWidth="1"/>
    <col min="5378" max="5382" width="17.7109375" style="254" customWidth="1"/>
    <col min="5383" max="5383" width="19.42578125" style="254" customWidth="1"/>
    <col min="5384" max="5387" width="17.7109375" style="254" customWidth="1"/>
    <col min="5388" max="5632" width="11.42578125" style="254"/>
    <col min="5633" max="5633" width="71" style="254" customWidth="1"/>
    <col min="5634" max="5638" width="17.7109375" style="254" customWidth="1"/>
    <col min="5639" max="5639" width="19.42578125" style="254" customWidth="1"/>
    <col min="5640" max="5643" width="17.7109375" style="254" customWidth="1"/>
    <col min="5644" max="5888" width="11.42578125" style="254"/>
    <col min="5889" max="5889" width="71" style="254" customWidth="1"/>
    <col min="5890" max="5894" width="17.7109375" style="254" customWidth="1"/>
    <col min="5895" max="5895" width="19.42578125" style="254" customWidth="1"/>
    <col min="5896" max="5899" width="17.7109375" style="254" customWidth="1"/>
    <col min="5900" max="6144" width="11.42578125" style="254"/>
    <col min="6145" max="6145" width="71" style="254" customWidth="1"/>
    <col min="6146" max="6150" width="17.7109375" style="254" customWidth="1"/>
    <col min="6151" max="6151" width="19.42578125" style="254" customWidth="1"/>
    <col min="6152" max="6155" width="17.7109375" style="254" customWidth="1"/>
    <col min="6156" max="6400" width="11.42578125" style="254"/>
    <col min="6401" max="6401" width="71" style="254" customWidth="1"/>
    <col min="6402" max="6406" width="17.7109375" style="254" customWidth="1"/>
    <col min="6407" max="6407" width="19.42578125" style="254" customWidth="1"/>
    <col min="6408" max="6411" width="17.7109375" style="254" customWidth="1"/>
    <col min="6412" max="6656" width="11.42578125" style="254"/>
    <col min="6657" max="6657" width="71" style="254" customWidth="1"/>
    <col min="6658" max="6662" width="17.7109375" style="254" customWidth="1"/>
    <col min="6663" max="6663" width="19.42578125" style="254" customWidth="1"/>
    <col min="6664" max="6667" width="17.7109375" style="254" customWidth="1"/>
    <col min="6668" max="6912" width="11.42578125" style="254"/>
    <col min="6913" max="6913" width="71" style="254" customWidth="1"/>
    <col min="6914" max="6918" width="17.7109375" style="254" customWidth="1"/>
    <col min="6919" max="6919" width="19.42578125" style="254" customWidth="1"/>
    <col min="6920" max="6923" width="17.7109375" style="254" customWidth="1"/>
    <col min="6924" max="7168" width="11.42578125" style="254"/>
    <col min="7169" max="7169" width="71" style="254" customWidth="1"/>
    <col min="7170" max="7174" width="17.7109375" style="254" customWidth="1"/>
    <col min="7175" max="7175" width="19.42578125" style="254" customWidth="1"/>
    <col min="7176" max="7179" width="17.7109375" style="254" customWidth="1"/>
    <col min="7180" max="7424" width="11.42578125" style="254"/>
    <col min="7425" max="7425" width="71" style="254" customWidth="1"/>
    <col min="7426" max="7430" width="17.7109375" style="254" customWidth="1"/>
    <col min="7431" max="7431" width="19.42578125" style="254" customWidth="1"/>
    <col min="7432" max="7435" width="17.7109375" style="254" customWidth="1"/>
    <col min="7436" max="7680" width="11.42578125" style="254"/>
    <col min="7681" max="7681" width="71" style="254" customWidth="1"/>
    <col min="7682" max="7686" width="17.7109375" style="254" customWidth="1"/>
    <col min="7687" max="7687" width="19.42578125" style="254" customWidth="1"/>
    <col min="7688" max="7691" width="17.7109375" style="254" customWidth="1"/>
    <col min="7692" max="7936" width="11.42578125" style="254"/>
    <col min="7937" max="7937" width="71" style="254" customWidth="1"/>
    <col min="7938" max="7942" width="17.7109375" style="254" customWidth="1"/>
    <col min="7943" max="7943" width="19.42578125" style="254" customWidth="1"/>
    <col min="7944" max="7947" width="17.7109375" style="254" customWidth="1"/>
    <col min="7948" max="8192" width="11.42578125" style="254"/>
    <col min="8193" max="8193" width="71" style="254" customWidth="1"/>
    <col min="8194" max="8198" width="17.7109375" style="254" customWidth="1"/>
    <col min="8199" max="8199" width="19.42578125" style="254" customWidth="1"/>
    <col min="8200" max="8203" width="17.7109375" style="254" customWidth="1"/>
    <col min="8204" max="8448" width="11.42578125" style="254"/>
    <col min="8449" max="8449" width="71" style="254" customWidth="1"/>
    <col min="8450" max="8454" width="17.7109375" style="254" customWidth="1"/>
    <col min="8455" max="8455" width="19.42578125" style="254" customWidth="1"/>
    <col min="8456" max="8459" width="17.7109375" style="254" customWidth="1"/>
    <col min="8460" max="8704" width="11.42578125" style="254"/>
    <col min="8705" max="8705" width="71" style="254" customWidth="1"/>
    <col min="8706" max="8710" width="17.7109375" style="254" customWidth="1"/>
    <col min="8711" max="8711" width="19.42578125" style="254" customWidth="1"/>
    <col min="8712" max="8715" width="17.7109375" style="254" customWidth="1"/>
    <col min="8716" max="8960" width="11.42578125" style="254"/>
    <col min="8961" max="8961" width="71" style="254" customWidth="1"/>
    <col min="8962" max="8966" width="17.7109375" style="254" customWidth="1"/>
    <col min="8967" max="8967" width="19.42578125" style="254" customWidth="1"/>
    <col min="8968" max="8971" width="17.7109375" style="254" customWidth="1"/>
    <col min="8972" max="9216" width="11.42578125" style="254"/>
    <col min="9217" max="9217" width="71" style="254" customWidth="1"/>
    <col min="9218" max="9222" width="17.7109375" style="254" customWidth="1"/>
    <col min="9223" max="9223" width="19.42578125" style="254" customWidth="1"/>
    <col min="9224" max="9227" width="17.7109375" style="254" customWidth="1"/>
    <col min="9228" max="9472" width="11.42578125" style="254"/>
    <col min="9473" max="9473" width="71" style="254" customWidth="1"/>
    <col min="9474" max="9478" width="17.7109375" style="254" customWidth="1"/>
    <col min="9479" max="9479" width="19.42578125" style="254" customWidth="1"/>
    <col min="9480" max="9483" width="17.7109375" style="254" customWidth="1"/>
    <col min="9484" max="9728" width="11.42578125" style="254"/>
    <col min="9729" max="9729" width="71" style="254" customWidth="1"/>
    <col min="9730" max="9734" width="17.7109375" style="254" customWidth="1"/>
    <col min="9735" max="9735" width="19.42578125" style="254" customWidth="1"/>
    <col min="9736" max="9739" width="17.7109375" style="254" customWidth="1"/>
    <col min="9740" max="9984" width="11.42578125" style="254"/>
    <col min="9985" max="9985" width="71" style="254" customWidth="1"/>
    <col min="9986" max="9990" width="17.7109375" style="254" customWidth="1"/>
    <col min="9991" max="9991" width="19.42578125" style="254" customWidth="1"/>
    <col min="9992" max="9995" width="17.7109375" style="254" customWidth="1"/>
    <col min="9996" max="10240" width="11.42578125" style="254"/>
    <col min="10241" max="10241" width="71" style="254" customWidth="1"/>
    <col min="10242" max="10246" width="17.7109375" style="254" customWidth="1"/>
    <col min="10247" max="10247" width="19.42578125" style="254" customWidth="1"/>
    <col min="10248" max="10251" width="17.7109375" style="254" customWidth="1"/>
    <col min="10252" max="10496" width="11.42578125" style="254"/>
    <col min="10497" max="10497" width="71" style="254" customWidth="1"/>
    <col min="10498" max="10502" width="17.7109375" style="254" customWidth="1"/>
    <col min="10503" max="10503" width="19.42578125" style="254" customWidth="1"/>
    <col min="10504" max="10507" width="17.7109375" style="254" customWidth="1"/>
    <col min="10508" max="10752" width="11.42578125" style="254"/>
    <col min="10753" max="10753" width="71" style="254" customWidth="1"/>
    <col min="10754" max="10758" width="17.7109375" style="254" customWidth="1"/>
    <col min="10759" max="10759" width="19.42578125" style="254" customWidth="1"/>
    <col min="10760" max="10763" width="17.7109375" style="254" customWidth="1"/>
    <col min="10764" max="11008" width="11.42578125" style="254"/>
    <col min="11009" max="11009" width="71" style="254" customWidth="1"/>
    <col min="11010" max="11014" width="17.7109375" style="254" customWidth="1"/>
    <col min="11015" max="11015" width="19.42578125" style="254" customWidth="1"/>
    <col min="11016" max="11019" width="17.7109375" style="254" customWidth="1"/>
    <col min="11020" max="11264" width="11.42578125" style="254"/>
    <col min="11265" max="11265" width="71" style="254" customWidth="1"/>
    <col min="11266" max="11270" width="17.7109375" style="254" customWidth="1"/>
    <col min="11271" max="11271" width="19.42578125" style="254" customWidth="1"/>
    <col min="11272" max="11275" width="17.7109375" style="254" customWidth="1"/>
    <col min="11276" max="11520" width="11.42578125" style="254"/>
    <col min="11521" max="11521" width="71" style="254" customWidth="1"/>
    <col min="11522" max="11526" width="17.7109375" style="254" customWidth="1"/>
    <col min="11527" max="11527" width="19.42578125" style="254" customWidth="1"/>
    <col min="11528" max="11531" width="17.7109375" style="254" customWidth="1"/>
    <col min="11532" max="11776" width="11.42578125" style="254"/>
    <col min="11777" max="11777" width="71" style="254" customWidth="1"/>
    <col min="11778" max="11782" width="17.7109375" style="254" customWidth="1"/>
    <col min="11783" max="11783" width="19.42578125" style="254" customWidth="1"/>
    <col min="11784" max="11787" width="17.7109375" style="254" customWidth="1"/>
    <col min="11788" max="12032" width="11.42578125" style="254"/>
    <col min="12033" max="12033" width="71" style="254" customWidth="1"/>
    <col min="12034" max="12038" width="17.7109375" style="254" customWidth="1"/>
    <col min="12039" max="12039" width="19.42578125" style="254" customWidth="1"/>
    <col min="12040" max="12043" width="17.7109375" style="254" customWidth="1"/>
    <col min="12044" max="12288" width="11.42578125" style="254"/>
    <col min="12289" max="12289" width="71" style="254" customWidth="1"/>
    <col min="12290" max="12294" width="17.7109375" style="254" customWidth="1"/>
    <col min="12295" max="12295" width="19.42578125" style="254" customWidth="1"/>
    <col min="12296" max="12299" width="17.7109375" style="254" customWidth="1"/>
    <col min="12300" max="12544" width="11.42578125" style="254"/>
    <col min="12545" max="12545" width="71" style="254" customWidth="1"/>
    <col min="12546" max="12550" width="17.7109375" style="254" customWidth="1"/>
    <col min="12551" max="12551" width="19.42578125" style="254" customWidth="1"/>
    <col min="12552" max="12555" width="17.7109375" style="254" customWidth="1"/>
    <col min="12556" max="12800" width="11.42578125" style="254"/>
    <col min="12801" max="12801" width="71" style="254" customWidth="1"/>
    <col min="12802" max="12806" width="17.7109375" style="254" customWidth="1"/>
    <col min="12807" max="12807" width="19.42578125" style="254" customWidth="1"/>
    <col min="12808" max="12811" width="17.7109375" style="254" customWidth="1"/>
    <col min="12812" max="13056" width="11.42578125" style="254"/>
    <col min="13057" max="13057" width="71" style="254" customWidth="1"/>
    <col min="13058" max="13062" width="17.7109375" style="254" customWidth="1"/>
    <col min="13063" max="13063" width="19.42578125" style="254" customWidth="1"/>
    <col min="13064" max="13067" width="17.7109375" style="254" customWidth="1"/>
    <col min="13068" max="13312" width="11.42578125" style="254"/>
    <col min="13313" max="13313" width="71" style="254" customWidth="1"/>
    <col min="13314" max="13318" width="17.7109375" style="254" customWidth="1"/>
    <col min="13319" max="13319" width="19.42578125" style="254" customWidth="1"/>
    <col min="13320" max="13323" width="17.7109375" style="254" customWidth="1"/>
    <col min="13324" max="13568" width="11.42578125" style="254"/>
    <col min="13569" max="13569" width="71" style="254" customWidth="1"/>
    <col min="13570" max="13574" width="17.7109375" style="254" customWidth="1"/>
    <col min="13575" max="13575" width="19.42578125" style="254" customWidth="1"/>
    <col min="13576" max="13579" width="17.7109375" style="254" customWidth="1"/>
    <col min="13580" max="13824" width="11.42578125" style="254"/>
    <col min="13825" max="13825" width="71" style="254" customWidth="1"/>
    <col min="13826" max="13830" width="17.7109375" style="254" customWidth="1"/>
    <col min="13831" max="13831" width="19.42578125" style="254" customWidth="1"/>
    <col min="13832" max="13835" width="17.7109375" style="254" customWidth="1"/>
    <col min="13836" max="14080" width="11.42578125" style="254"/>
    <col min="14081" max="14081" width="71" style="254" customWidth="1"/>
    <col min="14082" max="14086" width="17.7109375" style="254" customWidth="1"/>
    <col min="14087" max="14087" width="19.42578125" style="254" customWidth="1"/>
    <col min="14088" max="14091" width="17.7109375" style="254" customWidth="1"/>
    <col min="14092" max="14336" width="11.42578125" style="254"/>
    <col min="14337" max="14337" width="71" style="254" customWidth="1"/>
    <col min="14338" max="14342" width="17.7109375" style="254" customWidth="1"/>
    <col min="14343" max="14343" width="19.42578125" style="254" customWidth="1"/>
    <col min="14344" max="14347" width="17.7109375" style="254" customWidth="1"/>
    <col min="14348" max="14592" width="11.42578125" style="254"/>
    <col min="14593" max="14593" width="71" style="254" customWidth="1"/>
    <col min="14594" max="14598" width="17.7109375" style="254" customWidth="1"/>
    <col min="14599" max="14599" width="19.42578125" style="254" customWidth="1"/>
    <col min="14600" max="14603" width="17.7109375" style="254" customWidth="1"/>
    <col min="14604" max="14848" width="11.42578125" style="254"/>
    <col min="14849" max="14849" width="71" style="254" customWidth="1"/>
    <col min="14850" max="14854" width="17.7109375" style="254" customWidth="1"/>
    <col min="14855" max="14855" width="19.42578125" style="254" customWidth="1"/>
    <col min="14856" max="14859" width="17.7109375" style="254" customWidth="1"/>
    <col min="14860" max="15104" width="11.42578125" style="254"/>
    <col min="15105" max="15105" width="71" style="254" customWidth="1"/>
    <col min="15106" max="15110" width="17.7109375" style="254" customWidth="1"/>
    <col min="15111" max="15111" width="19.42578125" style="254" customWidth="1"/>
    <col min="15112" max="15115" width="17.7109375" style="254" customWidth="1"/>
    <col min="15116" max="15360" width="11.42578125" style="254"/>
    <col min="15361" max="15361" width="71" style="254" customWidth="1"/>
    <col min="15362" max="15366" width="17.7109375" style="254" customWidth="1"/>
    <col min="15367" max="15367" width="19.42578125" style="254" customWidth="1"/>
    <col min="15368" max="15371" width="17.7109375" style="254" customWidth="1"/>
    <col min="15372" max="15616" width="11.42578125" style="254"/>
    <col min="15617" max="15617" width="71" style="254" customWidth="1"/>
    <col min="15618" max="15622" width="17.7109375" style="254" customWidth="1"/>
    <col min="15623" max="15623" width="19.42578125" style="254" customWidth="1"/>
    <col min="15624" max="15627" width="17.7109375" style="254" customWidth="1"/>
    <col min="15628" max="15872" width="11.42578125" style="254"/>
    <col min="15873" max="15873" width="71" style="254" customWidth="1"/>
    <col min="15874" max="15878" width="17.7109375" style="254" customWidth="1"/>
    <col min="15879" max="15879" width="19.42578125" style="254" customWidth="1"/>
    <col min="15880" max="15883" width="17.7109375" style="254" customWidth="1"/>
    <col min="15884" max="16128" width="11.42578125" style="254"/>
    <col min="16129" max="16129" width="71" style="254" customWidth="1"/>
    <col min="16130" max="16134" width="17.7109375" style="254" customWidth="1"/>
    <col min="16135" max="16135" width="19.42578125" style="254" customWidth="1"/>
    <col min="16136" max="16139" width="17.7109375" style="254" customWidth="1"/>
    <col min="16140" max="16384" width="11.42578125" style="254"/>
  </cols>
  <sheetData>
    <row r="1" spans="1:11" s="255" customFormat="1" x14ac:dyDescent="0.25">
      <c r="A1" s="171"/>
    </row>
    <row r="2" spans="1:11" s="255" customFormat="1" x14ac:dyDescent="0.25">
      <c r="A2" s="256" t="s">
        <v>126</v>
      </c>
      <c r="B2" s="257"/>
      <c r="C2" s="257"/>
      <c r="D2" s="257"/>
      <c r="E2" s="257"/>
      <c r="F2" s="257"/>
      <c r="G2" s="257"/>
      <c r="H2" s="257"/>
      <c r="I2" s="257"/>
      <c r="J2" s="257"/>
      <c r="K2" s="258" t="s">
        <v>127</v>
      </c>
    </row>
    <row r="3" spans="1:11" s="255" customFormat="1" x14ac:dyDescent="0.25">
      <c r="A3" s="34" t="s">
        <v>0</v>
      </c>
      <c r="B3" s="257"/>
      <c r="C3" s="257"/>
      <c r="D3" s="257"/>
      <c r="E3" s="257"/>
      <c r="F3" s="257"/>
      <c r="G3" s="257"/>
      <c r="H3" s="257"/>
      <c r="I3" s="257"/>
      <c r="J3" s="257"/>
      <c r="K3" s="257"/>
    </row>
    <row r="4" spans="1:11" s="255" customFormat="1" x14ac:dyDescent="0.25">
      <c r="A4" s="23" t="s">
        <v>967</v>
      </c>
      <c r="B4" s="257"/>
      <c r="C4" s="257"/>
      <c r="D4" s="257"/>
      <c r="E4" s="257"/>
      <c r="F4" s="257"/>
      <c r="G4" s="257"/>
      <c r="H4" s="257"/>
      <c r="I4" s="257"/>
      <c r="J4" s="257"/>
      <c r="K4" s="257"/>
    </row>
    <row r="5" spans="1:11" s="255" customFormat="1" x14ac:dyDescent="0.25">
      <c r="A5" s="225"/>
      <c r="D5" s="224"/>
      <c r="E5" s="224"/>
      <c r="F5" s="224"/>
      <c r="G5" s="225"/>
      <c r="H5" s="224"/>
      <c r="I5" s="224"/>
      <c r="K5" s="224"/>
    </row>
    <row r="6" spans="1:11" s="255" customFormat="1" x14ac:dyDescent="0.25">
      <c r="A6" s="280" t="s">
        <v>1</v>
      </c>
      <c r="B6" s="280" t="s">
        <v>2</v>
      </c>
      <c r="C6" s="280" t="s">
        <v>3</v>
      </c>
      <c r="D6" s="280"/>
      <c r="E6" s="259" t="s">
        <v>4</v>
      </c>
      <c r="F6" s="259"/>
      <c r="G6" s="280" t="s">
        <v>5</v>
      </c>
      <c r="H6" s="1603" t="s">
        <v>6</v>
      </c>
      <c r="I6" s="1603"/>
      <c r="J6" s="280" t="s">
        <v>7</v>
      </c>
      <c r="K6" s="280" t="s">
        <v>8</v>
      </c>
    </row>
    <row r="7" spans="1:11" s="260" customFormat="1" x14ac:dyDescent="0.25">
      <c r="A7" s="1614" t="s">
        <v>9</v>
      </c>
      <c r="B7" s="1601" t="s">
        <v>10</v>
      </c>
      <c r="C7" s="1601" t="s">
        <v>11</v>
      </c>
      <c r="D7" s="1601" t="s">
        <v>12</v>
      </c>
      <c r="E7" s="1601" t="s">
        <v>13</v>
      </c>
      <c r="F7" s="1601"/>
      <c r="G7" s="1601" t="s">
        <v>14</v>
      </c>
      <c r="H7" s="1601" t="s">
        <v>15</v>
      </c>
      <c r="I7" s="1601"/>
      <c r="J7" s="1601" t="s">
        <v>16</v>
      </c>
      <c r="K7" s="1602" t="s">
        <v>17</v>
      </c>
    </row>
    <row r="8" spans="1:11" s="260" customFormat="1" x14ac:dyDescent="0.25">
      <c r="A8" s="1614"/>
      <c r="B8" s="1601"/>
      <c r="C8" s="1601"/>
      <c r="D8" s="1601"/>
      <c r="E8" s="279" t="s">
        <v>18</v>
      </c>
      <c r="F8" s="279" t="s">
        <v>19</v>
      </c>
      <c r="G8" s="1601"/>
      <c r="H8" s="279" t="s">
        <v>18</v>
      </c>
      <c r="I8" s="279" t="s">
        <v>19</v>
      </c>
      <c r="J8" s="1601"/>
      <c r="K8" s="1602"/>
    </row>
    <row r="9" spans="1:11" ht="15.95" customHeight="1" x14ac:dyDescent="0.25">
      <c r="A9" s="51" t="s">
        <v>467</v>
      </c>
      <c r="B9" s="52"/>
      <c r="C9" s="52"/>
      <c r="D9" s="52"/>
      <c r="E9" s="52"/>
      <c r="F9" s="52"/>
      <c r="G9" s="52"/>
      <c r="H9" s="52"/>
      <c r="I9" s="52"/>
      <c r="J9" s="52"/>
      <c r="K9" s="77">
        <f>SUM(K10)</f>
        <v>0</v>
      </c>
    </row>
    <row r="10" spans="1:11" ht="19.5" customHeight="1" x14ac:dyDescent="0.25">
      <c r="A10" s="432" t="s">
        <v>943</v>
      </c>
      <c r="B10" s="44"/>
      <c r="C10" s="44"/>
      <c r="D10" s="226"/>
      <c r="E10" s="226"/>
      <c r="F10" s="226"/>
      <c r="G10" s="44"/>
      <c r="H10" s="44"/>
      <c r="I10" s="44"/>
      <c r="J10" s="44"/>
      <c r="K10" s="74"/>
    </row>
    <row r="11" spans="1:11" ht="15.95" customHeight="1" x14ac:dyDescent="0.25">
      <c r="A11" s="51" t="s">
        <v>594</v>
      </c>
      <c r="B11" s="52"/>
      <c r="C11" s="52"/>
      <c r="D11" s="227"/>
      <c r="E11" s="227"/>
      <c r="F11" s="227"/>
      <c r="G11" s="52"/>
      <c r="H11" s="52"/>
      <c r="I11" s="52"/>
      <c r="J11" s="52"/>
      <c r="K11" s="77">
        <f>SUM(K12:K14)</f>
        <v>3468484.39</v>
      </c>
    </row>
    <row r="12" spans="1:11" ht="15.95" customHeight="1" x14ac:dyDescent="0.25">
      <c r="A12" s="432" t="s">
        <v>944</v>
      </c>
      <c r="B12" s="308" t="s">
        <v>945</v>
      </c>
      <c r="C12" s="308" t="s">
        <v>110</v>
      </c>
      <c r="D12" s="234">
        <v>0.14000000000000001</v>
      </c>
      <c r="E12" s="234"/>
      <c r="F12" s="234"/>
      <c r="G12" s="250"/>
      <c r="H12" s="301"/>
      <c r="I12" s="301"/>
      <c r="J12" s="308" t="s">
        <v>946</v>
      </c>
      <c r="K12" s="78">
        <v>2343623.62</v>
      </c>
    </row>
    <row r="13" spans="1:11" ht="15.95" customHeight="1" x14ac:dyDescent="0.25">
      <c r="A13" s="432" t="s">
        <v>947</v>
      </c>
      <c r="B13" s="308" t="s">
        <v>948</v>
      </c>
      <c r="C13" s="308" t="s">
        <v>110</v>
      </c>
      <c r="D13" s="234" t="s">
        <v>949</v>
      </c>
      <c r="E13" s="234" t="s">
        <v>950</v>
      </c>
      <c r="F13" s="234" t="s">
        <v>951</v>
      </c>
      <c r="G13" s="250"/>
      <c r="H13" s="301">
        <v>0.12</v>
      </c>
      <c r="I13" s="301">
        <v>600</v>
      </c>
      <c r="J13" s="308" t="s">
        <v>952</v>
      </c>
      <c r="K13" s="78">
        <v>664587.56999999995</v>
      </c>
    </row>
    <row r="14" spans="1:11" ht="15.95" customHeight="1" x14ac:dyDescent="0.25">
      <c r="A14" s="432" t="s">
        <v>526</v>
      </c>
      <c r="B14" s="308" t="s">
        <v>954</v>
      </c>
      <c r="C14" s="308" t="s">
        <v>23</v>
      </c>
      <c r="D14" s="234" t="s">
        <v>955</v>
      </c>
      <c r="E14" s="234"/>
      <c r="F14" s="234"/>
      <c r="G14" s="250"/>
      <c r="H14" s="301">
        <v>48</v>
      </c>
      <c r="I14" s="301">
        <v>420</v>
      </c>
      <c r="J14" s="308" t="s">
        <v>952</v>
      </c>
      <c r="K14" s="78">
        <v>460273.2</v>
      </c>
    </row>
    <row r="15" spans="1:11" ht="15.95" customHeight="1" x14ac:dyDescent="0.25">
      <c r="A15" s="49"/>
      <c r="B15" s="70"/>
      <c r="C15" s="70"/>
      <c r="D15" s="234"/>
      <c r="E15" s="234"/>
      <c r="F15" s="234"/>
      <c r="G15" s="305"/>
      <c r="H15" s="305"/>
      <c r="I15" s="305"/>
      <c r="J15" s="308"/>
      <c r="K15" s="78"/>
    </row>
    <row r="16" spans="1:11" s="255" customFormat="1" ht="15.95" customHeight="1" x14ac:dyDescent="0.25">
      <c r="A16" s="433" t="s">
        <v>1139</v>
      </c>
      <c r="B16" s="83"/>
      <c r="C16" s="83"/>
      <c r="D16" s="228"/>
      <c r="E16" s="228"/>
      <c r="F16" s="228"/>
      <c r="G16" s="54"/>
      <c r="H16" s="54"/>
      <c r="I16" s="54"/>
      <c r="J16" s="83"/>
      <c r="K16" s="75">
        <f>SUM(K17)</f>
        <v>0</v>
      </c>
    </row>
    <row r="17" spans="1:11" s="255" customFormat="1" ht="15.95" customHeight="1" x14ac:dyDescent="0.25">
      <c r="A17" s="49" t="s">
        <v>943</v>
      </c>
      <c r="B17" s="84"/>
      <c r="C17" s="84"/>
      <c r="D17" s="229"/>
      <c r="E17" s="229"/>
      <c r="F17" s="229"/>
      <c r="G17" s="47"/>
      <c r="H17" s="47"/>
      <c r="I17" s="47"/>
      <c r="J17" s="84"/>
      <c r="K17" s="76"/>
    </row>
    <row r="18" spans="1:11" ht="15.95" customHeight="1" x14ac:dyDescent="0.25">
      <c r="A18" s="51" t="s">
        <v>617</v>
      </c>
      <c r="B18" s="81"/>
      <c r="C18" s="81"/>
      <c r="D18" s="227"/>
      <c r="E18" s="227"/>
      <c r="F18" s="227"/>
      <c r="G18" s="52"/>
      <c r="H18" s="52"/>
      <c r="I18" s="52"/>
      <c r="J18" s="81"/>
      <c r="K18" s="77">
        <f>+K19</f>
        <v>84160</v>
      </c>
    </row>
    <row r="19" spans="1:11" s="551" customFormat="1" ht="15.95" customHeight="1" x14ac:dyDescent="0.25">
      <c r="A19" s="540" t="s">
        <v>551</v>
      </c>
      <c r="B19" s="547" t="s">
        <v>956</v>
      </c>
      <c r="C19" s="547" t="s">
        <v>957</v>
      </c>
      <c r="D19" s="234"/>
      <c r="E19" s="234"/>
      <c r="F19" s="234"/>
      <c r="G19" s="250"/>
      <c r="H19" s="301">
        <v>60</v>
      </c>
      <c r="I19" s="301">
        <v>1200</v>
      </c>
      <c r="J19" s="547" t="s">
        <v>946</v>
      </c>
      <c r="K19" s="544">
        <v>84160</v>
      </c>
    </row>
    <row r="20" spans="1:11" s="243" customFormat="1" ht="15.95" customHeight="1" x14ac:dyDescent="0.25">
      <c r="A20" s="307"/>
      <c r="B20" s="187"/>
      <c r="C20" s="187"/>
      <c r="D20" s="242"/>
      <c r="E20" s="242"/>
      <c r="F20" s="242"/>
      <c r="G20" s="241"/>
      <c r="H20" s="241"/>
      <c r="I20" s="241"/>
      <c r="J20" s="187"/>
      <c r="K20" s="187"/>
    </row>
    <row r="21" spans="1:11" ht="15.95" customHeight="1" x14ac:dyDescent="0.25">
      <c r="A21" s="51" t="s">
        <v>620</v>
      </c>
      <c r="B21" s="81"/>
      <c r="C21" s="81"/>
      <c r="D21" s="227"/>
      <c r="E21" s="227"/>
      <c r="F21" s="227"/>
      <c r="G21" s="52"/>
      <c r="H21" s="52"/>
      <c r="I21" s="52"/>
      <c r="J21" s="81"/>
      <c r="K21" s="77">
        <f>SUM(K22)</f>
        <v>66294</v>
      </c>
    </row>
    <row r="22" spans="1:11" ht="15.95" customHeight="1" x14ac:dyDescent="0.25">
      <c r="A22" s="49" t="s">
        <v>958</v>
      </c>
      <c r="B22" s="70" t="s">
        <v>877</v>
      </c>
      <c r="C22" s="70" t="s">
        <v>957</v>
      </c>
      <c r="D22" s="231"/>
      <c r="E22" s="231"/>
      <c r="F22" s="231"/>
      <c r="G22" s="301"/>
      <c r="H22" s="301">
        <v>840</v>
      </c>
      <c r="I22" s="301">
        <v>2000</v>
      </c>
      <c r="J22" s="308" t="s">
        <v>952</v>
      </c>
      <c r="K22" s="78">
        <v>66294</v>
      </c>
    </row>
    <row r="23" spans="1:11" ht="15.95" customHeight="1" x14ac:dyDescent="0.25">
      <c r="A23" s="49"/>
      <c r="B23" s="70"/>
      <c r="C23" s="70"/>
      <c r="D23" s="231"/>
      <c r="E23" s="231"/>
      <c r="F23" s="231"/>
      <c r="G23" s="66"/>
      <c r="H23" s="301"/>
      <c r="I23" s="301"/>
      <c r="J23" s="308"/>
      <c r="K23" s="78"/>
    </row>
    <row r="24" spans="1:11" ht="15.95" customHeight="1" x14ac:dyDescent="0.25">
      <c r="A24" s="51" t="s">
        <v>621</v>
      </c>
      <c r="B24" s="81"/>
      <c r="C24" s="81"/>
      <c r="D24" s="227"/>
      <c r="E24" s="227"/>
      <c r="F24" s="227"/>
      <c r="G24" s="52"/>
      <c r="H24" s="52"/>
      <c r="I24" s="52"/>
      <c r="J24" s="81"/>
      <c r="K24" s="77">
        <f>SUM(K25:K27)</f>
        <v>134973.79</v>
      </c>
    </row>
    <row r="25" spans="1:11" ht="15.95" customHeight="1" x14ac:dyDescent="0.25">
      <c r="A25" s="436" t="s">
        <v>28</v>
      </c>
      <c r="B25" s="308" t="s">
        <v>953</v>
      </c>
      <c r="C25" s="308" t="s">
        <v>959</v>
      </c>
      <c r="D25" s="231"/>
      <c r="E25" s="231"/>
      <c r="F25" s="231"/>
      <c r="G25" s="301">
        <v>120</v>
      </c>
      <c r="H25" s="250"/>
      <c r="I25" s="250"/>
      <c r="J25" s="308" t="s">
        <v>952</v>
      </c>
      <c r="K25" s="78">
        <v>63061.23</v>
      </c>
    </row>
    <row r="26" spans="1:11" ht="15.95" customHeight="1" x14ac:dyDescent="0.25">
      <c r="A26" s="436" t="s">
        <v>960</v>
      </c>
      <c r="B26" s="308" t="s">
        <v>961</v>
      </c>
      <c r="C26" s="308" t="s">
        <v>962</v>
      </c>
      <c r="D26" s="231"/>
      <c r="E26" s="231"/>
      <c r="F26" s="231"/>
      <c r="G26" s="301"/>
      <c r="H26" s="430" t="s">
        <v>963</v>
      </c>
      <c r="I26" s="430" t="s">
        <v>1140</v>
      </c>
      <c r="J26" s="431" t="s">
        <v>1141</v>
      </c>
      <c r="K26" s="78">
        <v>43740</v>
      </c>
    </row>
    <row r="27" spans="1:11" ht="15.95" customHeight="1" x14ac:dyDescent="0.25">
      <c r="A27" s="436" t="s">
        <v>964</v>
      </c>
      <c r="B27" s="308" t="s">
        <v>953</v>
      </c>
      <c r="C27" s="308" t="s">
        <v>959</v>
      </c>
      <c r="D27" s="231"/>
      <c r="E27" s="231"/>
      <c r="F27" s="231"/>
      <c r="G27" s="301">
        <v>60</v>
      </c>
      <c r="H27" s="250"/>
      <c r="I27" s="250"/>
      <c r="J27" s="308" t="s">
        <v>952</v>
      </c>
      <c r="K27" s="78">
        <v>28172.560000000001</v>
      </c>
    </row>
    <row r="28" spans="1:11" s="553" customFormat="1" ht="15.95" customHeight="1" x14ac:dyDescent="0.25">
      <c r="A28" s="540"/>
      <c r="B28" s="1241"/>
      <c r="C28" s="1241"/>
      <c r="D28" s="543"/>
      <c r="E28" s="543"/>
      <c r="F28" s="543"/>
      <c r="G28" s="301"/>
      <c r="H28" s="250"/>
      <c r="I28" s="250"/>
      <c r="J28" s="1241"/>
      <c r="K28" s="1242"/>
    </row>
    <row r="29" spans="1:11" s="255" customFormat="1" ht="15.95" customHeight="1" x14ac:dyDescent="0.25">
      <c r="A29" s="445" t="s">
        <v>624</v>
      </c>
      <c r="B29" s="67"/>
      <c r="C29" s="67"/>
      <c r="D29" s="303"/>
      <c r="E29" s="303"/>
      <c r="F29" s="303"/>
      <c r="G29" s="67"/>
      <c r="H29" s="67"/>
      <c r="I29" s="67"/>
      <c r="J29" s="71"/>
      <c r="K29" s="304">
        <f>SUM(K30)</f>
        <v>0</v>
      </c>
    </row>
    <row r="30" spans="1:11" s="255" customFormat="1" ht="15.95" customHeight="1" x14ac:dyDescent="0.25">
      <c r="A30" s="50" t="s">
        <v>943</v>
      </c>
      <c r="B30" s="47"/>
      <c r="C30" s="47"/>
      <c r="D30" s="229"/>
      <c r="E30" s="229"/>
      <c r="F30" s="229"/>
      <c r="G30" s="47"/>
      <c r="H30" s="47"/>
      <c r="I30" s="47"/>
      <c r="J30" s="84"/>
      <c r="K30" s="76"/>
    </row>
    <row r="31" spans="1:11" ht="15.95" customHeight="1" x14ac:dyDescent="0.25">
      <c r="A31" s="51" t="s">
        <v>627</v>
      </c>
      <c r="B31" s="52"/>
      <c r="C31" s="52"/>
      <c r="D31" s="227"/>
      <c r="E31" s="227"/>
      <c r="F31" s="227"/>
      <c r="G31" s="52"/>
      <c r="H31" s="52"/>
      <c r="I31" s="52"/>
      <c r="J31" s="81"/>
      <c r="K31" s="77">
        <f>SUM(K32)</f>
        <v>0</v>
      </c>
    </row>
    <row r="32" spans="1:11" ht="15.95" customHeight="1" x14ac:dyDescent="0.25">
      <c r="A32" s="49" t="s">
        <v>943</v>
      </c>
      <c r="B32" s="44"/>
      <c r="C32" s="44"/>
      <c r="D32" s="226"/>
      <c r="E32" s="226"/>
      <c r="F32" s="226"/>
      <c r="G32" s="44"/>
      <c r="H32" s="44"/>
      <c r="I32" s="44"/>
      <c r="J32" s="82"/>
      <c r="K32" s="74"/>
    </row>
    <row r="33" spans="1:11" ht="15.95" customHeight="1" x14ac:dyDescent="0.25">
      <c r="A33" s="48" t="s">
        <v>628</v>
      </c>
      <c r="B33" s="281"/>
      <c r="C33" s="281"/>
      <c r="D33" s="230"/>
      <c r="E33" s="230"/>
      <c r="F33" s="230"/>
      <c r="G33" s="281"/>
      <c r="H33" s="281"/>
      <c r="I33" s="281"/>
      <c r="J33" s="441"/>
      <c r="K33" s="80">
        <f>+K9+K11+K16+K18+K21+K24+K29+K31</f>
        <v>3753912.18</v>
      </c>
    </row>
    <row r="34" spans="1:11" x14ac:dyDescent="0.25">
      <c r="A34" s="18"/>
      <c r="B34" s="19"/>
      <c r="C34" s="19"/>
      <c r="D34" s="19"/>
      <c r="E34" s="19"/>
      <c r="F34" s="19"/>
      <c r="G34" s="19"/>
      <c r="H34" s="19"/>
      <c r="I34" s="19"/>
      <c r="J34" s="434"/>
      <c r="K34" s="19"/>
    </row>
    <row r="35" spans="1:11" x14ac:dyDescent="0.25">
      <c r="A35" s="43" t="s">
        <v>965</v>
      </c>
      <c r="J35" s="309"/>
    </row>
    <row r="36" spans="1:11" x14ac:dyDescent="0.25">
      <c r="J36" s="309"/>
    </row>
    <row r="37" spans="1:11" ht="35.25" customHeight="1" x14ac:dyDescent="0.25">
      <c r="A37" s="1632" t="s">
        <v>1142</v>
      </c>
      <c r="B37" s="1632"/>
      <c r="C37" s="1632"/>
      <c r="D37" s="1632"/>
      <c r="E37" s="1632"/>
      <c r="F37" s="1632"/>
      <c r="G37" s="1632"/>
      <c r="H37" s="1632"/>
      <c r="I37" s="1632"/>
      <c r="J37" s="1632"/>
    </row>
    <row r="38" spans="1:11" x14ac:dyDescent="0.25">
      <c r="J38" s="309"/>
    </row>
    <row r="39" spans="1:11" x14ac:dyDescent="0.25">
      <c r="J39" s="309"/>
    </row>
    <row r="40" spans="1:11" x14ac:dyDescent="0.25">
      <c r="J40" s="309"/>
    </row>
    <row r="41" spans="1:11" x14ac:dyDescent="0.25">
      <c r="J41" s="309"/>
    </row>
    <row r="42" spans="1:11" x14ac:dyDescent="0.25">
      <c r="J42" s="309"/>
    </row>
    <row r="43" spans="1:11" x14ac:dyDescent="0.25">
      <c r="J43" s="309"/>
    </row>
    <row r="44" spans="1:11" x14ac:dyDescent="0.25">
      <c r="J44" s="309"/>
    </row>
    <row r="45" spans="1:11" x14ac:dyDescent="0.25">
      <c r="J45" s="309"/>
    </row>
  </sheetData>
  <mergeCells count="11">
    <mergeCell ref="A37:J37"/>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5" scale="62" orientation="landscape" r:id="rId1"/>
  <ignoredErrors>
    <ignoredError sqref="A6:XFD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77"/>
  <sheetViews>
    <sheetView showGridLines="0" topLeftCell="A49" zoomScale="90" zoomScaleNormal="90" workbookViewId="0">
      <selection activeCell="K37" sqref="K37"/>
    </sheetView>
  </sheetViews>
  <sheetFormatPr baseColWidth="10" defaultRowHeight="15" x14ac:dyDescent="0.25"/>
  <cols>
    <col min="1" max="1" width="116.85546875" style="346" bestFit="1" customWidth="1"/>
    <col min="2" max="2" width="17.7109375" style="553" customWidth="1"/>
    <col min="3" max="3" width="22.85546875" style="553" customWidth="1"/>
    <col min="4" max="5" width="14.28515625" style="553" customWidth="1"/>
    <col min="6" max="6" width="13.7109375" style="553" customWidth="1"/>
    <col min="7" max="7" width="15" style="553" customWidth="1"/>
    <col min="8" max="8" width="12.140625" style="553" customWidth="1"/>
    <col min="9" max="9" width="12.85546875" style="553" customWidth="1"/>
    <col min="10" max="10" width="19.42578125" style="553" customWidth="1"/>
    <col min="11" max="11" width="17.7109375" style="553" customWidth="1"/>
    <col min="12" max="256" width="11.42578125" style="553"/>
    <col min="257" max="257" width="71" style="553" customWidth="1"/>
    <col min="258" max="262" width="17.7109375" style="553" customWidth="1"/>
    <col min="263" max="263" width="19.42578125" style="553" customWidth="1"/>
    <col min="264" max="267" width="17.7109375" style="553" customWidth="1"/>
    <col min="268" max="512" width="11.42578125" style="553"/>
    <col min="513" max="513" width="71" style="553" customWidth="1"/>
    <col min="514" max="518" width="17.7109375" style="553" customWidth="1"/>
    <col min="519" max="519" width="19.42578125" style="553" customWidth="1"/>
    <col min="520" max="523" width="17.7109375" style="553" customWidth="1"/>
    <col min="524" max="768" width="11.42578125" style="553"/>
    <col min="769" max="769" width="71" style="553" customWidth="1"/>
    <col min="770" max="774" width="17.7109375" style="553" customWidth="1"/>
    <col min="775" max="775" width="19.42578125" style="553" customWidth="1"/>
    <col min="776" max="779" width="17.7109375" style="553" customWidth="1"/>
    <col min="780" max="1024" width="11.42578125" style="553"/>
    <col min="1025" max="1025" width="71" style="553" customWidth="1"/>
    <col min="1026" max="1030" width="17.7109375" style="553" customWidth="1"/>
    <col min="1031" max="1031" width="19.42578125" style="553" customWidth="1"/>
    <col min="1032" max="1035" width="17.7109375" style="553" customWidth="1"/>
    <col min="1036" max="1280" width="11.42578125" style="553"/>
    <col min="1281" max="1281" width="71" style="553" customWidth="1"/>
    <col min="1282" max="1286" width="17.7109375" style="553" customWidth="1"/>
    <col min="1287" max="1287" width="19.42578125" style="553" customWidth="1"/>
    <col min="1288" max="1291" width="17.7109375" style="553" customWidth="1"/>
    <col min="1292" max="1536" width="11.42578125" style="553"/>
    <col min="1537" max="1537" width="71" style="553" customWidth="1"/>
    <col min="1538" max="1542" width="17.7109375" style="553" customWidth="1"/>
    <col min="1543" max="1543" width="19.42578125" style="553" customWidth="1"/>
    <col min="1544" max="1547" width="17.7109375" style="553" customWidth="1"/>
    <col min="1548" max="1792" width="11.42578125" style="553"/>
    <col min="1793" max="1793" width="71" style="553" customWidth="1"/>
    <col min="1794" max="1798" width="17.7109375" style="553" customWidth="1"/>
    <col min="1799" max="1799" width="19.42578125" style="553" customWidth="1"/>
    <col min="1800" max="1803" width="17.7109375" style="553" customWidth="1"/>
    <col min="1804" max="2048" width="11.42578125" style="553"/>
    <col min="2049" max="2049" width="71" style="553" customWidth="1"/>
    <col min="2050" max="2054" width="17.7109375" style="553" customWidth="1"/>
    <col min="2055" max="2055" width="19.42578125" style="553" customWidth="1"/>
    <col min="2056" max="2059" width="17.7109375" style="553" customWidth="1"/>
    <col min="2060" max="2304" width="11.42578125" style="553"/>
    <col min="2305" max="2305" width="71" style="553" customWidth="1"/>
    <col min="2306" max="2310" width="17.7109375" style="553" customWidth="1"/>
    <col min="2311" max="2311" width="19.42578125" style="553" customWidth="1"/>
    <col min="2312" max="2315" width="17.7109375" style="553" customWidth="1"/>
    <col min="2316" max="2560" width="11.42578125" style="553"/>
    <col min="2561" max="2561" width="71" style="553" customWidth="1"/>
    <col min="2562" max="2566" width="17.7109375" style="553" customWidth="1"/>
    <col min="2567" max="2567" width="19.42578125" style="553" customWidth="1"/>
    <col min="2568" max="2571" width="17.7109375" style="553" customWidth="1"/>
    <col min="2572" max="2816" width="11.42578125" style="553"/>
    <col min="2817" max="2817" width="71" style="553" customWidth="1"/>
    <col min="2818" max="2822" width="17.7109375" style="553" customWidth="1"/>
    <col min="2823" max="2823" width="19.42578125" style="553" customWidth="1"/>
    <col min="2824" max="2827" width="17.7109375" style="553" customWidth="1"/>
    <col min="2828" max="3072" width="11.42578125" style="553"/>
    <col min="3073" max="3073" width="71" style="553" customWidth="1"/>
    <col min="3074" max="3078" width="17.7109375" style="553" customWidth="1"/>
    <col min="3079" max="3079" width="19.42578125" style="553" customWidth="1"/>
    <col min="3080" max="3083" width="17.7109375" style="553" customWidth="1"/>
    <col min="3084" max="3328" width="11.42578125" style="553"/>
    <col min="3329" max="3329" width="71" style="553" customWidth="1"/>
    <col min="3330" max="3334" width="17.7109375" style="553" customWidth="1"/>
    <col min="3335" max="3335" width="19.42578125" style="553" customWidth="1"/>
    <col min="3336" max="3339" width="17.7109375" style="553" customWidth="1"/>
    <col min="3340" max="3584" width="11.42578125" style="553"/>
    <col min="3585" max="3585" width="71" style="553" customWidth="1"/>
    <col min="3586" max="3590" width="17.7109375" style="553" customWidth="1"/>
    <col min="3591" max="3591" width="19.42578125" style="553" customWidth="1"/>
    <col min="3592" max="3595" width="17.7109375" style="553" customWidth="1"/>
    <col min="3596" max="3840" width="11.42578125" style="553"/>
    <col min="3841" max="3841" width="71" style="553" customWidth="1"/>
    <col min="3842" max="3846" width="17.7109375" style="553" customWidth="1"/>
    <col min="3847" max="3847" width="19.42578125" style="553" customWidth="1"/>
    <col min="3848" max="3851" width="17.7109375" style="553" customWidth="1"/>
    <col min="3852" max="4096" width="11.42578125" style="553"/>
    <col min="4097" max="4097" width="71" style="553" customWidth="1"/>
    <col min="4098" max="4102" width="17.7109375" style="553" customWidth="1"/>
    <col min="4103" max="4103" width="19.42578125" style="553" customWidth="1"/>
    <col min="4104" max="4107" width="17.7109375" style="553" customWidth="1"/>
    <col min="4108" max="4352" width="11.42578125" style="553"/>
    <col min="4353" max="4353" width="71" style="553" customWidth="1"/>
    <col min="4354" max="4358" width="17.7109375" style="553" customWidth="1"/>
    <col min="4359" max="4359" width="19.42578125" style="553" customWidth="1"/>
    <col min="4360" max="4363" width="17.7109375" style="553" customWidth="1"/>
    <col min="4364" max="4608" width="11.42578125" style="553"/>
    <col min="4609" max="4609" width="71" style="553" customWidth="1"/>
    <col min="4610" max="4614" width="17.7109375" style="553" customWidth="1"/>
    <col min="4615" max="4615" width="19.42578125" style="553" customWidth="1"/>
    <col min="4616" max="4619" width="17.7109375" style="553" customWidth="1"/>
    <col min="4620" max="4864" width="11.42578125" style="553"/>
    <col min="4865" max="4865" width="71" style="553" customWidth="1"/>
    <col min="4866" max="4870" width="17.7109375" style="553" customWidth="1"/>
    <col min="4871" max="4871" width="19.42578125" style="553" customWidth="1"/>
    <col min="4872" max="4875" width="17.7109375" style="553" customWidth="1"/>
    <col min="4876" max="5120" width="11.42578125" style="553"/>
    <col min="5121" max="5121" width="71" style="553" customWidth="1"/>
    <col min="5122" max="5126" width="17.7109375" style="553" customWidth="1"/>
    <col min="5127" max="5127" width="19.42578125" style="553" customWidth="1"/>
    <col min="5128" max="5131" width="17.7109375" style="553" customWidth="1"/>
    <col min="5132" max="5376" width="11.42578125" style="553"/>
    <col min="5377" max="5377" width="71" style="553" customWidth="1"/>
    <col min="5378" max="5382" width="17.7109375" style="553" customWidth="1"/>
    <col min="5383" max="5383" width="19.42578125" style="553" customWidth="1"/>
    <col min="5384" max="5387" width="17.7109375" style="553" customWidth="1"/>
    <col min="5388" max="5632" width="11.42578125" style="553"/>
    <col min="5633" max="5633" width="71" style="553" customWidth="1"/>
    <col min="5634" max="5638" width="17.7109375" style="553" customWidth="1"/>
    <col min="5639" max="5639" width="19.42578125" style="553" customWidth="1"/>
    <col min="5640" max="5643" width="17.7109375" style="553" customWidth="1"/>
    <col min="5644" max="5888" width="11.42578125" style="553"/>
    <col min="5889" max="5889" width="71" style="553" customWidth="1"/>
    <col min="5890" max="5894" width="17.7109375" style="553" customWidth="1"/>
    <col min="5895" max="5895" width="19.42578125" style="553" customWidth="1"/>
    <col min="5896" max="5899" width="17.7109375" style="553" customWidth="1"/>
    <col min="5900" max="6144" width="11.42578125" style="553"/>
    <col min="6145" max="6145" width="71" style="553" customWidth="1"/>
    <col min="6146" max="6150" width="17.7109375" style="553" customWidth="1"/>
    <col min="6151" max="6151" width="19.42578125" style="553" customWidth="1"/>
    <col min="6152" max="6155" width="17.7109375" style="553" customWidth="1"/>
    <col min="6156" max="6400" width="11.42578125" style="553"/>
    <col min="6401" max="6401" width="71" style="553" customWidth="1"/>
    <col min="6402" max="6406" width="17.7109375" style="553" customWidth="1"/>
    <col min="6407" max="6407" width="19.42578125" style="553" customWidth="1"/>
    <col min="6408" max="6411" width="17.7109375" style="553" customWidth="1"/>
    <col min="6412" max="6656" width="11.42578125" style="553"/>
    <col min="6657" max="6657" width="71" style="553" customWidth="1"/>
    <col min="6658" max="6662" width="17.7109375" style="553" customWidth="1"/>
    <col min="6663" max="6663" width="19.42578125" style="553" customWidth="1"/>
    <col min="6664" max="6667" width="17.7109375" style="553" customWidth="1"/>
    <col min="6668" max="6912" width="11.42578125" style="553"/>
    <col min="6913" max="6913" width="71" style="553" customWidth="1"/>
    <col min="6914" max="6918" width="17.7109375" style="553" customWidth="1"/>
    <col min="6919" max="6919" width="19.42578125" style="553" customWidth="1"/>
    <col min="6920" max="6923" width="17.7109375" style="553" customWidth="1"/>
    <col min="6924" max="7168" width="11.42578125" style="553"/>
    <col min="7169" max="7169" width="71" style="553" customWidth="1"/>
    <col min="7170" max="7174" width="17.7109375" style="553" customWidth="1"/>
    <col min="7175" max="7175" width="19.42578125" style="553" customWidth="1"/>
    <col min="7176" max="7179" width="17.7109375" style="553" customWidth="1"/>
    <col min="7180" max="7424" width="11.42578125" style="553"/>
    <col min="7425" max="7425" width="71" style="553" customWidth="1"/>
    <col min="7426" max="7430" width="17.7109375" style="553" customWidth="1"/>
    <col min="7431" max="7431" width="19.42578125" style="553" customWidth="1"/>
    <col min="7432" max="7435" width="17.7109375" style="553" customWidth="1"/>
    <col min="7436" max="7680" width="11.42578125" style="553"/>
    <col min="7681" max="7681" width="71" style="553" customWidth="1"/>
    <col min="7682" max="7686" width="17.7109375" style="553" customWidth="1"/>
    <col min="7687" max="7687" width="19.42578125" style="553" customWidth="1"/>
    <col min="7688" max="7691" width="17.7109375" style="553" customWidth="1"/>
    <col min="7692" max="7936" width="11.42578125" style="553"/>
    <col min="7937" max="7937" width="71" style="553" customWidth="1"/>
    <col min="7938" max="7942" width="17.7109375" style="553" customWidth="1"/>
    <col min="7943" max="7943" width="19.42578125" style="553" customWidth="1"/>
    <col min="7944" max="7947" width="17.7109375" style="553" customWidth="1"/>
    <col min="7948" max="8192" width="11.42578125" style="553"/>
    <col min="8193" max="8193" width="71" style="553" customWidth="1"/>
    <col min="8194" max="8198" width="17.7109375" style="553" customWidth="1"/>
    <col min="8199" max="8199" width="19.42578125" style="553" customWidth="1"/>
    <col min="8200" max="8203" width="17.7109375" style="553" customWidth="1"/>
    <col min="8204" max="8448" width="11.42578125" style="553"/>
    <col min="8449" max="8449" width="71" style="553" customWidth="1"/>
    <col min="8450" max="8454" width="17.7109375" style="553" customWidth="1"/>
    <col min="8455" max="8455" width="19.42578125" style="553" customWidth="1"/>
    <col min="8456" max="8459" width="17.7109375" style="553" customWidth="1"/>
    <col min="8460" max="8704" width="11.42578125" style="553"/>
    <col min="8705" max="8705" width="71" style="553" customWidth="1"/>
    <col min="8706" max="8710" width="17.7109375" style="553" customWidth="1"/>
    <col min="8711" max="8711" width="19.42578125" style="553" customWidth="1"/>
    <col min="8712" max="8715" width="17.7109375" style="553" customWidth="1"/>
    <col min="8716" max="8960" width="11.42578125" style="553"/>
    <col min="8961" max="8961" width="71" style="553" customWidth="1"/>
    <col min="8962" max="8966" width="17.7109375" style="553" customWidth="1"/>
    <col min="8967" max="8967" width="19.42578125" style="553" customWidth="1"/>
    <col min="8968" max="8971" width="17.7109375" style="553" customWidth="1"/>
    <col min="8972" max="9216" width="11.42578125" style="553"/>
    <col min="9217" max="9217" width="71" style="553" customWidth="1"/>
    <col min="9218" max="9222" width="17.7109375" style="553" customWidth="1"/>
    <col min="9223" max="9223" width="19.42578125" style="553" customWidth="1"/>
    <col min="9224" max="9227" width="17.7109375" style="553" customWidth="1"/>
    <col min="9228" max="9472" width="11.42578125" style="553"/>
    <col min="9473" max="9473" width="71" style="553" customWidth="1"/>
    <col min="9474" max="9478" width="17.7109375" style="553" customWidth="1"/>
    <col min="9479" max="9479" width="19.42578125" style="553" customWidth="1"/>
    <col min="9480" max="9483" width="17.7109375" style="553" customWidth="1"/>
    <col min="9484" max="9728" width="11.42578125" style="553"/>
    <col min="9729" max="9729" width="71" style="553" customWidth="1"/>
    <col min="9730" max="9734" width="17.7109375" style="553" customWidth="1"/>
    <col min="9735" max="9735" width="19.42578125" style="553" customWidth="1"/>
    <col min="9736" max="9739" width="17.7109375" style="553" customWidth="1"/>
    <col min="9740" max="9984" width="11.42578125" style="553"/>
    <col min="9985" max="9985" width="71" style="553" customWidth="1"/>
    <col min="9986" max="9990" width="17.7109375" style="553" customWidth="1"/>
    <col min="9991" max="9991" width="19.42578125" style="553" customWidth="1"/>
    <col min="9992" max="9995" width="17.7109375" style="553" customWidth="1"/>
    <col min="9996" max="10240" width="11.42578125" style="553"/>
    <col min="10241" max="10241" width="71" style="553" customWidth="1"/>
    <col min="10242" max="10246" width="17.7109375" style="553" customWidth="1"/>
    <col min="10247" max="10247" width="19.42578125" style="553" customWidth="1"/>
    <col min="10248" max="10251" width="17.7109375" style="553" customWidth="1"/>
    <col min="10252" max="10496" width="11.42578125" style="553"/>
    <col min="10497" max="10497" width="71" style="553" customWidth="1"/>
    <col min="10498" max="10502" width="17.7109375" style="553" customWidth="1"/>
    <col min="10503" max="10503" width="19.42578125" style="553" customWidth="1"/>
    <col min="10504" max="10507" width="17.7109375" style="553" customWidth="1"/>
    <col min="10508" max="10752" width="11.42578125" style="553"/>
    <col min="10753" max="10753" width="71" style="553" customWidth="1"/>
    <col min="10754" max="10758" width="17.7109375" style="553" customWidth="1"/>
    <col min="10759" max="10759" width="19.42578125" style="553" customWidth="1"/>
    <col min="10760" max="10763" width="17.7109375" style="553" customWidth="1"/>
    <col min="10764" max="11008" width="11.42578125" style="553"/>
    <col min="11009" max="11009" width="71" style="553" customWidth="1"/>
    <col min="11010" max="11014" width="17.7109375" style="553" customWidth="1"/>
    <col min="11015" max="11015" width="19.42578125" style="553" customWidth="1"/>
    <col min="11016" max="11019" width="17.7109375" style="553" customWidth="1"/>
    <col min="11020" max="11264" width="11.42578125" style="553"/>
    <col min="11265" max="11265" width="71" style="553" customWidth="1"/>
    <col min="11266" max="11270" width="17.7109375" style="553" customWidth="1"/>
    <col min="11271" max="11271" width="19.42578125" style="553" customWidth="1"/>
    <col min="11272" max="11275" width="17.7109375" style="553" customWidth="1"/>
    <col min="11276" max="11520" width="11.42578125" style="553"/>
    <col min="11521" max="11521" width="71" style="553" customWidth="1"/>
    <col min="11522" max="11526" width="17.7109375" style="553" customWidth="1"/>
    <col min="11527" max="11527" width="19.42578125" style="553" customWidth="1"/>
    <col min="11528" max="11531" width="17.7109375" style="553" customWidth="1"/>
    <col min="11532" max="11776" width="11.42578125" style="553"/>
    <col min="11777" max="11777" width="71" style="553" customWidth="1"/>
    <col min="11778" max="11782" width="17.7109375" style="553" customWidth="1"/>
    <col min="11783" max="11783" width="19.42578125" style="553" customWidth="1"/>
    <col min="11784" max="11787" width="17.7109375" style="553" customWidth="1"/>
    <col min="11788" max="12032" width="11.42578125" style="553"/>
    <col min="12033" max="12033" width="71" style="553" customWidth="1"/>
    <col min="12034" max="12038" width="17.7109375" style="553" customWidth="1"/>
    <col min="12039" max="12039" width="19.42578125" style="553" customWidth="1"/>
    <col min="12040" max="12043" width="17.7109375" style="553" customWidth="1"/>
    <col min="12044" max="12288" width="11.42578125" style="553"/>
    <col min="12289" max="12289" width="71" style="553" customWidth="1"/>
    <col min="12290" max="12294" width="17.7109375" style="553" customWidth="1"/>
    <col min="12295" max="12295" width="19.42578125" style="553" customWidth="1"/>
    <col min="12296" max="12299" width="17.7109375" style="553" customWidth="1"/>
    <col min="12300" max="12544" width="11.42578125" style="553"/>
    <col min="12545" max="12545" width="71" style="553" customWidth="1"/>
    <col min="12546" max="12550" width="17.7109375" style="553" customWidth="1"/>
    <col min="12551" max="12551" width="19.42578125" style="553" customWidth="1"/>
    <col min="12552" max="12555" width="17.7109375" style="553" customWidth="1"/>
    <col min="12556" max="12800" width="11.42578125" style="553"/>
    <col min="12801" max="12801" width="71" style="553" customWidth="1"/>
    <col min="12802" max="12806" width="17.7109375" style="553" customWidth="1"/>
    <col min="12807" max="12807" width="19.42578125" style="553" customWidth="1"/>
    <col min="12808" max="12811" width="17.7109375" style="553" customWidth="1"/>
    <col min="12812" max="13056" width="11.42578125" style="553"/>
    <col min="13057" max="13057" width="71" style="553" customWidth="1"/>
    <col min="13058" max="13062" width="17.7109375" style="553" customWidth="1"/>
    <col min="13063" max="13063" width="19.42578125" style="553" customWidth="1"/>
    <col min="13064" max="13067" width="17.7109375" style="553" customWidth="1"/>
    <col min="13068" max="13312" width="11.42578125" style="553"/>
    <col min="13313" max="13313" width="71" style="553" customWidth="1"/>
    <col min="13314" max="13318" width="17.7109375" style="553" customWidth="1"/>
    <col min="13319" max="13319" width="19.42578125" style="553" customWidth="1"/>
    <col min="13320" max="13323" width="17.7109375" style="553" customWidth="1"/>
    <col min="13324" max="13568" width="11.42578125" style="553"/>
    <col min="13569" max="13569" width="71" style="553" customWidth="1"/>
    <col min="13570" max="13574" width="17.7109375" style="553" customWidth="1"/>
    <col min="13575" max="13575" width="19.42578125" style="553" customWidth="1"/>
    <col min="13576" max="13579" width="17.7109375" style="553" customWidth="1"/>
    <col min="13580" max="13824" width="11.42578125" style="553"/>
    <col min="13825" max="13825" width="71" style="553" customWidth="1"/>
    <col min="13826" max="13830" width="17.7109375" style="553" customWidth="1"/>
    <col min="13831" max="13831" width="19.42578125" style="553" customWidth="1"/>
    <col min="13832" max="13835" width="17.7109375" style="553" customWidth="1"/>
    <col min="13836" max="14080" width="11.42578125" style="553"/>
    <col min="14081" max="14081" width="71" style="553" customWidth="1"/>
    <col min="14082" max="14086" width="17.7109375" style="553" customWidth="1"/>
    <col min="14087" max="14087" width="19.42578125" style="553" customWidth="1"/>
    <col min="14088" max="14091" width="17.7109375" style="553" customWidth="1"/>
    <col min="14092" max="14336" width="11.42578125" style="553"/>
    <col min="14337" max="14337" width="71" style="553" customWidth="1"/>
    <col min="14338" max="14342" width="17.7109375" style="553" customWidth="1"/>
    <col min="14343" max="14343" width="19.42578125" style="553" customWidth="1"/>
    <col min="14344" max="14347" width="17.7109375" style="553" customWidth="1"/>
    <col min="14348" max="14592" width="11.42578125" style="553"/>
    <col min="14593" max="14593" width="71" style="553" customWidth="1"/>
    <col min="14594" max="14598" width="17.7109375" style="553" customWidth="1"/>
    <col min="14599" max="14599" width="19.42578125" style="553" customWidth="1"/>
    <col min="14600" max="14603" width="17.7109375" style="553" customWidth="1"/>
    <col min="14604" max="14848" width="11.42578125" style="553"/>
    <col min="14849" max="14849" width="71" style="553" customWidth="1"/>
    <col min="14850" max="14854" width="17.7109375" style="553" customWidth="1"/>
    <col min="14855" max="14855" width="19.42578125" style="553" customWidth="1"/>
    <col min="14856" max="14859" width="17.7109375" style="553" customWidth="1"/>
    <col min="14860" max="15104" width="11.42578125" style="553"/>
    <col min="15105" max="15105" width="71" style="553" customWidth="1"/>
    <col min="15106" max="15110" width="17.7109375" style="553" customWidth="1"/>
    <col min="15111" max="15111" width="19.42578125" style="553" customWidth="1"/>
    <col min="15112" max="15115" width="17.7109375" style="553" customWidth="1"/>
    <col min="15116" max="15360" width="11.42578125" style="553"/>
    <col min="15361" max="15361" width="71" style="553" customWidth="1"/>
    <col min="15362" max="15366" width="17.7109375" style="553" customWidth="1"/>
    <col min="15367" max="15367" width="19.42578125" style="553" customWidth="1"/>
    <col min="15368" max="15371" width="17.7109375" style="553" customWidth="1"/>
    <col min="15372" max="15616" width="11.42578125" style="553"/>
    <col min="15617" max="15617" width="71" style="553" customWidth="1"/>
    <col min="15618" max="15622" width="17.7109375" style="553" customWidth="1"/>
    <col min="15623" max="15623" width="19.42578125" style="553" customWidth="1"/>
    <col min="15624" max="15627" width="17.7109375" style="553" customWidth="1"/>
    <col min="15628" max="15872" width="11.42578125" style="553"/>
    <col min="15873" max="15873" width="71" style="553" customWidth="1"/>
    <col min="15874" max="15878" width="17.7109375" style="553" customWidth="1"/>
    <col min="15879" max="15879" width="19.42578125" style="553" customWidth="1"/>
    <col min="15880" max="15883" width="17.7109375" style="553" customWidth="1"/>
    <col min="15884" max="16128" width="11.42578125" style="553"/>
    <col min="16129" max="16129" width="71" style="553" customWidth="1"/>
    <col min="16130" max="16134" width="17.7109375" style="553" customWidth="1"/>
    <col min="16135" max="16135" width="19.42578125" style="553" customWidth="1"/>
    <col min="16136" max="16139" width="17.7109375" style="553" customWidth="1"/>
    <col min="16140" max="16384" width="11.42578125" style="553"/>
  </cols>
  <sheetData>
    <row r="1" spans="1:11" s="348" customFormat="1" x14ac:dyDescent="0.25">
      <c r="A1" s="414"/>
    </row>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2163</v>
      </c>
      <c r="B4" s="350"/>
      <c r="C4" s="350"/>
      <c r="D4" s="350"/>
      <c r="E4" s="350"/>
      <c r="F4" s="350"/>
      <c r="G4" s="350"/>
      <c r="H4" s="350"/>
      <c r="I4" s="350"/>
      <c r="J4" s="350"/>
      <c r="K4" s="350"/>
    </row>
    <row r="5" spans="1:11" s="348" customFormat="1" x14ac:dyDescent="0.25">
      <c r="A5" s="415"/>
      <c r="B5" s="350"/>
      <c r="C5" s="350"/>
      <c r="D5" s="350"/>
      <c r="E5" s="350"/>
      <c r="F5" s="350"/>
      <c r="G5" s="350"/>
      <c r="H5" s="350"/>
      <c r="I5" s="350"/>
      <c r="J5" s="350"/>
      <c r="K5" s="350"/>
    </row>
    <row r="6" spans="1:11" s="348" customFormat="1" x14ac:dyDescent="0.25">
      <c r="A6" s="898" t="s">
        <v>1</v>
      </c>
      <c r="B6" s="891" t="s">
        <v>2</v>
      </c>
      <c r="C6" s="891" t="s">
        <v>3</v>
      </c>
      <c r="D6" s="891"/>
      <c r="E6" s="353" t="s">
        <v>4</v>
      </c>
      <c r="F6" s="353"/>
      <c r="G6" s="891" t="s">
        <v>5</v>
      </c>
      <c r="H6" s="1603" t="s">
        <v>6</v>
      </c>
      <c r="I6" s="1603"/>
      <c r="J6" s="891" t="s">
        <v>7</v>
      </c>
      <c r="K6" s="891" t="s">
        <v>8</v>
      </c>
    </row>
    <row r="7" spans="1:11" s="354" customFormat="1" x14ac:dyDescent="0.25">
      <c r="A7" s="1614" t="s">
        <v>9</v>
      </c>
      <c r="B7" s="1614" t="s">
        <v>10</v>
      </c>
      <c r="C7" s="1601" t="s">
        <v>11</v>
      </c>
      <c r="D7" s="1601" t="s">
        <v>12</v>
      </c>
      <c r="E7" s="1601" t="s">
        <v>13</v>
      </c>
      <c r="F7" s="1601"/>
      <c r="G7" s="1601" t="s">
        <v>14</v>
      </c>
      <c r="H7" s="1633" t="s">
        <v>15</v>
      </c>
      <c r="I7" s="1633"/>
      <c r="J7" s="1601" t="s">
        <v>16</v>
      </c>
      <c r="K7" s="1602" t="s">
        <v>17</v>
      </c>
    </row>
    <row r="8" spans="1:11" s="354" customFormat="1" x14ac:dyDescent="0.25">
      <c r="A8" s="1614"/>
      <c r="B8" s="1614"/>
      <c r="C8" s="1601"/>
      <c r="D8" s="1601"/>
      <c r="E8" s="1231" t="s">
        <v>18</v>
      </c>
      <c r="F8" s="1231" t="s">
        <v>19</v>
      </c>
      <c r="G8" s="1601"/>
      <c r="H8" s="1231" t="s">
        <v>18</v>
      </c>
      <c r="I8" s="1231" t="s">
        <v>19</v>
      </c>
      <c r="J8" s="1601"/>
      <c r="K8" s="1602"/>
    </row>
    <row r="9" spans="1:11" ht="15.95" customHeight="1" x14ac:dyDescent="0.25">
      <c r="A9" s="443" t="s">
        <v>467</v>
      </c>
      <c r="B9" s="444"/>
      <c r="C9" s="444"/>
      <c r="D9" s="444"/>
      <c r="E9" s="444"/>
      <c r="F9" s="444"/>
      <c r="G9" s="444"/>
      <c r="H9" s="444"/>
      <c r="I9" s="444"/>
      <c r="J9" s="444"/>
      <c r="K9" s="484">
        <f>SUM(K10)</f>
        <v>0</v>
      </c>
    </row>
    <row r="10" spans="1:11" ht="19.5" customHeight="1" x14ac:dyDescent="0.25">
      <c r="A10" s="540"/>
      <c r="B10" s="437"/>
      <c r="C10" s="437"/>
      <c r="D10" s="226"/>
      <c r="E10" s="226"/>
      <c r="F10" s="226"/>
      <c r="G10" s="437"/>
      <c r="H10" s="437"/>
      <c r="I10" s="437"/>
      <c r="J10" s="437"/>
      <c r="K10" s="485"/>
    </row>
    <row r="11" spans="1:11" ht="15.95" customHeight="1" x14ac:dyDescent="0.25">
      <c r="A11" s="443" t="s">
        <v>594</v>
      </c>
      <c r="B11" s="444"/>
      <c r="C11" s="444"/>
      <c r="D11" s="227"/>
      <c r="E11" s="227"/>
      <c r="F11" s="227"/>
      <c r="G11" s="444"/>
      <c r="H11" s="444"/>
      <c r="I11" s="444"/>
      <c r="J11" s="444"/>
      <c r="K11" s="484">
        <f>SUM(K12:K32)</f>
        <v>218120</v>
      </c>
    </row>
    <row r="12" spans="1:11" ht="15.95" customHeight="1" x14ac:dyDescent="0.25">
      <c r="A12" s="540" t="s">
        <v>2117</v>
      </c>
      <c r="B12" s="437"/>
      <c r="C12" s="896" t="s">
        <v>237</v>
      </c>
      <c r="D12" s="226"/>
      <c r="E12" s="226"/>
      <c r="F12" s="226"/>
      <c r="G12" s="218">
        <v>180</v>
      </c>
      <c r="H12" s="437"/>
      <c r="I12" s="437"/>
      <c r="J12" s="896" t="s">
        <v>2118</v>
      </c>
      <c r="K12" s="544">
        <v>78060</v>
      </c>
    </row>
    <row r="13" spans="1:11" ht="15.95" customHeight="1" x14ac:dyDescent="0.25">
      <c r="A13" s="540" t="s">
        <v>2119</v>
      </c>
      <c r="B13" s="437"/>
      <c r="C13" s="896" t="s">
        <v>237</v>
      </c>
      <c r="D13" s="226"/>
      <c r="E13" s="226"/>
      <c r="F13" s="226"/>
      <c r="G13" s="218">
        <v>200</v>
      </c>
      <c r="H13" s="437"/>
      <c r="I13" s="437"/>
      <c r="J13" s="896" t="s">
        <v>2118</v>
      </c>
      <c r="K13" s="544"/>
    </row>
    <row r="14" spans="1:11" ht="15.95" customHeight="1" x14ac:dyDescent="0.25">
      <c r="A14" s="540" t="s">
        <v>2120</v>
      </c>
      <c r="B14" s="437"/>
      <c r="C14" s="896" t="s">
        <v>237</v>
      </c>
      <c r="D14" s="226"/>
      <c r="E14" s="226"/>
      <c r="F14" s="226"/>
      <c r="G14" s="218">
        <v>180</v>
      </c>
      <c r="H14" s="437"/>
      <c r="I14" s="437"/>
      <c r="J14" s="896" t="s">
        <v>2118</v>
      </c>
      <c r="K14" s="544"/>
    </row>
    <row r="15" spans="1:11" ht="15.95" customHeight="1" x14ac:dyDescent="0.25">
      <c r="A15" s="540" t="s">
        <v>2121</v>
      </c>
      <c r="B15" s="437"/>
      <c r="C15" s="896" t="s">
        <v>237</v>
      </c>
      <c r="D15" s="226"/>
      <c r="E15" s="226"/>
      <c r="F15" s="226"/>
      <c r="G15" s="218">
        <v>200</v>
      </c>
      <c r="H15" s="437"/>
      <c r="I15" s="437"/>
      <c r="J15" s="896" t="s">
        <v>2118</v>
      </c>
      <c r="K15" s="544"/>
    </row>
    <row r="16" spans="1:11" ht="15.95" customHeight="1" x14ac:dyDescent="0.25">
      <c r="A16" s="540" t="s">
        <v>2122</v>
      </c>
      <c r="B16" s="437"/>
      <c r="C16" s="896" t="s">
        <v>237</v>
      </c>
      <c r="D16" s="226"/>
      <c r="E16" s="226"/>
      <c r="F16" s="226"/>
      <c r="G16" s="218">
        <v>70</v>
      </c>
      <c r="H16" s="437"/>
      <c r="I16" s="437"/>
      <c r="J16" s="896" t="s">
        <v>2118</v>
      </c>
      <c r="K16" s="544"/>
    </row>
    <row r="17" spans="1:11" ht="15.95" customHeight="1" x14ac:dyDescent="0.25">
      <c r="A17" s="540" t="s">
        <v>2123</v>
      </c>
      <c r="B17" s="437"/>
      <c r="C17" s="896" t="s">
        <v>237</v>
      </c>
      <c r="D17" s="226"/>
      <c r="E17" s="226"/>
      <c r="F17" s="226"/>
      <c r="G17" s="218">
        <v>500</v>
      </c>
      <c r="H17" s="437"/>
      <c r="I17" s="437"/>
      <c r="J17" s="896" t="s">
        <v>2118</v>
      </c>
      <c r="K17" s="544"/>
    </row>
    <row r="18" spans="1:11" ht="15.95" customHeight="1" x14ac:dyDescent="0.25">
      <c r="A18" s="540" t="s">
        <v>2124</v>
      </c>
      <c r="B18" s="437"/>
      <c r="C18" s="1518" t="s">
        <v>2125</v>
      </c>
      <c r="D18" s="226"/>
      <c r="E18" s="226"/>
      <c r="F18" s="226"/>
      <c r="G18" s="218">
        <v>50</v>
      </c>
      <c r="H18" s="437"/>
      <c r="I18" s="437"/>
      <c r="J18" s="896" t="s">
        <v>2118</v>
      </c>
      <c r="K18" s="544">
        <v>9980</v>
      </c>
    </row>
    <row r="19" spans="1:11" ht="15.95" customHeight="1" x14ac:dyDescent="0.25">
      <c r="A19" s="1519" t="s">
        <v>2126</v>
      </c>
      <c r="B19" s="437"/>
      <c r="C19" s="1518" t="s">
        <v>2125</v>
      </c>
      <c r="D19" s="226"/>
      <c r="E19" s="226"/>
      <c r="F19" s="226"/>
      <c r="G19" s="218">
        <v>140</v>
      </c>
      <c r="H19" s="437"/>
      <c r="I19" s="437"/>
      <c r="J19" s="896" t="s">
        <v>2118</v>
      </c>
      <c r="K19" s="544"/>
    </row>
    <row r="20" spans="1:11" ht="15.95" customHeight="1" x14ac:dyDescent="0.25">
      <c r="A20" s="1519" t="s">
        <v>2127</v>
      </c>
      <c r="B20" s="437"/>
      <c r="C20" s="1518" t="s">
        <v>2125</v>
      </c>
      <c r="D20" s="226"/>
      <c r="E20" s="226"/>
      <c r="F20" s="226"/>
      <c r="G20" s="218">
        <v>160</v>
      </c>
      <c r="H20" s="437"/>
      <c r="I20" s="437"/>
      <c r="J20" s="896" t="s">
        <v>2118</v>
      </c>
      <c r="K20" s="544">
        <v>70080</v>
      </c>
    </row>
    <row r="21" spans="1:11" ht="15.95" customHeight="1" x14ac:dyDescent="0.25">
      <c r="A21" s="1519" t="s">
        <v>2128</v>
      </c>
      <c r="B21" s="437"/>
      <c r="C21" s="1518" t="s">
        <v>2125</v>
      </c>
      <c r="D21" s="226"/>
      <c r="E21" s="226"/>
      <c r="F21" s="226"/>
      <c r="G21" s="218">
        <v>170</v>
      </c>
      <c r="H21" s="437"/>
      <c r="I21" s="437"/>
      <c r="J21" s="896" t="s">
        <v>2118</v>
      </c>
      <c r="K21" s="544"/>
    </row>
    <row r="22" spans="1:11" ht="15.95" customHeight="1" x14ac:dyDescent="0.25">
      <c r="A22" s="1519" t="s">
        <v>2129</v>
      </c>
      <c r="B22" s="437"/>
      <c r="C22" s="1518" t="s">
        <v>2125</v>
      </c>
      <c r="D22" s="226"/>
      <c r="E22" s="226"/>
      <c r="F22" s="226"/>
      <c r="G22" s="218">
        <v>200</v>
      </c>
      <c r="H22" s="437"/>
      <c r="I22" s="437"/>
      <c r="J22" s="896" t="s">
        <v>2118</v>
      </c>
      <c r="K22" s="544"/>
    </row>
    <row r="23" spans="1:11" ht="15.95" customHeight="1" x14ac:dyDescent="0.25">
      <c r="A23" s="1519" t="s">
        <v>2130</v>
      </c>
      <c r="B23" s="437"/>
      <c r="C23" s="1518" t="s">
        <v>2125</v>
      </c>
      <c r="D23" s="226"/>
      <c r="E23" s="226"/>
      <c r="F23" s="226"/>
      <c r="G23" s="218">
        <v>200</v>
      </c>
      <c r="H23" s="437"/>
      <c r="I23" s="437"/>
      <c r="J23" s="896" t="s">
        <v>2118</v>
      </c>
      <c r="K23" s="544"/>
    </row>
    <row r="24" spans="1:11" ht="15.95" customHeight="1" x14ac:dyDescent="0.25">
      <c r="A24" s="1519" t="s">
        <v>2131</v>
      </c>
      <c r="B24" s="437"/>
      <c r="C24" s="1518" t="s">
        <v>2125</v>
      </c>
      <c r="D24" s="226"/>
      <c r="E24" s="226"/>
      <c r="F24" s="226"/>
      <c r="G24" s="218">
        <v>180</v>
      </c>
      <c r="H24" s="437"/>
      <c r="I24" s="437"/>
      <c r="J24" s="896" t="s">
        <v>2118</v>
      </c>
      <c r="K24" s="544"/>
    </row>
    <row r="25" spans="1:11" ht="15.95" customHeight="1" x14ac:dyDescent="0.25">
      <c r="A25" s="1519" t="s">
        <v>2132</v>
      </c>
      <c r="B25" s="437"/>
      <c r="C25" s="1518" t="s">
        <v>2125</v>
      </c>
      <c r="D25" s="226"/>
      <c r="E25" s="226"/>
      <c r="F25" s="226"/>
      <c r="G25" s="218">
        <v>100</v>
      </c>
      <c r="H25" s="437"/>
      <c r="I25" s="437"/>
      <c r="J25" s="896" t="s">
        <v>2118</v>
      </c>
      <c r="K25" s="544"/>
    </row>
    <row r="26" spans="1:11" ht="15.95" customHeight="1" x14ac:dyDescent="0.25">
      <c r="A26" s="1519"/>
      <c r="B26" s="437"/>
      <c r="C26" s="437"/>
      <c r="D26" s="226"/>
      <c r="E26" s="226"/>
      <c r="F26" s="226"/>
      <c r="G26" s="437"/>
      <c r="H26" s="437"/>
      <c r="I26" s="437"/>
      <c r="J26" s="82"/>
      <c r="K26" s="544"/>
    </row>
    <row r="27" spans="1:11" ht="15.95" customHeight="1" x14ac:dyDescent="0.25">
      <c r="A27" s="1519" t="s">
        <v>2133</v>
      </c>
      <c r="B27" s="437"/>
      <c r="C27" s="437"/>
      <c r="D27" s="226"/>
      <c r="E27" s="226"/>
      <c r="F27" s="226"/>
      <c r="G27" s="437"/>
      <c r="H27" s="437"/>
      <c r="I27" s="437"/>
      <c r="J27" s="896" t="s">
        <v>2134</v>
      </c>
      <c r="K27" s="544">
        <v>60000</v>
      </c>
    </row>
    <row r="28" spans="1:11" ht="15.95" customHeight="1" x14ac:dyDescent="0.25">
      <c r="A28" s="1519" t="s">
        <v>2135</v>
      </c>
      <c r="B28" s="437"/>
      <c r="C28" s="437"/>
      <c r="D28" s="226"/>
      <c r="E28" s="226"/>
      <c r="F28" s="226"/>
      <c r="G28" s="437"/>
      <c r="H28" s="437"/>
      <c r="I28" s="437"/>
      <c r="J28" s="896" t="s">
        <v>2134</v>
      </c>
      <c r="K28" s="485"/>
    </row>
    <row r="29" spans="1:11" ht="15.95" customHeight="1" x14ac:dyDescent="0.25">
      <c r="A29" s="1519" t="s">
        <v>2136</v>
      </c>
      <c r="B29" s="437"/>
      <c r="C29" s="437"/>
      <c r="D29" s="226"/>
      <c r="E29" s="226"/>
      <c r="F29" s="226"/>
      <c r="G29" s="437"/>
      <c r="H29" s="437"/>
      <c r="I29" s="437"/>
      <c r="J29" s="896" t="s">
        <v>2134</v>
      </c>
      <c r="K29" s="485"/>
    </row>
    <row r="30" spans="1:11" ht="15.95" customHeight="1" x14ac:dyDescent="0.25">
      <c r="A30" s="1519" t="s">
        <v>2137</v>
      </c>
      <c r="B30" s="437"/>
      <c r="C30" s="437"/>
      <c r="D30" s="226"/>
      <c r="E30" s="226"/>
      <c r="F30" s="226"/>
      <c r="G30" s="437"/>
      <c r="H30" s="437"/>
      <c r="I30" s="437"/>
      <c r="J30" s="896" t="s">
        <v>2134</v>
      </c>
      <c r="K30" s="485"/>
    </row>
    <row r="31" spans="1:11" ht="15.95" customHeight="1" x14ac:dyDescent="0.25">
      <c r="A31" s="540"/>
      <c r="B31" s="437"/>
      <c r="C31" s="437"/>
      <c r="D31" s="226"/>
      <c r="E31" s="226"/>
      <c r="F31" s="226"/>
      <c r="G31" s="437"/>
      <c r="H31" s="437"/>
      <c r="I31" s="437"/>
      <c r="J31" s="896" t="s">
        <v>2134</v>
      </c>
      <c r="K31" s="485"/>
    </row>
    <row r="32" spans="1:11" ht="15.95" customHeight="1" x14ac:dyDescent="0.25">
      <c r="A32" s="1519" t="s">
        <v>2138</v>
      </c>
      <c r="B32" s="437"/>
      <c r="C32" s="437"/>
      <c r="D32" s="226"/>
      <c r="E32" s="226"/>
      <c r="F32" s="226"/>
      <c r="G32" s="437"/>
      <c r="H32" s="437"/>
      <c r="I32" s="437"/>
      <c r="J32" s="896" t="s">
        <v>2134</v>
      </c>
      <c r="K32" s="485"/>
    </row>
    <row r="33" spans="1:11" ht="15.95" customHeight="1" x14ac:dyDescent="0.25">
      <c r="A33" s="540"/>
      <c r="B33" s="437"/>
      <c r="C33" s="437"/>
      <c r="D33" s="226"/>
      <c r="E33" s="226"/>
      <c r="F33" s="226"/>
      <c r="G33" s="437"/>
      <c r="H33" s="437"/>
      <c r="I33" s="437"/>
      <c r="J33" s="82"/>
      <c r="K33" s="485"/>
    </row>
    <row r="34" spans="1:11" s="348" customFormat="1" ht="15.95" customHeight="1" x14ac:dyDescent="0.25">
      <c r="A34" s="445" t="s">
        <v>614</v>
      </c>
      <c r="B34" s="54"/>
      <c r="C34" s="54"/>
      <c r="D34" s="228"/>
      <c r="E34" s="228"/>
      <c r="F34" s="228"/>
      <c r="G34" s="54"/>
      <c r="H34" s="54"/>
      <c r="I34" s="54"/>
      <c r="J34" s="83"/>
      <c r="K34" s="486">
        <f>SUM(K35)</f>
        <v>0</v>
      </c>
    </row>
    <row r="35" spans="1:11" s="348" customFormat="1" ht="15.95" customHeight="1" x14ac:dyDescent="0.25">
      <c r="A35" s="540"/>
      <c r="B35" s="438"/>
      <c r="C35" s="438"/>
      <c r="D35" s="229"/>
      <c r="E35" s="229"/>
      <c r="F35" s="229"/>
      <c r="G35" s="438"/>
      <c r="H35" s="438"/>
      <c r="I35" s="438"/>
      <c r="J35" s="84"/>
      <c r="K35" s="487"/>
    </row>
    <row r="36" spans="1:11" ht="15.95" customHeight="1" x14ac:dyDescent="0.25">
      <c r="A36" s="443" t="s">
        <v>617</v>
      </c>
      <c r="B36" s="444"/>
      <c r="C36" s="444"/>
      <c r="D36" s="227"/>
      <c r="E36" s="227"/>
      <c r="F36" s="227"/>
      <c r="G36" s="444"/>
      <c r="H36" s="444"/>
      <c r="I36" s="444"/>
      <c r="J36" s="81"/>
      <c r="K36" s="484">
        <f>SUM(K37:K54)</f>
        <v>122129.85</v>
      </c>
    </row>
    <row r="37" spans="1:11" ht="15.95" customHeight="1" x14ac:dyDescent="0.25">
      <c r="A37" s="540" t="s">
        <v>2139</v>
      </c>
      <c r="B37" s="437"/>
      <c r="C37" s="437"/>
      <c r="D37" s="226"/>
      <c r="E37" s="226"/>
      <c r="F37" s="226"/>
      <c r="G37" s="437"/>
      <c r="H37" s="437"/>
      <c r="I37" s="437"/>
      <c r="J37" s="896" t="s">
        <v>2140</v>
      </c>
      <c r="K37" s="544">
        <v>5980</v>
      </c>
    </row>
    <row r="38" spans="1:11" ht="15.95" customHeight="1" x14ac:dyDescent="0.25">
      <c r="A38" s="540" t="s">
        <v>2141</v>
      </c>
      <c r="B38" s="437"/>
      <c r="C38" s="437"/>
      <c r="D38" s="226"/>
      <c r="E38" s="226"/>
      <c r="F38" s="226"/>
      <c r="G38" s="437"/>
      <c r="H38" s="437"/>
      <c r="I38" s="437"/>
      <c r="J38" s="896"/>
      <c r="K38" s="544"/>
    </row>
    <row r="39" spans="1:11" ht="15.95" customHeight="1" x14ac:dyDescent="0.25">
      <c r="A39" s="540"/>
      <c r="B39" s="437"/>
      <c r="C39" s="437"/>
      <c r="D39" s="226"/>
      <c r="E39" s="226"/>
      <c r="F39" s="226"/>
      <c r="G39" s="437"/>
      <c r="H39" s="437"/>
      <c r="I39" s="437"/>
      <c r="J39" s="896"/>
      <c r="K39" s="544"/>
    </row>
    <row r="40" spans="1:11" ht="15.95" customHeight="1" x14ac:dyDescent="0.25">
      <c r="A40" s="540" t="s">
        <v>2142</v>
      </c>
      <c r="B40" s="1515">
        <v>3</v>
      </c>
      <c r="C40" s="437"/>
      <c r="D40" s="226"/>
      <c r="E40" s="226"/>
      <c r="F40" s="226"/>
      <c r="G40" s="437"/>
      <c r="H40" s="437"/>
      <c r="I40" s="437"/>
      <c r="J40" s="896" t="s">
        <v>2143</v>
      </c>
      <c r="K40" s="544"/>
    </row>
    <row r="41" spans="1:11" ht="15.95" customHeight="1" x14ac:dyDescent="0.25">
      <c r="A41" s="540" t="s">
        <v>2144</v>
      </c>
      <c r="B41" s="1515">
        <v>3.97</v>
      </c>
      <c r="C41" s="437"/>
      <c r="D41" s="226"/>
      <c r="E41" s="226"/>
      <c r="F41" s="226"/>
      <c r="G41" s="437"/>
      <c r="H41" s="437"/>
      <c r="I41" s="437"/>
      <c r="J41" s="896" t="s">
        <v>2143</v>
      </c>
      <c r="K41" s="544">
        <v>116149.85</v>
      </c>
    </row>
    <row r="42" spans="1:11" ht="15.95" customHeight="1" x14ac:dyDescent="0.25">
      <c r="A42" s="540" t="s">
        <v>2145</v>
      </c>
      <c r="B42" s="1515">
        <v>14.7</v>
      </c>
      <c r="C42" s="437"/>
      <c r="D42" s="226"/>
      <c r="E42" s="226"/>
      <c r="F42" s="226"/>
      <c r="G42" s="437"/>
      <c r="H42" s="437"/>
      <c r="I42" s="437"/>
      <c r="J42" s="896" t="s">
        <v>2143</v>
      </c>
      <c r="K42" s="544"/>
    </row>
    <row r="43" spans="1:11" ht="15.95" customHeight="1" x14ac:dyDescent="0.25">
      <c r="A43" s="540" t="s">
        <v>2146</v>
      </c>
      <c r="B43" s="1515">
        <v>1.5</v>
      </c>
      <c r="C43" s="437"/>
      <c r="D43" s="226"/>
      <c r="E43" s="226"/>
      <c r="F43" s="226"/>
      <c r="G43" s="437"/>
      <c r="H43" s="437"/>
      <c r="I43" s="437"/>
      <c r="J43" s="896" t="s">
        <v>2143</v>
      </c>
      <c r="K43" s="544"/>
    </row>
    <row r="44" spans="1:11" ht="15.95" customHeight="1" x14ac:dyDescent="0.25">
      <c r="A44" s="540" t="s">
        <v>2147</v>
      </c>
      <c r="B44" s="1515">
        <v>1.65</v>
      </c>
      <c r="C44" s="437"/>
      <c r="D44" s="226"/>
      <c r="E44" s="226"/>
      <c r="F44" s="226"/>
      <c r="G44" s="437"/>
      <c r="H44" s="437"/>
      <c r="I44" s="437"/>
      <c r="J44" s="896" t="s">
        <v>2143</v>
      </c>
      <c r="K44" s="544"/>
    </row>
    <row r="45" spans="1:11" ht="15.95" customHeight="1" x14ac:dyDescent="0.25">
      <c r="A45" s="540" t="s">
        <v>2148</v>
      </c>
      <c r="B45" s="1515">
        <v>1.95</v>
      </c>
      <c r="C45" s="437"/>
      <c r="D45" s="226"/>
      <c r="E45" s="226"/>
      <c r="F45" s="226"/>
      <c r="G45" s="437"/>
      <c r="H45" s="437"/>
      <c r="I45" s="437"/>
      <c r="J45" s="896" t="s">
        <v>2143</v>
      </c>
      <c r="K45" s="544"/>
    </row>
    <row r="46" spans="1:11" ht="15.95" customHeight="1" x14ac:dyDescent="0.25">
      <c r="A46" s="540" t="s">
        <v>2149</v>
      </c>
      <c r="B46" s="1515">
        <v>1.65</v>
      </c>
      <c r="C46" s="437"/>
      <c r="D46" s="226"/>
      <c r="E46" s="226"/>
      <c r="F46" s="226"/>
      <c r="G46" s="437"/>
      <c r="H46" s="437"/>
      <c r="I46" s="437"/>
      <c r="J46" s="896" t="s">
        <v>2143</v>
      </c>
      <c r="K46" s="544"/>
    </row>
    <row r="47" spans="1:11" ht="15.95" customHeight="1" x14ac:dyDescent="0.25">
      <c r="A47" s="540" t="s">
        <v>2150</v>
      </c>
      <c r="B47" s="1515">
        <v>1.2</v>
      </c>
      <c r="C47" s="437"/>
      <c r="D47" s="226"/>
      <c r="E47" s="226"/>
      <c r="F47" s="226"/>
      <c r="G47" s="437"/>
      <c r="H47" s="437"/>
      <c r="I47" s="437"/>
      <c r="J47" s="896" t="s">
        <v>2143</v>
      </c>
      <c r="K47" s="544"/>
    </row>
    <row r="48" spans="1:11" ht="15.95" customHeight="1" x14ac:dyDescent="0.25">
      <c r="A48" s="540" t="s">
        <v>2151</v>
      </c>
      <c r="B48" s="1515">
        <v>12.75</v>
      </c>
      <c r="C48" s="437"/>
      <c r="D48" s="226"/>
      <c r="E48" s="226"/>
      <c r="F48" s="226"/>
      <c r="G48" s="437"/>
      <c r="H48" s="437"/>
      <c r="I48" s="437"/>
      <c r="J48" s="896" t="s">
        <v>2143</v>
      </c>
      <c r="K48" s="544"/>
    </row>
    <row r="49" spans="1:11" ht="15.95" customHeight="1" x14ac:dyDescent="0.25">
      <c r="A49" s="540" t="s">
        <v>2152</v>
      </c>
      <c r="B49" s="1515">
        <v>4.95</v>
      </c>
      <c r="C49" s="437"/>
      <c r="D49" s="226"/>
      <c r="E49" s="226"/>
      <c r="F49" s="226"/>
      <c r="G49" s="437"/>
      <c r="H49" s="437"/>
      <c r="I49" s="437"/>
      <c r="J49" s="896" t="s">
        <v>2143</v>
      </c>
      <c r="K49" s="544"/>
    </row>
    <row r="50" spans="1:11" ht="15.95" customHeight="1" x14ac:dyDescent="0.25">
      <c r="A50" s="540" t="s">
        <v>2153</v>
      </c>
      <c r="B50" s="1515">
        <v>8.02</v>
      </c>
      <c r="C50" s="437"/>
      <c r="D50" s="226"/>
      <c r="E50" s="226"/>
      <c r="F50" s="226"/>
      <c r="G50" s="437"/>
      <c r="H50" s="437"/>
      <c r="I50" s="437"/>
      <c r="J50" s="896" t="s">
        <v>2143</v>
      </c>
      <c r="K50" s="544"/>
    </row>
    <row r="51" spans="1:11" ht="15.95" customHeight="1" x14ac:dyDescent="0.25">
      <c r="A51" s="540" t="s">
        <v>2154</v>
      </c>
      <c r="B51" s="1515">
        <v>14.7</v>
      </c>
      <c r="C51" s="437"/>
      <c r="D51" s="226"/>
      <c r="E51" s="226"/>
      <c r="F51" s="226"/>
      <c r="G51" s="437"/>
      <c r="H51" s="437"/>
      <c r="I51" s="437"/>
      <c r="J51" s="896" t="s">
        <v>2143</v>
      </c>
      <c r="K51" s="544"/>
    </row>
    <row r="52" spans="1:11" ht="15.95" customHeight="1" x14ac:dyDescent="0.25">
      <c r="A52" s="540" t="s">
        <v>2155</v>
      </c>
      <c r="B52" s="1515">
        <v>14.7</v>
      </c>
      <c r="C52" s="437"/>
      <c r="D52" s="226"/>
      <c r="E52" s="226"/>
      <c r="F52" s="226"/>
      <c r="G52" s="437"/>
      <c r="H52" s="437"/>
      <c r="I52" s="437"/>
      <c r="J52" s="896" t="s">
        <v>2143</v>
      </c>
      <c r="K52" s="544"/>
    </row>
    <row r="53" spans="1:11" ht="15.95" customHeight="1" x14ac:dyDescent="0.25">
      <c r="A53" s="540" t="s">
        <v>2156</v>
      </c>
      <c r="B53" s="1515">
        <v>10.8</v>
      </c>
      <c r="C53" s="437"/>
      <c r="D53" s="226"/>
      <c r="E53" s="226"/>
      <c r="F53" s="226"/>
      <c r="G53" s="437"/>
      <c r="H53" s="437"/>
      <c r="I53" s="437"/>
      <c r="J53" s="896" t="s">
        <v>2143</v>
      </c>
      <c r="K53" s="544"/>
    </row>
    <row r="54" spans="1:11" ht="15.95" customHeight="1" x14ac:dyDescent="0.25">
      <c r="A54" s="540" t="s">
        <v>2157</v>
      </c>
      <c r="B54" s="485"/>
      <c r="C54" s="234">
        <v>0.05</v>
      </c>
      <c r="D54" s="226"/>
      <c r="E54" s="226"/>
      <c r="F54" s="226"/>
      <c r="G54" s="437"/>
      <c r="H54" s="437"/>
      <c r="I54" s="437"/>
      <c r="J54" s="896" t="s">
        <v>2143</v>
      </c>
      <c r="K54" s="544"/>
    </row>
    <row r="55" spans="1:11" ht="15.95" customHeight="1" x14ac:dyDescent="0.25">
      <c r="A55" s="540"/>
      <c r="B55" s="485"/>
      <c r="C55" s="437"/>
      <c r="D55" s="226"/>
      <c r="E55" s="226"/>
      <c r="F55" s="226"/>
      <c r="G55" s="437"/>
      <c r="H55" s="437"/>
      <c r="I55" s="437"/>
      <c r="J55" s="896"/>
      <c r="K55" s="544"/>
    </row>
    <row r="56" spans="1:11" ht="15.95" customHeight="1" x14ac:dyDescent="0.25">
      <c r="A56" s="443" t="s">
        <v>620</v>
      </c>
      <c r="B56" s="444"/>
      <c r="C56" s="444"/>
      <c r="D56" s="227"/>
      <c r="E56" s="227"/>
      <c r="F56" s="227"/>
      <c r="G56" s="444"/>
      <c r="H56" s="444"/>
      <c r="I56" s="444"/>
      <c r="J56" s="444"/>
      <c r="K56" s="484">
        <f>SUM(K57:K57)</f>
        <v>0</v>
      </c>
    </row>
    <row r="57" spans="1:11" ht="15.95" customHeight="1" x14ac:dyDescent="0.25">
      <c r="A57" s="439"/>
      <c r="B57" s="437"/>
      <c r="C57" s="437"/>
      <c r="D57" s="226"/>
      <c r="E57" s="226"/>
      <c r="F57" s="226"/>
      <c r="G57" s="437"/>
      <c r="H57" s="437"/>
      <c r="I57" s="437"/>
      <c r="J57" s="437"/>
      <c r="K57" s="485"/>
    </row>
    <row r="58" spans="1:11" ht="15.95" customHeight="1" x14ac:dyDescent="0.25">
      <c r="A58" s="443" t="s">
        <v>621</v>
      </c>
      <c r="B58" s="444"/>
      <c r="C58" s="444"/>
      <c r="D58" s="227"/>
      <c r="E58" s="227"/>
      <c r="F58" s="227"/>
      <c r="G58" s="444"/>
      <c r="H58" s="444"/>
      <c r="I58" s="444"/>
      <c r="J58" s="444"/>
      <c r="K58" s="484">
        <f>SUM(K59:K59)</f>
        <v>0</v>
      </c>
    </row>
    <row r="59" spans="1:11" ht="15.95" customHeight="1" x14ac:dyDescent="0.25">
      <c r="A59" s="439"/>
      <c r="B59" s="437"/>
      <c r="C59" s="437"/>
      <c r="D59" s="226"/>
      <c r="E59" s="226"/>
      <c r="F59" s="226"/>
      <c r="G59" s="437"/>
      <c r="H59" s="437"/>
      <c r="I59" s="437"/>
      <c r="J59" s="437"/>
      <c r="K59" s="485"/>
    </row>
    <row r="60" spans="1:11" s="348" customFormat="1" ht="15.95" customHeight="1" x14ac:dyDescent="0.25">
      <c r="A60" s="445" t="s">
        <v>624</v>
      </c>
      <c r="B60" s="54"/>
      <c r="C60" s="54"/>
      <c r="D60" s="228"/>
      <c r="E60" s="228"/>
      <c r="F60" s="228"/>
      <c r="G60" s="54"/>
      <c r="H60" s="54"/>
      <c r="I60" s="54"/>
      <c r="J60" s="54"/>
      <c r="K60" s="486">
        <f>SUM(K61)</f>
        <v>0</v>
      </c>
    </row>
    <row r="61" spans="1:11" s="348" customFormat="1" ht="15.95" customHeight="1" x14ac:dyDescent="0.25">
      <c r="A61" s="440"/>
      <c r="B61" s="438"/>
      <c r="C61" s="438"/>
      <c r="D61" s="229"/>
      <c r="E61" s="229"/>
      <c r="F61" s="229"/>
      <c r="G61" s="438"/>
      <c r="H61" s="438"/>
      <c r="I61" s="438"/>
      <c r="J61" s="438"/>
      <c r="K61" s="487"/>
    </row>
    <row r="62" spans="1:11" ht="15.95" customHeight="1" x14ac:dyDescent="0.25">
      <c r="A62" s="443" t="s">
        <v>627</v>
      </c>
      <c r="B62" s="444"/>
      <c r="C62" s="444"/>
      <c r="D62" s="227"/>
      <c r="E62" s="227"/>
      <c r="F62" s="227"/>
      <c r="G62" s="444"/>
      <c r="H62" s="444"/>
      <c r="I62" s="444"/>
      <c r="J62" s="444"/>
      <c r="K62" s="484">
        <f>SUM(K63:K68)</f>
        <v>210744.91999999998</v>
      </c>
    </row>
    <row r="63" spans="1:11" s="243" customFormat="1" ht="15.95" customHeight="1" x14ac:dyDescent="0.25">
      <c r="A63" s="844" t="s">
        <v>2159</v>
      </c>
      <c r="B63" s="241"/>
      <c r="C63" s="241"/>
      <c r="D63" s="242"/>
      <c r="E63" s="242"/>
      <c r="F63" s="242"/>
      <c r="G63" s="241"/>
      <c r="H63" s="241"/>
      <c r="I63" s="241"/>
      <c r="J63" s="241"/>
      <c r="K63" s="188">
        <v>152180</v>
      </c>
    </row>
    <row r="64" spans="1:11" s="243" customFormat="1" ht="15.95" customHeight="1" x14ac:dyDescent="0.25">
      <c r="A64" s="844" t="s">
        <v>2161</v>
      </c>
      <c r="B64" s="241"/>
      <c r="C64" s="241"/>
      <c r="D64" s="242"/>
      <c r="E64" s="242"/>
      <c r="F64" s="242"/>
      <c r="G64" s="241"/>
      <c r="H64" s="241"/>
      <c r="I64" s="241"/>
      <c r="J64" s="241"/>
      <c r="K64" s="188">
        <v>27702.73</v>
      </c>
    </row>
    <row r="65" spans="1:11" s="243" customFormat="1" ht="15.95" customHeight="1" x14ac:dyDescent="0.25">
      <c r="A65" s="844" t="s">
        <v>2160</v>
      </c>
      <c r="B65" s="241"/>
      <c r="C65" s="241"/>
      <c r="D65" s="242"/>
      <c r="E65" s="242"/>
      <c r="F65" s="242"/>
      <c r="G65" s="241"/>
      <c r="H65" s="241"/>
      <c r="I65" s="241"/>
      <c r="J65" s="241"/>
      <c r="K65" s="188">
        <v>21000</v>
      </c>
    </row>
    <row r="66" spans="1:11" s="243" customFormat="1" ht="15.95" customHeight="1" x14ac:dyDescent="0.25">
      <c r="A66" s="540" t="s">
        <v>2162</v>
      </c>
      <c r="B66" s="541"/>
      <c r="C66" s="541"/>
      <c r="D66" s="543"/>
      <c r="E66" s="543"/>
      <c r="F66" s="543"/>
      <c r="G66" s="541"/>
      <c r="H66" s="541"/>
      <c r="I66" s="541"/>
      <c r="J66" s="541"/>
      <c r="K66" s="544">
        <v>8716.89</v>
      </c>
    </row>
    <row r="67" spans="1:11" s="243" customFormat="1" ht="15.95" customHeight="1" x14ac:dyDescent="0.25">
      <c r="A67" s="844" t="s">
        <v>577</v>
      </c>
      <c r="B67" s="241"/>
      <c r="C67" s="241"/>
      <c r="D67" s="242"/>
      <c r="E67" s="242"/>
      <c r="F67" s="242"/>
      <c r="G67" s="241"/>
      <c r="H67" s="241"/>
      <c r="I67" s="241"/>
      <c r="J67" s="241"/>
      <c r="K67" s="188">
        <v>1000</v>
      </c>
    </row>
    <row r="68" spans="1:11" ht="15.95" customHeight="1" x14ac:dyDescent="0.25">
      <c r="A68" s="844" t="s">
        <v>2158</v>
      </c>
      <c r="B68" s="241"/>
      <c r="C68" s="241"/>
      <c r="D68" s="242"/>
      <c r="E68" s="242"/>
      <c r="F68" s="242"/>
      <c r="G68" s="241"/>
      <c r="H68" s="241"/>
      <c r="I68" s="241"/>
      <c r="J68" s="241"/>
      <c r="K68" s="188">
        <v>145.30000000000001</v>
      </c>
    </row>
    <row r="69" spans="1:11" ht="15.95" customHeight="1" x14ac:dyDescent="0.25">
      <c r="A69" s="844"/>
      <c r="B69" s="241"/>
      <c r="C69" s="241"/>
      <c r="D69" s="242"/>
      <c r="E69" s="242"/>
      <c r="F69" s="242"/>
      <c r="G69" s="241"/>
      <c r="H69" s="241"/>
      <c r="I69" s="241"/>
      <c r="J69" s="241"/>
      <c r="K69" s="188"/>
    </row>
    <row r="70" spans="1:11" ht="15.95" customHeight="1" x14ac:dyDescent="0.25">
      <c r="A70" s="441" t="s">
        <v>628</v>
      </c>
      <c r="B70" s="892"/>
      <c r="C70" s="892"/>
      <c r="D70" s="230"/>
      <c r="E70" s="230"/>
      <c r="F70" s="230"/>
      <c r="G70" s="892"/>
      <c r="H70" s="892"/>
      <c r="I70" s="892"/>
      <c r="J70" s="892"/>
      <c r="K70" s="448">
        <f>+K9+K11+K34+K36+K56+K58+K60+K62</f>
        <v>550994.77</v>
      </c>
    </row>
    <row r="71" spans="1:11" x14ac:dyDescent="0.25">
      <c r="A71" s="628"/>
      <c r="B71" s="462"/>
      <c r="C71" s="462"/>
      <c r="D71" s="462"/>
      <c r="E71" s="462"/>
      <c r="F71" s="462"/>
      <c r="G71" s="462"/>
      <c r="H71" s="462"/>
      <c r="I71" s="462"/>
      <c r="J71" s="462"/>
      <c r="K71" s="462"/>
    </row>
    <row r="72" spans="1:11" x14ac:dyDescent="0.25">
      <c r="A72" s="886"/>
      <c r="B72" s="886"/>
      <c r="C72" s="886"/>
      <c r="D72" s="886"/>
      <c r="E72" s="886"/>
      <c r="F72" s="886"/>
      <c r="G72" s="886"/>
      <c r="H72" s="886"/>
      <c r="I72" s="886"/>
      <c r="J72" s="886"/>
      <c r="K72" s="886"/>
    </row>
    <row r="73" spans="1:11" x14ac:dyDescent="0.25">
      <c r="A73" s="886"/>
      <c r="B73" s="886"/>
      <c r="C73" s="886"/>
      <c r="D73" s="886"/>
      <c r="E73" s="886"/>
      <c r="F73" s="886"/>
      <c r="G73" s="886"/>
      <c r="H73" s="886"/>
      <c r="I73" s="886"/>
      <c r="J73" s="886"/>
      <c r="K73" s="886"/>
    </row>
    <row r="74" spans="1:11" x14ac:dyDescent="0.25">
      <c r="A74" s="886"/>
      <c r="B74" s="886"/>
      <c r="C74" s="886"/>
      <c r="D74" s="886"/>
      <c r="E74" s="886"/>
      <c r="F74" s="886"/>
      <c r="G74" s="886"/>
      <c r="H74" s="886"/>
      <c r="I74" s="886"/>
      <c r="J74" s="886"/>
      <c r="K74" s="886"/>
    </row>
    <row r="75" spans="1:11" x14ac:dyDescent="0.25">
      <c r="A75" s="886"/>
      <c r="B75" s="886"/>
      <c r="C75" s="886"/>
      <c r="D75" s="886"/>
      <c r="E75" s="886"/>
      <c r="F75" s="886"/>
      <c r="G75" s="886"/>
      <c r="H75" s="886"/>
      <c r="I75" s="886"/>
      <c r="J75" s="886"/>
      <c r="K75" s="886"/>
    </row>
    <row r="76" spans="1:11" x14ac:dyDescent="0.25">
      <c r="A76" s="886"/>
      <c r="B76" s="886"/>
      <c r="C76" s="886"/>
      <c r="D76" s="886"/>
      <c r="E76" s="886"/>
      <c r="F76" s="886"/>
      <c r="G76" s="886"/>
      <c r="H76" s="886"/>
      <c r="I76" s="886"/>
      <c r="J76" s="886"/>
      <c r="K76" s="886"/>
    </row>
    <row r="77" spans="1:11" x14ac:dyDescent="0.25">
      <c r="A77" s="886"/>
      <c r="B77" s="886"/>
      <c r="C77" s="886"/>
      <c r="D77" s="886"/>
      <c r="E77" s="886"/>
      <c r="F77" s="886"/>
      <c r="G77" s="886"/>
      <c r="H77" s="886"/>
      <c r="I77" s="886"/>
      <c r="J77" s="886"/>
      <c r="K77" s="886"/>
    </row>
  </sheetData>
  <sortState ref="A65:K70">
    <sortCondition descending="1" ref="K65:K70"/>
  </sortState>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0" orientation="landscape" r:id="rId1"/>
  <ignoredErrors>
    <ignoredError sqref="A6:XFD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8"/>
  <sheetViews>
    <sheetView showGridLines="0" zoomScale="90" zoomScaleNormal="90" workbookViewId="0">
      <pane ySplit="1" topLeftCell="A38" activePane="bottomLeft" state="frozen"/>
      <selection activeCell="B1" sqref="B1"/>
      <selection pane="bottomLeft" activeCell="A29" sqref="A29:XFD29"/>
    </sheetView>
  </sheetViews>
  <sheetFormatPr baseColWidth="10" defaultRowHeight="15" x14ac:dyDescent="0.25"/>
  <cols>
    <col min="1" max="1" width="60.140625" style="553" bestFit="1" customWidth="1"/>
    <col min="2" max="2" width="49.28515625" style="553" customWidth="1"/>
    <col min="3" max="3" width="22" style="553" customWidth="1"/>
    <col min="4" max="4" width="17.140625" style="553" customWidth="1"/>
    <col min="5" max="5" width="14.28515625" style="553" customWidth="1"/>
    <col min="6" max="6" width="14.42578125" style="553" customWidth="1"/>
    <col min="7" max="7" width="16.140625" style="553" customWidth="1"/>
    <col min="8" max="8" width="13.140625" style="553" customWidth="1"/>
    <col min="9" max="9" width="13" style="553" customWidth="1"/>
    <col min="10" max="10" width="16.28515625" style="553" bestFit="1" customWidth="1"/>
    <col min="11" max="11" width="17.28515625" style="553" bestFit="1" customWidth="1"/>
    <col min="12" max="12" width="11.42578125" style="553"/>
    <col min="13" max="13" width="13.42578125" style="553" bestFit="1" customWidth="1"/>
    <col min="14" max="256" width="11.42578125" style="553"/>
    <col min="257" max="257" width="33.85546875" style="553" customWidth="1"/>
    <col min="258" max="258" width="49.28515625" style="553" customWidth="1"/>
    <col min="259" max="259" width="22" style="553" customWidth="1"/>
    <col min="260" max="260" width="17.140625" style="553" customWidth="1"/>
    <col min="261" max="261" width="14.28515625" style="553" customWidth="1"/>
    <col min="262" max="262" width="14.42578125" style="553" customWidth="1"/>
    <col min="263" max="263" width="16.140625" style="553" customWidth="1"/>
    <col min="264" max="264" width="13.140625" style="553" customWidth="1"/>
    <col min="265" max="265" width="13" style="553" customWidth="1"/>
    <col min="266" max="266" width="14.7109375" style="553" customWidth="1"/>
    <col min="267" max="267" width="23" style="553" bestFit="1" customWidth="1"/>
    <col min="268" max="512" width="11.42578125" style="553"/>
    <col min="513" max="513" width="33.85546875" style="553" customWidth="1"/>
    <col min="514" max="514" width="49.28515625" style="553" customWidth="1"/>
    <col min="515" max="515" width="22" style="553" customWidth="1"/>
    <col min="516" max="516" width="17.140625" style="553" customWidth="1"/>
    <col min="517" max="517" width="14.28515625" style="553" customWidth="1"/>
    <col min="518" max="518" width="14.42578125" style="553" customWidth="1"/>
    <col min="519" max="519" width="16.140625" style="553" customWidth="1"/>
    <col min="520" max="520" width="13.140625" style="553" customWidth="1"/>
    <col min="521" max="521" width="13" style="553" customWidth="1"/>
    <col min="522" max="522" width="14.7109375" style="553" customWidth="1"/>
    <col min="523" max="523" width="23" style="553" bestFit="1" customWidth="1"/>
    <col min="524" max="768" width="11.42578125" style="553"/>
    <col min="769" max="769" width="33.85546875" style="553" customWidth="1"/>
    <col min="770" max="770" width="49.28515625" style="553" customWidth="1"/>
    <col min="771" max="771" width="22" style="553" customWidth="1"/>
    <col min="772" max="772" width="17.140625" style="553" customWidth="1"/>
    <col min="773" max="773" width="14.28515625" style="553" customWidth="1"/>
    <col min="774" max="774" width="14.42578125" style="553" customWidth="1"/>
    <col min="775" max="775" width="16.140625" style="553" customWidth="1"/>
    <col min="776" max="776" width="13.140625" style="553" customWidth="1"/>
    <col min="777" max="777" width="13" style="553" customWidth="1"/>
    <col min="778" max="778" width="14.7109375" style="553" customWidth="1"/>
    <col min="779" max="779" width="23" style="553" bestFit="1" customWidth="1"/>
    <col min="780" max="1024" width="11.42578125" style="553"/>
    <col min="1025" max="1025" width="33.85546875" style="553" customWidth="1"/>
    <col min="1026" max="1026" width="49.28515625" style="553" customWidth="1"/>
    <col min="1027" max="1027" width="22" style="553" customWidth="1"/>
    <col min="1028" max="1028" width="17.140625" style="553" customWidth="1"/>
    <col min="1029" max="1029" width="14.28515625" style="553" customWidth="1"/>
    <col min="1030" max="1030" width="14.42578125" style="553" customWidth="1"/>
    <col min="1031" max="1031" width="16.140625" style="553" customWidth="1"/>
    <col min="1032" max="1032" width="13.140625" style="553" customWidth="1"/>
    <col min="1033" max="1033" width="13" style="553" customWidth="1"/>
    <col min="1034" max="1034" width="14.7109375" style="553" customWidth="1"/>
    <col min="1035" max="1035" width="23" style="553" bestFit="1" customWidth="1"/>
    <col min="1036" max="1280" width="11.42578125" style="553"/>
    <col min="1281" max="1281" width="33.85546875" style="553" customWidth="1"/>
    <col min="1282" max="1282" width="49.28515625" style="553" customWidth="1"/>
    <col min="1283" max="1283" width="22" style="553" customWidth="1"/>
    <col min="1284" max="1284" width="17.140625" style="553" customWidth="1"/>
    <col min="1285" max="1285" width="14.28515625" style="553" customWidth="1"/>
    <col min="1286" max="1286" width="14.42578125" style="553" customWidth="1"/>
    <col min="1287" max="1287" width="16.140625" style="553" customWidth="1"/>
    <col min="1288" max="1288" width="13.140625" style="553" customWidth="1"/>
    <col min="1289" max="1289" width="13" style="553" customWidth="1"/>
    <col min="1290" max="1290" width="14.7109375" style="553" customWidth="1"/>
    <col min="1291" max="1291" width="23" style="553" bestFit="1" customWidth="1"/>
    <col min="1292" max="1536" width="11.42578125" style="553"/>
    <col min="1537" max="1537" width="33.85546875" style="553" customWidth="1"/>
    <col min="1538" max="1538" width="49.28515625" style="553" customWidth="1"/>
    <col min="1539" max="1539" width="22" style="553" customWidth="1"/>
    <col min="1540" max="1540" width="17.140625" style="553" customWidth="1"/>
    <col min="1541" max="1541" width="14.28515625" style="553" customWidth="1"/>
    <col min="1542" max="1542" width="14.42578125" style="553" customWidth="1"/>
    <col min="1543" max="1543" width="16.140625" style="553" customWidth="1"/>
    <col min="1544" max="1544" width="13.140625" style="553" customWidth="1"/>
    <col min="1545" max="1545" width="13" style="553" customWidth="1"/>
    <col min="1546" max="1546" width="14.7109375" style="553" customWidth="1"/>
    <col min="1547" max="1547" width="23" style="553" bestFit="1" customWidth="1"/>
    <col min="1548" max="1792" width="11.42578125" style="553"/>
    <col min="1793" max="1793" width="33.85546875" style="553" customWidth="1"/>
    <col min="1794" max="1794" width="49.28515625" style="553" customWidth="1"/>
    <col min="1795" max="1795" width="22" style="553" customWidth="1"/>
    <col min="1796" max="1796" width="17.140625" style="553" customWidth="1"/>
    <col min="1797" max="1797" width="14.28515625" style="553" customWidth="1"/>
    <col min="1798" max="1798" width="14.42578125" style="553" customWidth="1"/>
    <col min="1799" max="1799" width="16.140625" style="553" customWidth="1"/>
    <col min="1800" max="1800" width="13.140625" style="553" customWidth="1"/>
    <col min="1801" max="1801" width="13" style="553" customWidth="1"/>
    <col min="1802" max="1802" width="14.7109375" style="553" customWidth="1"/>
    <col min="1803" max="1803" width="23" style="553" bestFit="1" customWidth="1"/>
    <col min="1804" max="2048" width="11.42578125" style="553"/>
    <col min="2049" max="2049" width="33.85546875" style="553" customWidth="1"/>
    <col min="2050" max="2050" width="49.28515625" style="553" customWidth="1"/>
    <col min="2051" max="2051" width="22" style="553" customWidth="1"/>
    <col min="2052" max="2052" width="17.140625" style="553" customWidth="1"/>
    <col min="2053" max="2053" width="14.28515625" style="553" customWidth="1"/>
    <col min="2054" max="2054" width="14.42578125" style="553" customWidth="1"/>
    <col min="2055" max="2055" width="16.140625" style="553" customWidth="1"/>
    <col min="2056" max="2056" width="13.140625" style="553" customWidth="1"/>
    <col min="2057" max="2057" width="13" style="553" customWidth="1"/>
    <col min="2058" max="2058" width="14.7109375" style="553" customWidth="1"/>
    <col min="2059" max="2059" width="23" style="553" bestFit="1" customWidth="1"/>
    <col min="2060" max="2304" width="11.42578125" style="553"/>
    <col min="2305" max="2305" width="33.85546875" style="553" customWidth="1"/>
    <col min="2306" max="2306" width="49.28515625" style="553" customWidth="1"/>
    <col min="2307" max="2307" width="22" style="553" customWidth="1"/>
    <col min="2308" max="2308" width="17.140625" style="553" customWidth="1"/>
    <col min="2309" max="2309" width="14.28515625" style="553" customWidth="1"/>
    <col min="2310" max="2310" width="14.42578125" style="553" customWidth="1"/>
    <col min="2311" max="2311" width="16.140625" style="553" customWidth="1"/>
    <col min="2312" max="2312" width="13.140625" style="553" customWidth="1"/>
    <col min="2313" max="2313" width="13" style="553" customWidth="1"/>
    <col min="2314" max="2314" width="14.7109375" style="553" customWidth="1"/>
    <col min="2315" max="2315" width="23" style="553" bestFit="1" customWidth="1"/>
    <col min="2316" max="2560" width="11.42578125" style="553"/>
    <col min="2561" max="2561" width="33.85546875" style="553" customWidth="1"/>
    <col min="2562" max="2562" width="49.28515625" style="553" customWidth="1"/>
    <col min="2563" max="2563" width="22" style="553" customWidth="1"/>
    <col min="2564" max="2564" width="17.140625" style="553" customWidth="1"/>
    <col min="2565" max="2565" width="14.28515625" style="553" customWidth="1"/>
    <col min="2566" max="2566" width="14.42578125" style="553" customWidth="1"/>
    <col min="2567" max="2567" width="16.140625" style="553" customWidth="1"/>
    <col min="2568" max="2568" width="13.140625" style="553" customWidth="1"/>
    <col min="2569" max="2569" width="13" style="553" customWidth="1"/>
    <col min="2570" max="2570" width="14.7109375" style="553" customWidth="1"/>
    <col min="2571" max="2571" width="23" style="553" bestFit="1" customWidth="1"/>
    <col min="2572" max="2816" width="11.42578125" style="553"/>
    <col min="2817" max="2817" width="33.85546875" style="553" customWidth="1"/>
    <col min="2818" max="2818" width="49.28515625" style="553" customWidth="1"/>
    <col min="2819" max="2819" width="22" style="553" customWidth="1"/>
    <col min="2820" max="2820" width="17.140625" style="553" customWidth="1"/>
    <col min="2821" max="2821" width="14.28515625" style="553" customWidth="1"/>
    <col min="2822" max="2822" width="14.42578125" style="553" customWidth="1"/>
    <col min="2823" max="2823" width="16.140625" style="553" customWidth="1"/>
    <col min="2824" max="2824" width="13.140625" style="553" customWidth="1"/>
    <col min="2825" max="2825" width="13" style="553" customWidth="1"/>
    <col min="2826" max="2826" width="14.7109375" style="553" customWidth="1"/>
    <col min="2827" max="2827" width="23" style="553" bestFit="1" customWidth="1"/>
    <col min="2828" max="3072" width="11.42578125" style="553"/>
    <col min="3073" max="3073" width="33.85546875" style="553" customWidth="1"/>
    <col min="3074" max="3074" width="49.28515625" style="553" customWidth="1"/>
    <col min="3075" max="3075" width="22" style="553" customWidth="1"/>
    <col min="3076" max="3076" width="17.140625" style="553" customWidth="1"/>
    <col min="3077" max="3077" width="14.28515625" style="553" customWidth="1"/>
    <col min="3078" max="3078" width="14.42578125" style="553" customWidth="1"/>
    <col min="3079" max="3079" width="16.140625" style="553" customWidth="1"/>
    <col min="3080" max="3080" width="13.140625" style="553" customWidth="1"/>
    <col min="3081" max="3081" width="13" style="553" customWidth="1"/>
    <col min="3082" max="3082" width="14.7109375" style="553" customWidth="1"/>
    <col min="3083" max="3083" width="23" style="553" bestFit="1" customWidth="1"/>
    <col min="3084" max="3328" width="11.42578125" style="553"/>
    <col min="3329" max="3329" width="33.85546875" style="553" customWidth="1"/>
    <col min="3330" max="3330" width="49.28515625" style="553" customWidth="1"/>
    <col min="3331" max="3331" width="22" style="553" customWidth="1"/>
    <col min="3332" max="3332" width="17.140625" style="553" customWidth="1"/>
    <col min="3333" max="3333" width="14.28515625" style="553" customWidth="1"/>
    <col min="3334" max="3334" width="14.42578125" style="553" customWidth="1"/>
    <col min="3335" max="3335" width="16.140625" style="553" customWidth="1"/>
    <col min="3336" max="3336" width="13.140625" style="553" customWidth="1"/>
    <col min="3337" max="3337" width="13" style="553" customWidth="1"/>
    <col min="3338" max="3338" width="14.7109375" style="553" customWidth="1"/>
    <col min="3339" max="3339" width="23" style="553" bestFit="1" customWidth="1"/>
    <col min="3340" max="3584" width="11.42578125" style="553"/>
    <col min="3585" max="3585" width="33.85546875" style="553" customWidth="1"/>
    <col min="3586" max="3586" width="49.28515625" style="553" customWidth="1"/>
    <col min="3587" max="3587" width="22" style="553" customWidth="1"/>
    <col min="3588" max="3588" width="17.140625" style="553" customWidth="1"/>
    <col min="3589" max="3589" width="14.28515625" style="553" customWidth="1"/>
    <col min="3590" max="3590" width="14.42578125" style="553" customWidth="1"/>
    <col min="3591" max="3591" width="16.140625" style="553" customWidth="1"/>
    <col min="3592" max="3592" width="13.140625" style="553" customWidth="1"/>
    <col min="3593" max="3593" width="13" style="553" customWidth="1"/>
    <col min="3594" max="3594" width="14.7109375" style="553" customWidth="1"/>
    <col min="3595" max="3595" width="23" style="553" bestFit="1" customWidth="1"/>
    <col min="3596" max="3840" width="11.42578125" style="553"/>
    <col min="3841" max="3841" width="33.85546875" style="553" customWidth="1"/>
    <col min="3842" max="3842" width="49.28515625" style="553" customWidth="1"/>
    <col min="3843" max="3843" width="22" style="553" customWidth="1"/>
    <col min="3844" max="3844" width="17.140625" style="553" customWidth="1"/>
    <col min="3845" max="3845" width="14.28515625" style="553" customWidth="1"/>
    <col min="3846" max="3846" width="14.42578125" style="553" customWidth="1"/>
    <col min="3847" max="3847" width="16.140625" style="553" customWidth="1"/>
    <col min="3848" max="3848" width="13.140625" style="553" customWidth="1"/>
    <col min="3849" max="3849" width="13" style="553" customWidth="1"/>
    <col min="3850" max="3850" width="14.7109375" style="553" customWidth="1"/>
    <col min="3851" max="3851" width="23" style="553" bestFit="1" customWidth="1"/>
    <col min="3852" max="4096" width="11.42578125" style="553"/>
    <col min="4097" max="4097" width="33.85546875" style="553" customWidth="1"/>
    <col min="4098" max="4098" width="49.28515625" style="553" customWidth="1"/>
    <col min="4099" max="4099" width="22" style="553" customWidth="1"/>
    <col min="4100" max="4100" width="17.140625" style="553" customWidth="1"/>
    <col min="4101" max="4101" width="14.28515625" style="553" customWidth="1"/>
    <col min="4102" max="4102" width="14.42578125" style="553" customWidth="1"/>
    <col min="4103" max="4103" width="16.140625" style="553" customWidth="1"/>
    <col min="4104" max="4104" width="13.140625" style="553" customWidth="1"/>
    <col min="4105" max="4105" width="13" style="553" customWidth="1"/>
    <col min="4106" max="4106" width="14.7109375" style="553" customWidth="1"/>
    <col min="4107" max="4107" width="23" style="553" bestFit="1" customWidth="1"/>
    <col min="4108" max="4352" width="11.42578125" style="553"/>
    <col min="4353" max="4353" width="33.85546875" style="553" customWidth="1"/>
    <col min="4354" max="4354" width="49.28515625" style="553" customWidth="1"/>
    <col min="4355" max="4355" width="22" style="553" customWidth="1"/>
    <col min="4356" max="4356" width="17.140625" style="553" customWidth="1"/>
    <col min="4357" max="4357" width="14.28515625" style="553" customWidth="1"/>
    <col min="4358" max="4358" width="14.42578125" style="553" customWidth="1"/>
    <col min="4359" max="4359" width="16.140625" style="553" customWidth="1"/>
    <col min="4360" max="4360" width="13.140625" style="553" customWidth="1"/>
    <col min="4361" max="4361" width="13" style="553" customWidth="1"/>
    <col min="4362" max="4362" width="14.7109375" style="553" customWidth="1"/>
    <col min="4363" max="4363" width="23" style="553" bestFit="1" customWidth="1"/>
    <col min="4364" max="4608" width="11.42578125" style="553"/>
    <col min="4609" max="4609" width="33.85546875" style="553" customWidth="1"/>
    <col min="4610" max="4610" width="49.28515625" style="553" customWidth="1"/>
    <col min="4611" max="4611" width="22" style="553" customWidth="1"/>
    <col min="4612" max="4612" width="17.140625" style="553" customWidth="1"/>
    <col min="4613" max="4613" width="14.28515625" style="553" customWidth="1"/>
    <col min="4614" max="4614" width="14.42578125" style="553" customWidth="1"/>
    <col min="4615" max="4615" width="16.140625" style="553" customWidth="1"/>
    <col min="4616" max="4616" width="13.140625" style="553" customWidth="1"/>
    <col min="4617" max="4617" width="13" style="553" customWidth="1"/>
    <col min="4618" max="4618" width="14.7109375" style="553" customWidth="1"/>
    <col min="4619" max="4619" width="23" style="553" bestFit="1" customWidth="1"/>
    <col min="4620" max="4864" width="11.42578125" style="553"/>
    <col min="4865" max="4865" width="33.85546875" style="553" customWidth="1"/>
    <col min="4866" max="4866" width="49.28515625" style="553" customWidth="1"/>
    <col min="4867" max="4867" width="22" style="553" customWidth="1"/>
    <col min="4868" max="4868" width="17.140625" style="553" customWidth="1"/>
    <col min="4869" max="4869" width="14.28515625" style="553" customWidth="1"/>
    <col min="4870" max="4870" width="14.42578125" style="553" customWidth="1"/>
    <col min="4871" max="4871" width="16.140625" style="553" customWidth="1"/>
    <col min="4872" max="4872" width="13.140625" style="553" customWidth="1"/>
    <col min="4873" max="4873" width="13" style="553" customWidth="1"/>
    <col min="4874" max="4874" width="14.7109375" style="553" customWidth="1"/>
    <col min="4875" max="4875" width="23" style="553" bestFit="1" customWidth="1"/>
    <col min="4876" max="5120" width="11.42578125" style="553"/>
    <col min="5121" max="5121" width="33.85546875" style="553" customWidth="1"/>
    <col min="5122" max="5122" width="49.28515625" style="553" customWidth="1"/>
    <col min="5123" max="5123" width="22" style="553" customWidth="1"/>
    <col min="5124" max="5124" width="17.140625" style="553" customWidth="1"/>
    <col min="5125" max="5125" width="14.28515625" style="553" customWidth="1"/>
    <col min="5126" max="5126" width="14.42578125" style="553" customWidth="1"/>
    <col min="5127" max="5127" width="16.140625" style="553" customWidth="1"/>
    <col min="5128" max="5128" width="13.140625" style="553" customWidth="1"/>
    <col min="5129" max="5129" width="13" style="553" customWidth="1"/>
    <col min="5130" max="5130" width="14.7109375" style="553" customWidth="1"/>
    <col min="5131" max="5131" width="23" style="553" bestFit="1" customWidth="1"/>
    <col min="5132" max="5376" width="11.42578125" style="553"/>
    <col min="5377" max="5377" width="33.85546875" style="553" customWidth="1"/>
    <col min="5378" max="5378" width="49.28515625" style="553" customWidth="1"/>
    <col min="5379" max="5379" width="22" style="553" customWidth="1"/>
    <col min="5380" max="5380" width="17.140625" style="553" customWidth="1"/>
    <col min="5381" max="5381" width="14.28515625" style="553" customWidth="1"/>
    <col min="5382" max="5382" width="14.42578125" style="553" customWidth="1"/>
    <col min="5383" max="5383" width="16.140625" style="553" customWidth="1"/>
    <col min="5384" max="5384" width="13.140625" style="553" customWidth="1"/>
    <col min="5385" max="5385" width="13" style="553" customWidth="1"/>
    <col min="5386" max="5386" width="14.7109375" style="553" customWidth="1"/>
    <col min="5387" max="5387" width="23" style="553" bestFit="1" customWidth="1"/>
    <col min="5388" max="5632" width="11.42578125" style="553"/>
    <col min="5633" max="5633" width="33.85546875" style="553" customWidth="1"/>
    <col min="5634" max="5634" width="49.28515625" style="553" customWidth="1"/>
    <col min="5635" max="5635" width="22" style="553" customWidth="1"/>
    <col min="5636" max="5636" width="17.140625" style="553" customWidth="1"/>
    <col min="5637" max="5637" width="14.28515625" style="553" customWidth="1"/>
    <col min="5638" max="5638" width="14.42578125" style="553" customWidth="1"/>
    <col min="5639" max="5639" width="16.140625" style="553" customWidth="1"/>
    <col min="5640" max="5640" width="13.140625" style="553" customWidth="1"/>
    <col min="5641" max="5641" width="13" style="553" customWidth="1"/>
    <col min="5642" max="5642" width="14.7109375" style="553" customWidth="1"/>
    <col min="5643" max="5643" width="23" style="553" bestFit="1" customWidth="1"/>
    <col min="5644" max="5888" width="11.42578125" style="553"/>
    <col min="5889" max="5889" width="33.85546875" style="553" customWidth="1"/>
    <col min="5890" max="5890" width="49.28515625" style="553" customWidth="1"/>
    <col min="5891" max="5891" width="22" style="553" customWidth="1"/>
    <col min="5892" max="5892" width="17.140625" style="553" customWidth="1"/>
    <col min="5893" max="5893" width="14.28515625" style="553" customWidth="1"/>
    <col min="5894" max="5894" width="14.42578125" style="553" customWidth="1"/>
    <col min="5895" max="5895" width="16.140625" style="553" customWidth="1"/>
    <col min="5896" max="5896" width="13.140625" style="553" customWidth="1"/>
    <col min="5897" max="5897" width="13" style="553" customWidth="1"/>
    <col min="5898" max="5898" width="14.7109375" style="553" customWidth="1"/>
    <col min="5899" max="5899" width="23" style="553" bestFit="1" customWidth="1"/>
    <col min="5900" max="6144" width="11.42578125" style="553"/>
    <col min="6145" max="6145" width="33.85546875" style="553" customWidth="1"/>
    <col min="6146" max="6146" width="49.28515625" style="553" customWidth="1"/>
    <col min="6147" max="6147" width="22" style="553" customWidth="1"/>
    <col min="6148" max="6148" width="17.140625" style="553" customWidth="1"/>
    <col min="6149" max="6149" width="14.28515625" style="553" customWidth="1"/>
    <col min="6150" max="6150" width="14.42578125" style="553" customWidth="1"/>
    <col min="6151" max="6151" width="16.140625" style="553" customWidth="1"/>
    <col min="6152" max="6152" width="13.140625" style="553" customWidth="1"/>
    <col min="6153" max="6153" width="13" style="553" customWidth="1"/>
    <col min="6154" max="6154" width="14.7109375" style="553" customWidth="1"/>
    <col min="6155" max="6155" width="23" style="553" bestFit="1" customWidth="1"/>
    <col min="6156" max="6400" width="11.42578125" style="553"/>
    <col min="6401" max="6401" width="33.85546875" style="553" customWidth="1"/>
    <col min="6402" max="6402" width="49.28515625" style="553" customWidth="1"/>
    <col min="6403" max="6403" width="22" style="553" customWidth="1"/>
    <col min="6404" max="6404" width="17.140625" style="553" customWidth="1"/>
    <col min="6405" max="6405" width="14.28515625" style="553" customWidth="1"/>
    <col min="6406" max="6406" width="14.42578125" style="553" customWidth="1"/>
    <col min="6407" max="6407" width="16.140625" style="553" customWidth="1"/>
    <col min="6408" max="6408" width="13.140625" style="553" customWidth="1"/>
    <col min="6409" max="6409" width="13" style="553" customWidth="1"/>
    <col min="6410" max="6410" width="14.7109375" style="553" customWidth="1"/>
    <col min="6411" max="6411" width="23" style="553" bestFit="1" customWidth="1"/>
    <col min="6412" max="6656" width="11.42578125" style="553"/>
    <col min="6657" max="6657" width="33.85546875" style="553" customWidth="1"/>
    <col min="6658" max="6658" width="49.28515625" style="553" customWidth="1"/>
    <col min="6659" max="6659" width="22" style="553" customWidth="1"/>
    <col min="6660" max="6660" width="17.140625" style="553" customWidth="1"/>
    <col min="6661" max="6661" width="14.28515625" style="553" customWidth="1"/>
    <col min="6662" max="6662" width="14.42578125" style="553" customWidth="1"/>
    <col min="6663" max="6663" width="16.140625" style="553" customWidth="1"/>
    <col min="6664" max="6664" width="13.140625" style="553" customWidth="1"/>
    <col min="6665" max="6665" width="13" style="553" customWidth="1"/>
    <col min="6666" max="6666" width="14.7109375" style="553" customWidth="1"/>
    <col min="6667" max="6667" width="23" style="553" bestFit="1" customWidth="1"/>
    <col min="6668" max="6912" width="11.42578125" style="553"/>
    <col min="6913" max="6913" width="33.85546875" style="553" customWidth="1"/>
    <col min="6914" max="6914" width="49.28515625" style="553" customWidth="1"/>
    <col min="6915" max="6915" width="22" style="553" customWidth="1"/>
    <col min="6916" max="6916" width="17.140625" style="553" customWidth="1"/>
    <col min="6917" max="6917" width="14.28515625" style="553" customWidth="1"/>
    <col min="6918" max="6918" width="14.42578125" style="553" customWidth="1"/>
    <col min="6919" max="6919" width="16.140625" style="553" customWidth="1"/>
    <col min="6920" max="6920" width="13.140625" style="553" customWidth="1"/>
    <col min="6921" max="6921" width="13" style="553" customWidth="1"/>
    <col min="6922" max="6922" width="14.7109375" style="553" customWidth="1"/>
    <col min="6923" max="6923" width="23" style="553" bestFit="1" customWidth="1"/>
    <col min="6924" max="7168" width="11.42578125" style="553"/>
    <col min="7169" max="7169" width="33.85546875" style="553" customWidth="1"/>
    <col min="7170" max="7170" width="49.28515625" style="553" customWidth="1"/>
    <col min="7171" max="7171" width="22" style="553" customWidth="1"/>
    <col min="7172" max="7172" width="17.140625" style="553" customWidth="1"/>
    <col min="7173" max="7173" width="14.28515625" style="553" customWidth="1"/>
    <col min="7174" max="7174" width="14.42578125" style="553" customWidth="1"/>
    <col min="7175" max="7175" width="16.140625" style="553" customWidth="1"/>
    <col min="7176" max="7176" width="13.140625" style="553" customWidth="1"/>
    <col min="7177" max="7177" width="13" style="553" customWidth="1"/>
    <col min="7178" max="7178" width="14.7109375" style="553" customWidth="1"/>
    <col min="7179" max="7179" width="23" style="553" bestFit="1" customWidth="1"/>
    <col min="7180" max="7424" width="11.42578125" style="553"/>
    <col min="7425" max="7425" width="33.85546875" style="553" customWidth="1"/>
    <col min="7426" max="7426" width="49.28515625" style="553" customWidth="1"/>
    <col min="7427" max="7427" width="22" style="553" customWidth="1"/>
    <col min="7428" max="7428" width="17.140625" style="553" customWidth="1"/>
    <col min="7429" max="7429" width="14.28515625" style="553" customWidth="1"/>
    <col min="7430" max="7430" width="14.42578125" style="553" customWidth="1"/>
    <col min="7431" max="7431" width="16.140625" style="553" customWidth="1"/>
    <col min="7432" max="7432" width="13.140625" style="553" customWidth="1"/>
    <col min="7433" max="7433" width="13" style="553" customWidth="1"/>
    <col min="7434" max="7434" width="14.7109375" style="553" customWidth="1"/>
    <col min="7435" max="7435" width="23" style="553" bestFit="1" customWidth="1"/>
    <col min="7436" max="7680" width="11.42578125" style="553"/>
    <col min="7681" max="7681" width="33.85546875" style="553" customWidth="1"/>
    <col min="7682" max="7682" width="49.28515625" style="553" customWidth="1"/>
    <col min="7683" max="7683" width="22" style="553" customWidth="1"/>
    <col min="7684" max="7684" width="17.140625" style="553" customWidth="1"/>
    <col min="7685" max="7685" width="14.28515625" style="553" customWidth="1"/>
    <col min="7686" max="7686" width="14.42578125" style="553" customWidth="1"/>
    <col min="7687" max="7687" width="16.140625" style="553" customWidth="1"/>
    <col min="7688" max="7688" width="13.140625" style="553" customWidth="1"/>
    <col min="7689" max="7689" width="13" style="553" customWidth="1"/>
    <col min="7690" max="7690" width="14.7109375" style="553" customWidth="1"/>
    <col min="7691" max="7691" width="23" style="553" bestFit="1" customWidth="1"/>
    <col min="7692" max="7936" width="11.42578125" style="553"/>
    <col min="7937" max="7937" width="33.85546875" style="553" customWidth="1"/>
    <col min="7938" max="7938" width="49.28515625" style="553" customWidth="1"/>
    <col min="7939" max="7939" width="22" style="553" customWidth="1"/>
    <col min="7940" max="7940" width="17.140625" style="553" customWidth="1"/>
    <col min="7941" max="7941" width="14.28515625" style="553" customWidth="1"/>
    <col min="7942" max="7942" width="14.42578125" style="553" customWidth="1"/>
    <col min="7943" max="7943" width="16.140625" style="553" customWidth="1"/>
    <col min="7944" max="7944" width="13.140625" style="553" customWidth="1"/>
    <col min="7945" max="7945" width="13" style="553" customWidth="1"/>
    <col min="7946" max="7946" width="14.7109375" style="553" customWidth="1"/>
    <col min="7947" max="7947" width="23" style="553" bestFit="1" customWidth="1"/>
    <col min="7948" max="8192" width="11.42578125" style="553"/>
    <col min="8193" max="8193" width="33.85546875" style="553" customWidth="1"/>
    <col min="8194" max="8194" width="49.28515625" style="553" customWidth="1"/>
    <col min="8195" max="8195" width="22" style="553" customWidth="1"/>
    <col min="8196" max="8196" width="17.140625" style="553" customWidth="1"/>
    <col min="8197" max="8197" width="14.28515625" style="553" customWidth="1"/>
    <col min="8198" max="8198" width="14.42578125" style="553" customWidth="1"/>
    <col min="8199" max="8199" width="16.140625" style="553" customWidth="1"/>
    <col min="8200" max="8200" width="13.140625" style="553" customWidth="1"/>
    <col min="8201" max="8201" width="13" style="553" customWidth="1"/>
    <col min="8202" max="8202" width="14.7109375" style="553" customWidth="1"/>
    <col min="8203" max="8203" width="23" style="553" bestFit="1" customWidth="1"/>
    <col min="8204" max="8448" width="11.42578125" style="553"/>
    <col min="8449" max="8449" width="33.85546875" style="553" customWidth="1"/>
    <col min="8450" max="8450" width="49.28515625" style="553" customWidth="1"/>
    <col min="8451" max="8451" width="22" style="553" customWidth="1"/>
    <col min="8452" max="8452" width="17.140625" style="553" customWidth="1"/>
    <col min="8453" max="8453" width="14.28515625" style="553" customWidth="1"/>
    <col min="8454" max="8454" width="14.42578125" style="553" customWidth="1"/>
    <col min="8455" max="8455" width="16.140625" style="553" customWidth="1"/>
    <col min="8456" max="8456" width="13.140625" style="553" customWidth="1"/>
    <col min="8457" max="8457" width="13" style="553" customWidth="1"/>
    <col min="8458" max="8458" width="14.7109375" style="553" customWidth="1"/>
    <col min="8459" max="8459" width="23" style="553" bestFit="1" customWidth="1"/>
    <col min="8460" max="8704" width="11.42578125" style="553"/>
    <col min="8705" max="8705" width="33.85546875" style="553" customWidth="1"/>
    <col min="8706" max="8706" width="49.28515625" style="553" customWidth="1"/>
    <col min="8707" max="8707" width="22" style="553" customWidth="1"/>
    <col min="8708" max="8708" width="17.140625" style="553" customWidth="1"/>
    <col min="8709" max="8709" width="14.28515625" style="553" customWidth="1"/>
    <col min="8710" max="8710" width="14.42578125" style="553" customWidth="1"/>
    <col min="8711" max="8711" width="16.140625" style="553" customWidth="1"/>
    <col min="8712" max="8712" width="13.140625" style="553" customWidth="1"/>
    <col min="8713" max="8713" width="13" style="553" customWidth="1"/>
    <col min="8714" max="8714" width="14.7109375" style="553" customWidth="1"/>
    <col min="8715" max="8715" width="23" style="553" bestFit="1" customWidth="1"/>
    <col min="8716" max="8960" width="11.42578125" style="553"/>
    <col min="8961" max="8961" width="33.85546875" style="553" customWidth="1"/>
    <col min="8962" max="8962" width="49.28515625" style="553" customWidth="1"/>
    <col min="8963" max="8963" width="22" style="553" customWidth="1"/>
    <col min="8964" max="8964" width="17.140625" style="553" customWidth="1"/>
    <col min="8965" max="8965" width="14.28515625" style="553" customWidth="1"/>
    <col min="8966" max="8966" width="14.42578125" style="553" customWidth="1"/>
    <col min="8967" max="8967" width="16.140625" style="553" customWidth="1"/>
    <col min="8968" max="8968" width="13.140625" style="553" customWidth="1"/>
    <col min="8969" max="8969" width="13" style="553" customWidth="1"/>
    <col min="8970" max="8970" width="14.7109375" style="553" customWidth="1"/>
    <col min="8971" max="8971" width="23" style="553" bestFit="1" customWidth="1"/>
    <col min="8972" max="9216" width="11.42578125" style="553"/>
    <col min="9217" max="9217" width="33.85546875" style="553" customWidth="1"/>
    <col min="9218" max="9218" width="49.28515625" style="553" customWidth="1"/>
    <col min="9219" max="9219" width="22" style="553" customWidth="1"/>
    <col min="9220" max="9220" width="17.140625" style="553" customWidth="1"/>
    <col min="9221" max="9221" width="14.28515625" style="553" customWidth="1"/>
    <col min="9222" max="9222" width="14.42578125" style="553" customWidth="1"/>
    <col min="9223" max="9223" width="16.140625" style="553" customWidth="1"/>
    <col min="9224" max="9224" width="13.140625" style="553" customWidth="1"/>
    <col min="9225" max="9225" width="13" style="553" customWidth="1"/>
    <col min="9226" max="9226" width="14.7109375" style="553" customWidth="1"/>
    <col min="9227" max="9227" width="23" style="553" bestFit="1" customWidth="1"/>
    <col min="9228" max="9472" width="11.42578125" style="553"/>
    <col min="9473" max="9473" width="33.85546875" style="553" customWidth="1"/>
    <col min="9474" max="9474" width="49.28515625" style="553" customWidth="1"/>
    <col min="9475" max="9475" width="22" style="553" customWidth="1"/>
    <col min="9476" max="9476" width="17.140625" style="553" customWidth="1"/>
    <col min="9477" max="9477" width="14.28515625" style="553" customWidth="1"/>
    <col min="9478" max="9478" width="14.42578125" style="553" customWidth="1"/>
    <col min="9479" max="9479" width="16.140625" style="553" customWidth="1"/>
    <col min="9480" max="9480" width="13.140625" style="553" customWidth="1"/>
    <col min="9481" max="9481" width="13" style="553" customWidth="1"/>
    <col min="9482" max="9482" width="14.7109375" style="553" customWidth="1"/>
    <col min="9483" max="9483" width="23" style="553" bestFit="1" customWidth="1"/>
    <col min="9484" max="9728" width="11.42578125" style="553"/>
    <col min="9729" max="9729" width="33.85546875" style="553" customWidth="1"/>
    <col min="9730" max="9730" width="49.28515625" style="553" customWidth="1"/>
    <col min="9731" max="9731" width="22" style="553" customWidth="1"/>
    <col min="9732" max="9732" width="17.140625" style="553" customWidth="1"/>
    <col min="9733" max="9733" width="14.28515625" style="553" customWidth="1"/>
    <col min="9734" max="9734" width="14.42578125" style="553" customWidth="1"/>
    <col min="9735" max="9735" width="16.140625" style="553" customWidth="1"/>
    <col min="9736" max="9736" width="13.140625" style="553" customWidth="1"/>
    <col min="9737" max="9737" width="13" style="553" customWidth="1"/>
    <col min="9738" max="9738" width="14.7109375" style="553" customWidth="1"/>
    <col min="9739" max="9739" width="23" style="553" bestFit="1" customWidth="1"/>
    <col min="9740" max="9984" width="11.42578125" style="553"/>
    <col min="9985" max="9985" width="33.85546875" style="553" customWidth="1"/>
    <col min="9986" max="9986" width="49.28515625" style="553" customWidth="1"/>
    <col min="9987" max="9987" width="22" style="553" customWidth="1"/>
    <col min="9988" max="9988" width="17.140625" style="553" customWidth="1"/>
    <col min="9989" max="9989" width="14.28515625" style="553" customWidth="1"/>
    <col min="9990" max="9990" width="14.42578125" style="553" customWidth="1"/>
    <col min="9991" max="9991" width="16.140625" style="553" customWidth="1"/>
    <col min="9992" max="9992" width="13.140625" style="553" customWidth="1"/>
    <col min="9993" max="9993" width="13" style="553" customWidth="1"/>
    <col min="9994" max="9994" width="14.7109375" style="553" customWidth="1"/>
    <col min="9995" max="9995" width="23" style="553" bestFit="1" customWidth="1"/>
    <col min="9996" max="10240" width="11.42578125" style="553"/>
    <col min="10241" max="10241" width="33.85546875" style="553" customWidth="1"/>
    <col min="10242" max="10242" width="49.28515625" style="553" customWidth="1"/>
    <col min="10243" max="10243" width="22" style="553" customWidth="1"/>
    <col min="10244" max="10244" width="17.140625" style="553" customWidth="1"/>
    <col min="10245" max="10245" width="14.28515625" style="553" customWidth="1"/>
    <col min="10246" max="10246" width="14.42578125" style="553" customWidth="1"/>
    <col min="10247" max="10247" width="16.140625" style="553" customWidth="1"/>
    <col min="10248" max="10248" width="13.140625" style="553" customWidth="1"/>
    <col min="10249" max="10249" width="13" style="553" customWidth="1"/>
    <col min="10250" max="10250" width="14.7109375" style="553" customWidth="1"/>
    <col min="10251" max="10251" width="23" style="553" bestFit="1" customWidth="1"/>
    <col min="10252" max="10496" width="11.42578125" style="553"/>
    <col min="10497" max="10497" width="33.85546875" style="553" customWidth="1"/>
    <col min="10498" max="10498" width="49.28515625" style="553" customWidth="1"/>
    <col min="10499" max="10499" width="22" style="553" customWidth="1"/>
    <col min="10500" max="10500" width="17.140625" style="553" customWidth="1"/>
    <col min="10501" max="10501" width="14.28515625" style="553" customWidth="1"/>
    <col min="10502" max="10502" width="14.42578125" style="553" customWidth="1"/>
    <col min="10503" max="10503" width="16.140625" style="553" customWidth="1"/>
    <col min="10504" max="10504" width="13.140625" style="553" customWidth="1"/>
    <col min="10505" max="10505" width="13" style="553" customWidth="1"/>
    <col min="10506" max="10506" width="14.7109375" style="553" customWidth="1"/>
    <col min="10507" max="10507" width="23" style="553" bestFit="1" customWidth="1"/>
    <col min="10508" max="10752" width="11.42578125" style="553"/>
    <col min="10753" max="10753" width="33.85546875" style="553" customWidth="1"/>
    <col min="10754" max="10754" width="49.28515625" style="553" customWidth="1"/>
    <col min="10755" max="10755" width="22" style="553" customWidth="1"/>
    <col min="10756" max="10756" width="17.140625" style="553" customWidth="1"/>
    <col min="10757" max="10757" width="14.28515625" style="553" customWidth="1"/>
    <col min="10758" max="10758" width="14.42578125" style="553" customWidth="1"/>
    <col min="10759" max="10759" width="16.140625" style="553" customWidth="1"/>
    <col min="10760" max="10760" width="13.140625" style="553" customWidth="1"/>
    <col min="10761" max="10761" width="13" style="553" customWidth="1"/>
    <col min="10762" max="10762" width="14.7109375" style="553" customWidth="1"/>
    <col min="10763" max="10763" width="23" style="553" bestFit="1" customWidth="1"/>
    <col min="10764" max="11008" width="11.42578125" style="553"/>
    <col min="11009" max="11009" width="33.85546875" style="553" customWidth="1"/>
    <col min="11010" max="11010" width="49.28515625" style="553" customWidth="1"/>
    <col min="11011" max="11011" width="22" style="553" customWidth="1"/>
    <col min="11012" max="11012" width="17.140625" style="553" customWidth="1"/>
    <col min="11013" max="11013" width="14.28515625" style="553" customWidth="1"/>
    <col min="11014" max="11014" width="14.42578125" style="553" customWidth="1"/>
    <col min="11015" max="11015" width="16.140625" style="553" customWidth="1"/>
    <col min="11016" max="11016" width="13.140625" style="553" customWidth="1"/>
    <col min="11017" max="11017" width="13" style="553" customWidth="1"/>
    <col min="11018" max="11018" width="14.7109375" style="553" customWidth="1"/>
    <col min="11019" max="11019" width="23" style="553" bestFit="1" customWidth="1"/>
    <col min="11020" max="11264" width="11.42578125" style="553"/>
    <col min="11265" max="11265" width="33.85546875" style="553" customWidth="1"/>
    <col min="11266" max="11266" width="49.28515625" style="553" customWidth="1"/>
    <col min="11267" max="11267" width="22" style="553" customWidth="1"/>
    <col min="11268" max="11268" width="17.140625" style="553" customWidth="1"/>
    <col min="11269" max="11269" width="14.28515625" style="553" customWidth="1"/>
    <col min="11270" max="11270" width="14.42578125" style="553" customWidth="1"/>
    <col min="11271" max="11271" width="16.140625" style="553" customWidth="1"/>
    <col min="11272" max="11272" width="13.140625" style="553" customWidth="1"/>
    <col min="11273" max="11273" width="13" style="553" customWidth="1"/>
    <col min="11274" max="11274" width="14.7109375" style="553" customWidth="1"/>
    <col min="11275" max="11275" width="23" style="553" bestFit="1" customWidth="1"/>
    <col min="11276" max="11520" width="11.42578125" style="553"/>
    <col min="11521" max="11521" width="33.85546875" style="553" customWidth="1"/>
    <col min="11522" max="11522" width="49.28515625" style="553" customWidth="1"/>
    <col min="11523" max="11523" width="22" style="553" customWidth="1"/>
    <col min="11524" max="11524" width="17.140625" style="553" customWidth="1"/>
    <col min="11525" max="11525" width="14.28515625" style="553" customWidth="1"/>
    <col min="11526" max="11526" width="14.42578125" style="553" customWidth="1"/>
    <col min="11527" max="11527" width="16.140625" style="553" customWidth="1"/>
    <col min="11528" max="11528" width="13.140625" style="553" customWidth="1"/>
    <col min="11529" max="11529" width="13" style="553" customWidth="1"/>
    <col min="11530" max="11530" width="14.7109375" style="553" customWidth="1"/>
    <col min="11531" max="11531" width="23" style="553" bestFit="1" customWidth="1"/>
    <col min="11532" max="11776" width="11.42578125" style="553"/>
    <col min="11777" max="11777" width="33.85546875" style="553" customWidth="1"/>
    <col min="11778" max="11778" width="49.28515625" style="553" customWidth="1"/>
    <col min="11779" max="11779" width="22" style="553" customWidth="1"/>
    <col min="11780" max="11780" width="17.140625" style="553" customWidth="1"/>
    <col min="11781" max="11781" width="14.28515625" style="553" customWidth="1"/>
    <col min="11782" max="11782" width="14.42578125" style="553" customWidth="1"/>
    <col min="11783" max="11783" width="16.140625" style="553" customWidth="1"/>
    <col min="11784" max="11784" width="13.140625" style="553" customWidth="1"/>
    <col min="11785" max="11785" width="13" style="553" customWidth="1"/>
    <col min="11786" max="11786" width="14.7109375" style="553" customWidth="1"/>
    <col min="11787" max="11787" width="23" style="553" bestFit="1" customWidth="1"/>
    <col min="11788" max="12032" width="11.42578125" style="553"/>
    <col min="12033" max="12033" width="33.85546875" style="553" customWidth="1"/>
    <col min="12034" max="12034" width="49.28515625" style="553" customWidth="1"/>
    <col min="12035" max="12035" width="22" style="553" customWidth="1"/>
    <col min="12036" max="12036" width="17.140625" style="553" customWidth="1"/>
    <col min="12037" max="12037" width="14.28515625" style="553" customWidth="1"/>
    <col min="12038" max="12038" width="14.42578125" style="553" customWidth="1"/>
    <col min="12039" max="12039" width="16.140625" style="553" customWidth="1"/>
    <col min="12040" max="12040" width="13.140625" style="553" customWidth="1"/>
    <col min="12041" max="12041" width="13" style="553" customWidth="1"/>
    <col min="12042" max="12042" width="14.7109375" style="553" customWidth="1"/>
    <col min="12043" max="12043" width="23" style="553" bestFit="1" customWidth="1"/>
    <col min="12044" max="12288" width="11.42578125" style="553"/>
    <col min="12289" max="12289" width="33.85546875" style="553" customWidth="1"/>
    <col min="12290" max="12290" width="49.28515625" style="553" customWidth="1"/>
    <col min="12291" max="12291" width="22" style="553" customWidth="1"/>
    <col min="12292" max="12292" width="17.140625" style="553" customWidth="1"/>
    <col min="12293" max="12293" width="14.28515625" style="553" customWidth="1"/>
    <col min="12294" max="12294" width="14.42578125" style="553" customWidth="1"/>
    <col min="12295" max="12295" width="16.140625" style="553" customWidth="1"/>
    <col min="12296" max="12296" width="13.140625" style="553" customWidth="1"/>
    <col min="12297" max="12297" width="13" style="553" customWidth="1"/>
    <col min="12298" max="12298" width="14.7109375" style="553" customWidth="1"/>
    <col min="12299" max="12299" width="23" style="553" bestFit="1" customWidth="1"/>
    <col min="12300" max="12544" width="11.42578125" style="553"/>
    <col min="12545" max="12545" width="33.85546875" style="553" customWidth="1"/>
    <col min="12546" max="12546" width="49.28515625" style="553" customWidth="1"/>
    <col min="12547" max="12547" width="22" style="553" customWidth="1"/>
    <col min="12548" max="12548" width="17.140625" style="553" customWidth="1"/>
    <col min="12549" max="12549" width="14.28515625" style="553" customWidth="1"/>
    <col min="12550" max="12550" width="14.42578125" style="553" customWidth="1"/>
    <col min="12551" max="12551" width="16.140625" style="553" customWidth="1"/>
    <col min="12552" max="12552" width="13.140625" style="553" customWidth="1"/>
    <col min="12553" max="12553" width="13" style="553" customWidth="1"/>
    <col min="12554" max="12554" width="14.7109375" style="553" customWidth="1"/>
    <col min="12555" max="12555" width="23" style="553" bestFit="1" customWidth="1"/>
    <col min="12556" max="12800" width="11.42578125" style="553"/>
    <col min="12801" max="12801" width="33.85546875" style="553" customWidth="1"/>
    <col min="12802" max="12802" width="49.28515625" style="553" customWidth="1"/>
    <col min="12803" max="12803" width="22" style="553" customWidth="1"/>
    <col min="12804" max="12804" width="17.140625" style="553" customWidth="1"/>
    <col min="12805" max="12805" width="14.28515625" style="553" customWidth="1"/>
    <col min="12806" max="12806" width="14.42578125" style="553" customWidth="1"/>
    <col min="12807" max="12807" width="16.140625" style="553" customWidth="1"/>
    <col min="12808" max="12808" width="13.140625" style="553" customWidth="1"/>
    <col min="12809" max="12809" width="13" style="553" customWidth="1"/>
    <col min="12810" max="12810" width="14.7109375" style="553" customWidth="1"/>
    <col min="12811" max="12811" width="23" style="553" bestFit="1" customWidth="1"/>
    <col min="12812" max="13056" width="11.42578125" style="553"/>
    <col min="13057" max="13057" width="33.85546875" style="553" customWidth="1"/>
    <col min="13058" max="13058" width="49.28515625" style="553" customWidth="1"/>
    <col min="13059" max="13059" width="22" style="553" customWidth="1"/>
    <col min="13060" max="13060" width="17.140625" style="553" customWidth="1"/>
    <col min="13061" max="13061" width="14.28515625" style="553" customWidth="1"/>
    <col min="13062" max="13062" width="14.42578125" style="553" customWidth="1"/>
    <col min="13063" max="13063" width="16.140625" style="553" customWidth="1"/>
    <col min="13064" max="13064" width="13.140625" style="553" customWidth="1"/>
    <col min="13065" max="13065" width="13" style="553" customWidth="1"/>
    <col min="13066" max="13066" width="14.7109375" style="553" customWidth="1"/>
    <col min="13067" max="13067" width="23" style="553" bestFit="1" customWidth="1"/>
    <col min="13068" max="13312" width="11.42578125" style="553"/>
    <col min="13313" max="13313" width="33.85546875" style="553" customWidth="1"/>
    <col min="13314" max="13314" width="49.28515625" style="553" customWidth="1"/>
    <col min="13315" max="13315" width="22" style="553" customWidth="1"/>
    <col min="13316" max="13316" width="17.140625" style="553" customWidth="1"/>
    <col min="13317" max="13317" width="14.28515625" style="553" customWidth="1"/>
    <col min="13318" max="13318" width="14.42578125" style="553" customWidth="1"/>
    <col min="13319" max="13319" width="16.140625" style="553" customWidth="1"/>
    <col min="13320" max="13320" width="13.140625" style="553" customWidth="1"/>
    <col min="13321" max="13321" width="13" style="553" customWidth="1"/>
    <col min="13322" max="13322" width="14.7109375" style="553" customWidth="1"/>
    <col min="13323" max="13323" width="23" style="553" bestFit="1" customWidth="1"/>
    <col min="13324" max="13568" width="11.42578125" style="553"/>
    <col min="13569" max="13569" width="33.85546875" style="553" customWidth="1"/>
    <col min="13570" max="13570" width="49.28515625" style="553" customWidth="1"/>
    <col min="13571" max="13571" width="22" style="553" customWidth="1"/>
    <col min="13572" max="13572" width="17.140625" style="553" customWidth="1"/>
    <col min="13573" max="13573" width="14.28515625" style="553" customWidth="1"/>
    <col min="13574" max="13574" width="14.42578125" style="553" customWidth="1"/>
    <col min="13575" max="13575" width="16.140625" style="553" customWidth="1"/>
    <col min="13576" max="13576" width="13.140625" style="553" customWidth="1"/>
    <col min="13577" max="13577" width="13" style="553" customWidth="1"/>
    <col min="13578" max="13578" width="14.7109375" style="553" customWidth="1"/>
    <col min="13579" max="13579" width="23" style="553" bestFit="1" customWidth="1"/>
    <col min="13580" max="13824" width="11.42578125" style="553"/>
    <col min="13825" max="13825" width="33.85546875" style="553" customWidth="1"/>
    <col min="13826" max="13826" width="49.28515625" style="553" customWidth="1"/>
    <col min="13827" max="13827" width="22" style="553" customWidth="1"/>
    <col min="13828" max="13828" width="17.140625" style="553" customWidth="1"/>
    <col min="13829" max="13829" width="14.28515625" style="553" customWidth="1"/>
    <col min="13830" max="13830" width="14.42578125" style="553" customWidth="1"/>
    <col min="13831" max="13831" width="16.140625" style="553" customWidth="1"/>
    <col min="13832" max="13832" width="13.140625" style="553" customWidth="1"/>
    <col min="13833" max="13833" width="13" style="553" customWidth="1"/>
    <col min="13834" max="13834" width="14.7109375" style="553" customWidth="1"/>
    <col min="13835" max="13835" width="23" style="553" bestFit="1" customWidth="1"/>
    <col min="13836" max="14080" width="11.42578125" style="553"/>
    <col min="14081" max="14081" width="33.85546875" style="553" customWidth="1"/>
    <col min="14082" max="14082" width="49.28515625" style="553" customWidth="1"/>
    <col min="14083" max="14083" width="22" style="553" customWidth="1"/>
    <col min="14084" max="14084" width="17.140625" style="553" customWidth="1"/>
    <col min="14085" max="14085" width="14.28515625" style="553" customWidth="1"/>
    <col min="14086" max="14086" width="14.42578125" style="553" customWidth="1"/>
    <col min="14087" max="14087" width="16.140625" style="553" customWidth="1"/>
    <col min="14088" max="14088" width="13.140625" style="553" customWidth="1"/>
    <col min="14089" max="14089" width="13" style="553" customWidth="1"/>
    <col min="14090" max="14090" width="14.7109375" style="553" customWidth="1"/>
    <col min="14091" max="14091" width="23" style="553" bestFit="1" customWidth="1"/>
    <col min="14092" max="14336" width="11.42578125" style="553"/>
    <col min="14337" max="14337" width="33.85546875" style="553" customWidth="1"/>
    <col min="14338" max="14338" width="49.28515625" style="553" customWidth="1"/>
    <col min="14339" max="14339" width="22" style="553" customWidth="1"/>
    <col min="14340" max="14340" width="17.140625" style="553" customWidth="1"/>
    <col min="14341" max="14341" width="14.28515625" style="553" customWidth="1"/>
    <col min="14342" max="14342" width="14.42578125" style="553" customWidth="1"/>
    <col min="14343" max="14343" width="16.140625" style="553" customWidth="1"/>
    <col min="14344" max="14344" width="13.140625" style="553" customWidth="1"/>
    <col min="14345" max="14345" width="13" style="553" customWidth="1"/>
    <col min="14346" max="14346" width="14.7109375" style="553" customWidth="1"/>
    <col min="14347" max="14347" width="23" style="553" bestFit="1" customWidth="1"/>
    <col min="14348" max="14592" width="11.42578125" style="553"/>
    <col min="14593" max="14593" width="33.85546875" style="553" customWidth="1"/>
    <col min="14594" max="14594" width="49.28515625" style="553" customWidth="1"/>
    <col min="14595" max="14595" width="22" style="553" customWidth="1"/>
    <col min="14596" max="14596" width="17.140625" style="553" customWidth="1"/>
    <col min="14597" max="14597" width="14.28515625" style="553" customWidth="1"/>
    <col min="14598" max="14598" width="14.42578125" style="553" customWidth="1"/>
    <col min="14599" max="14599" width="16.140625" style="553" customWidth="1"/>
    <col min="14600" max="14600" width="13.140625" style="553" customWidth="1"/>
    <col min="14601" max="14601" width="13" style="553" customWidth="1"/>
    <col min="14602" max="14602" width="14.7109375" style="553" customWidth="1"/>
    <col min="14603" max="14603" width="23" style="553" bestFit="1" customWidth="1"/>
    <col min="14604" max="14848" width="11.42578125" style="553"/>
    <col min="14849" max="14849" width="33.85546875" style="553" customWidth="1"/>
    <col min="14850" max="14850" width="49.28515625" style="553" customWidth="1"/>
    <col min="14851" max="14851" width="22" style="553" customWidth="1"/>
    <col min="14852" max="14852" width="17.140625" style="553" customWidth="1"/>
    <col min="14853" max="14853" width="14.28515625" style="553" customWidth="1"/>
    <col min="14854" max="14854" width="14.42578125" style="553" customWidth="1"/>
    <col min="14855" max="14855" width="16.140625" style="553" customWidth="1"/>
    <col min="14856" max="14856" width="13.140625" style="553" customWidth="1"/>
    <col min="14857" max="14857" width="13" style="553" customWidth="1"/>
    <col min="14858" max="14858" width="14.7109375" style="553" customWidth="1"/>
    <col min="14859" max="14859" width="23" style="553" bestFit="1" customWidth="1"/>
    <col min="14860" max="15104" width="11.42578125" style="553"/>
    <col min="15105" max="15105" width="33.85546875" style="553" customWidth="1"/>
    <col min="15106" max="15106" width="49.28515625" style="553" customWidth="1"/>
    <col min="15107" max="15107" width="22" style="553" customWidth="1"/>
    <col min="15108" max="15108" width="17.140625" style="553" customWidth="1"/>
    <col min="15109" max="15109" width="14.28515625" style="553" customWidth="1"/>
    <col min="15110" max="15110" width="14.42578125" style="553" customWidth="1"/>
    <col min="15111" max="15111" width="16.140625" style="553" customWidth="1"/>
    <col min="15112" max="15112" width="13.140625" style="553" customWidth="1"/>
    <col min="15113" max="15113" width="13" style="553" customWidth="1"/>
    <col min="15114" max="15114" width="14.7109375" style="553" customWidth="1"/>
    <col min="15115" max="15115" width="23" style="553" bestFit="1" customWidth="1"/>
    <col min="15116" max="15360" width="11.42578125" style="553"/>
    <col min="15361" max="15361" width="33.85546875" style="553" customWidth="1"/>
    <col min="15362" max="15362" width="49.28515625" style="553" customWidth="1"/>
    <col min="15363" max="15363" width="22" style="553" customWidth="1"/>
    <col min="15364" max="15364" width="17.140625" style="553" customWidth="1"/>
    <col min="15365" max="15365" width="14.28515625" style="553" customWidth="1"/>
    <col min="15366" max="15366" width="14.42578125" style="553" customWidth="1"/>
    <col min="15367" max="15367" width="16.140625" style="553" customWidth="1"/>
    <col min="15368" max="15368" width="13.140625" style="553" customWidth="1"/>
    <col min="15369" max="15369" width="13" style="553" customWidth="1"/>
    <col min="15370" max="15370" width="14.7109375" style="553" customWidth="1"/>
    <col min="15371" max="15371" width="23" style="553" bestFit="1" customWidth="1"/>
    <col min="15372" max="15616" width="11.42578125" style="553"/>
    <col min="15617" max="15617" width="33.85546875" style="553" customWidth="1"/>
    <col min="15618" max="15618" width="49.28515625" style="553" customWidth="1"/>
    <col min="15619" max="15619" width="22" style="553" customWidth="1"/>
    <col min="15620" max="15620" width="17.140625" style="553" customWidth="1"/>
    <col min="15621" max="15621" width="14.28515625" style="553" customWidth="1"/>
    <col min="15622" max="15622" width="14.42578125" style="553" customWidth="1"/>
    <col min="15623" max="15623" width="16.140625" style="553" customWidth="1"/>
    <col min="15624" max="15624" width="13.140625" style="553" customWidth="1"/>
    <col min="15625" max="15625" width="13" style="553" customWidth="1"/>
    <col min="15626" max="15626" width="14.7109375" style="553" customWidth="1"/>
    <col min="15627" max="15627" width="23" style="553" bestFit="1" customWidth="1"/>
    <col min="15628" max="15872" width="11.42578125" style="553"/>
    <col min="15873" max="15873" width="33.85546875" style="553" customWidth="1"/>
    <col min="15874" max="15874" width="49.28515625" style="553" customWidth="1"/>
    <col min="15875" max="15875" width="22" style="553" customWidth="1"/>
    <col min="15876" max="15876" width="17.140625" style="553" customWidth="1"/>
    <col min="15877" max="15877" width="14.28515625" style="553" customWidth="1"/>
    <col min="15878" max="15878" width="14.42578125" style="553" customWidth="1"/>
    <col min="15879" max="15879" width="16.140625" style="553" customWidth="1"/>
    <col min="15880" max="15880" width="13.140625" style="553" customWidth="1"/>
    <col min="15881" max="15881" width="13" style="553" customWidth="1"/>
    <col min="15882" max="15882" width="14.7109375" style="553" customWidth="1"/>
    <col min="15883" max="15883" width="23" style="553" bestFit="1" customWidth="1"/>
    <col min="15884" max="16128" width="11.42578125" style="553"/>
    <col min="16129" max="16129" width="33.85546875" style="553" customWidth="1"/>
    <col min="16130" max="16130" width="49.28515625" style="553" customWidth="1"/>
    <col min="16131" max="16131" width="22" style="553" customWidth="1"/>
    <col min="16132" max="16132" width="17.140625" style="553" customWidth="1"/>
    <col min="16133" max="16133" width="14.28515625" style="553" customWidth="1"/>
    <col min="16134" max="16134" width="14.42578125" style="553" customWidth="1"/>
    <col min="16135" max="16135" width="16.140625" style="553" customWidth="1"/>
    <col min="16136" max="16136" width="13.140625" style="553" customWidth="1"/>
    <col min="16137" max="16137" width="13" style="553" customWidth="1"/>
    <col min="16138" max="16138" width="14.7109375" style="553" customWidth="1"/>
    <col min="16139" max="16139" width="23" style="553" bestFit="1" customWidth="1"/>
    <col min="16140" max="16384" width="11.42578125" style="553"/>
  </cols>
  <sheetData>
    <row r="1" spans="1:13" s="348" customFormat="1" x14ac:dyDescent="0.25"/>
    <row r="2" spans="1:13" s="348" customFormat="1" x14ac:dyDescent="0.25">
      <c r="A2" s="435" t="s">
        <v>126</v>
      </c>
      <c r="B2" s="350"/>
      <c r="C2" s="350"/>
      <c r="D2" s="350"/>
      <c r="E2" s="350"/>
      <c r="F2" s="350"/>
      <c r="G2" s="350"/>
      <c r="H2" s="350"/>
      <c r="I2" s="350"/>
      <c r="J2" s="350"/>
      <c r="K2" s="351" t="s">
        <v>127</v>
      </c>
    </row>
    <row r="3" spans="1:13" s="348" customFormat="1" x14ac:dyDescent="0.25">
      <c r="A3" s="34" t="s">
        <v>0</v>
      </c>
      <c r="B3" s="350"/>
      <c r="C3" s="350"/>
      <c r="D3" s="350"/>
      <c r="E3" s="350"/>
      <c r="F3" s="350"/>
      <c r="G3" s="350"/>
      <c r="H3" s="350"/>
      <c r="I3" s="350"/>
      <c r="J3" s="350"/>
      <c r="K3" s="350"/>
    </row>
    <row r="4" spans="1:13" s="348" customFormat="1" x14ac:dyDescent="0.25">
      <c r="A4" s="23" t="s">
        <v>2647</v>
      </c>
      <c r="B4" s="350"/>
      <c r="C4" s="350"/>
      <c r="D4" s="350"/>
      <c r="E4" s="350"/>
      <c r="F4" s="350"/>
      <c r="G4" s="350"/>
      <c r="H4" s="350"/>
      <c r="I4" s="350"/>
      <c r="J4" s="350"/>
      <c r="K4" s="350"/>
    </row>
    <row r="5" spans="1:13" s="348" customFormat="1" ht="18.75" customHeight="1" x14ac:dyDescent="0.25">
      <c r="A5" s="225"/>
      <c r="D5" s="224"/>
      <c r="E5" s="224"/>
      <c r="F5" s="224"/>
      <c r="G5" s="225"/>
      <c r="H5" s="224"/>
      <c r="I5" s="224"/>
      <c r="K5" s="224"/>
    </row>
    <row r="6" spans="1:13" s="348" customFormat="1" x14ac:dyDescent="0.25">
      <c r="A6" s="1049" t="s">
        <v>1</v>
      </c>
      <c r="B6" s="1049" t="s">
        <v>2</v>
      </c>
      <c r="C6" s="1049" t="s">
        <v>3</v>
      </c>
      <c r="D6" s="1049"/>
      <c r="E6" s="353" t="s">
        <v>4</v>
      </c>
      <c r="F6" s="353"/>
      <c r="G6" s="1049" t="s">
        <v>5</v>
      </c>
      <c r="H6" s="1603" t="s">
        <v>6</v>
      </c>
      <c r="I6" s="1603"/>
      <c r="J6" s="1049" t="s">
        <v>7</v>
      </c>
      <c r="K6" s="1049" t="s">
        <v>8</v>
      </c>
    </row>
    <row r="7" spans="1:13" s="354" customFormat="1" x14ac:dyDescent="0.25">
      <c r="A7" s="1614" t="s">
        <v>9</v>
      </c>
      <c r="B7" s="1601" t="s">
        <v>10</v>
      </c>
      <c r="C7" s="1601" t="s">
        <v>11</v>
      </c>
      <c r="D7" s="1601" t="s">
        <v>12</v>
      </c>
      <c r="E7" s="1601" t="s">
        <v>13</v>
      </c>
      <c r="F7" s="1601"/>
      <c r="G7" s="1601" t="s">
        <v>14</v>
      </c>
      <c r="H7" s="1601" t="s">
        <v>15</v>
      </c>
      <c r="I7" s="1601"/>
      <c r="J7" s="1601" t="s">
        <v>16</v>
      </c>
      <c r="K7" s="1602" t="s">
        <v>17</v>
      </c>
    </row>
    <row r="8" spans="1:13" s="354" customFormat="1" x14ac:dyDescent="0.25">
      <c r="A8" s="1614"/>
      <c r="B8" s="1601"/>
      <c r="C8" s="1601"/>
      <c r="D8" s="1601"/>
      <c r="E8" s="1048" t="s">
        <v>18</v>
      </c>
      <c r="F8" s="1048" t="s">
        <v>19</v>
      </c>
      <c r="G8" s="1601"/>
      <c r="H8" s="1048" t="s">
        <v>18</v>
      </c>
      <c r="I8" s="1048" t="s">
        <v>19</v>
      </c>
      <c r="J8" s="1601"/>
      <c r="K8" s="1602"/>
    </row>
    <row r="9" spans="1:13" x14ac:dyDescent="0.25">
      <c r="A9" s="443" t="s">
        <v>467</v>
      </c>
      <c r="B9" s="444"/>
      <c r="C9" s="444"/>
      <c r="D9" s="444"/>
      <c r="E9" s="444"/>
      <c r="F9" s="444"/>
      <c r="G9" s="444"/>
      <c r="H9" s="444"/>
      <c r="I9" s="444"/>
      <c r="J9" s="444"/>
      <c r="K9" s="484"/>
    </row>
    <row r="10" spans="1:13" s="243" customFormat="1" ht="15.95" customHeight="1" x14ac:dyDescent="0.25">
      <c r="A10" s="540"/>
      <c r="B10" s="1241"/>
      <c r="C10" s="541"/>
      <c r="D10" s="1306"/>
      <c r="E10" s="541"/>
      <c r="F10" s="541"/>
      <c r="G10" s="541"/>
      <c r="H10" s="541"/>
      <c r="I10" s="541"/>
      <c r="J10" s="541"/>
      <c r="K10" s="1242"/>
    </row>
    <row r="11" spans="1:13" ht="15.95" customHeight="1" x14ac:dyDescent="0.25">
      <c r="A11" s="443" t="s">
        <v>594</v>
      </c>
      <c r="B11" s="69"/>
      <c r="C11" s="69"/>
      <c r="D11" s="490"/>
      <c r="E11" s="490"/>
      <c r="F11" s="490"/>
      <c r="G11" s="69"/>
      <c r="H11" s="69"/>
      <c r="I11" s="69"/>
      <c r="J11" s="69"/>
      <c r="K11" s="484">
        <f>SUM(K12:K17)</f>
        <v>301993482.85999995</v>
      </c>
      <c r="M11" s="392"/>
    </row>
    <row r="12" spans="1:13" ht="45" x14ac:dyDescent="0.25">
      <c r="A12" s="844" t="s">
        <v>2586</v>
      </c>
      <c r="B12" s="1108" t="s">
        <v>2587</v>
      </c>
      <c r="C12" s="844" t="s">
        <v>110</v>
      </c>
      <c r="D12" s="1106">
        <v>1.4999999999999999E-2</v>
      </c>
      <c r="E12" s="1123">
        <v>2.5000000000000001E-3</v>
      </c>
      <c r="F12" s="1123">
        <v>0.1</v>
      </c>
      <c r="G12" s="1117" t="s">
        <v>2588</v>
      </c>
      <c r="H12" s="184"/>
      <c r="I12" s="184"/>
      <c r="J12" s="1105" t="s">
        <v>2589</v>
      </c>
      <c r="K12" s="188">
        <v>183947172.33000004</v>
      </c>
      <c r="M12" s="392"/>
    </row>
    <row r="13" spans="1:13" ht="75" x14ac:dyDescent="0.25">
      <c r="A13" s="844" t="s">
        <v>2590</v>
      </c>
      <c r="B13" s="1108" t="s">
        <v>2591</v>
      </c>
      <c r="C13" s="844" t="s">
        <v>110</v>
      </c>
      <c r="D13" s="1107"/>
      <c r="E13" s="1128" t="s">
        <v>2592</v>
      </c>
      <c r="F13" s="1122"/>
      <c r="G13" s="1118"/>
      <c r="H13" s="184"/>
      <c r="I13" s="184"/>
      <c r="J13" s="1105" t="s">
        <v>2593</v>
      </c>
      <c r="K13" s="188">
        <v>65310519.600000001</v>
      </c>
      <c r="M13" s="392"/>
    </row>
    <row r="14" spans="1:13" s="243" customFormat="1" ht="30" x14ac:dyDescent="0.25">
      <c r="A14" s="844" t="s">
        <v>2594</v>
      </c>
      <c r="B14" s="1108" t="s">
        <v>2595</v>
      </c>
      <c r="C14" s="844" t="s">
        <v>110</v>
      </c>
      <c r="D14" s="1106"/>
      <c r="E14" s="1123">
        <v>0.01</v>
      </c>
      <c r="F14" s="1123">
        <v>3.6700000000000003E-2</v>
      </c>
      <c r="G14" s="1117"/>
      <c r="H14" s="1119">
        <v>179.4</v>
      </c>
      <c r="I14" s="184"/>
      <c r="J14" s="1105" t="s">
        <v>2596</v>
      </c>
      <c r="K14" s="188">
        <v>52007509.569999993</v>
      </c>
      <c r="M14" s="392"/>
    </row>
    <row r="15" spans="1:13" s="243" customFormat="1" ht="30" x14ac:dyDescent="0.25">
      <c r="A15" s="844" t="s">
        <v>235</v>
      </c>
      <c r="B15" s="1108" t="s">
        <v>2600</v>
      </c>
      <c r="C15" s="844" t="s">
        <v>110</v>
      </c>
      <c r="D15" s="1106"/>
      <c r="E15" s="1123"/>
      <c r="F15" s="1123"/>
      <c r="G15" s="1117" t="s">
        <v>2601</v>
      </c>
      <c r="H15" s="1120"/>
      <c r="I15" s="1120"/>
      <c r="J15" s="1105" t="s">
        <v>2602</v>
      </c>
      <c r="K15" s="188">
        <v>571162.50000000012</v>
      </c>
      <c r="M15" s="392"/>
    </row>
    <row r="16" spans="1:13" ht="30" x14ac:dyDescent="0.25">
      <c r="A16" s="1519" t="s">
        <v>2603</v>
      </c>
      <c r="B16" s="844" t="s">
        <v>2604</v>
      </c>
      <c r="C16" s="1108" t="s">
        <v>2605</v>
      </c>
      <c r="D16" s="242">
        <v>0.1</v>
      </c>
      <c r="E16" s="1122"/>
      <c r="F16" s="1122"/>
      <c r="G16" s="184"/>
      <c r="H16" s="1121">
        <v>0.05</v>
      </c>
      <c r="I16" s="1122">
        <v>0.2</v>
      </c>
      <c r="J16" s="1105" t="s">
        <v>2606</v>
      </c>
      <c r="K16" s="188">
        <v>122001.84</v>
      </c>
      <c r="M16" s="392"/>
    </row>
    <row r="17" spans="1:13" ht="105" x14ac:dyDescent="0.25">
      <c r="A17" s="1519" t="s">
        <v>1485</v>
      </c>
      <c r="B17" s="1108" t="s">
        <v>3023</v>
      </c>
      <c r="C17" s="844" t="s">
        <v>2607</v>
      </c>
      <c r="D17" s="242"/>
      <c r="E17" s="1122"/>
      <c r="F17" s="1122"/>
      <c r="G17" s="184"/>
      <c r="H17" s="1123"/>
      <c r="I17" s="1120"/>
      <c r="J17" s="1105" t="s">
        <v>2608</v>
      </c>
      <c r="K17" s="188">
        <v>35117.019999999997</v>
      </c>
      <c r="M17" s="392"/>
    </row>
    <row r="18" spans="1:13" x14ac:dyDescent="0.25">
      <c r="A18" s="540"/>
      <c r="B18" s="1108"/>
      <c r="C18" s="844"/>
      <c r="D18" s="242"/>
      <c r="E18" s="1122"/>
      <c r="F18" s="1122"/>
      <c r="G18" s="184"/>
      <c r="H18" s="1123"/>
      <c r="I18" s="1120"/>
      <c r="J18" s="1105"/>
      <c r="K18" s="188"/>
    </row>
    <row r="19" spans="1:13" s="348" customFormat="1" ht="15.95" customHeight="1" x14ac:dyDescent="0.25">
      <c r="A19" s="445" t="s">
        <v>614</v>
      </c>
      <c r="B19" s="302"/>
      <c r="C19" s="302"/>
      <c r="D19" s="228"/>
      <c r="E19" s="235"/>
      <c r="F19" s="235"/>
      <c r="G19" s="169"/>
      <c r="H19" s="169"/>
      <c r="I19" s="169"/>
      <c r="J19" s="83"/>
      <c r="K19" s="486">
        <f>SUM(K20:K20)</f>
        <v>703045.87</v>
      </c>
    </row>
    <row r="20" spans="1:13" s="348" customFormat="1" ht="45" x14ac:dyDescent="0.25">
      <c r="A20" s="1108" t="s">
        <v>2609</v>
      </c>
      <c r="B20" s="1114" t="s">
        <v>2610</v>
      </c>
      <c r="C20" s="240" t="s">
        <v>2611</v>
      </c>
      <c r="D20" s="1111"/>
      <c r="E20" s="1129"/>
      <c r="F20" s="1129"/>
      <c r="G20" s="655"/>
      <c r="H20" s="659">
        <v>1E-3</v>
      </c>
      <c r="I20" s="1124">
        <v>0.01</v>
      </c>
      <c r="J20" s="1110" t="s">
        <v>2612</v>
      </c>
      <c r="K20" s="1112">
        <v>703045.87</v>
      </c>
    </row>
    <row r="21" spans="1:13" s="348" customFormat="1" x14ac:dyDescent="0.25">
      <c r="A21" s="1108"/>
      <c r="B21" s="1114"/>
      <c r="C21" s="240"/>
      <c r="D21" s="1111"/>
      <c r="E21" s="1129"/>
      <c r="F21" s="1129"/>
      <c r="G21" s="655"/>
      <c r="H21" s="659"/>
      <c r="I21" s="1124"/>
      <c r="J21" s="1110"/>
      <c r="K21" s="1112"/>
    </row>
    <row r="22" spans="1:13" ht="15.95" customHeight="1" x14ac:dyDescent="0.25">
      <c r="A22" s="443" t="s">
        <v>617</v>
      </c>
      <c r="B22" s="1109"/>
      <c r="C22" s="1109"/>
      <c r="D22" s="227"/>
      <c r="E22" s="237"/>
      <c r="F22" s="237"/>
      <c r="G22" s="163"/>
      <c r="H22" s="163"/>
      <c r="I22" s="163"/>
      <c r="J22" s="81"/>
      <c r="K22" s="484">
        <f>SUM(K23:K29)</f>
        <v>14268540.200000003</v>
      </c>
    </row>
    <row r="23" spans="1:13" ht="45" x14ac:dyDescent="0.25">
      <c r="A23" s="1108" t="s">
        <v>3432</v>
      </c>
      <c r="B23" s="1108" t="s">
        <v>3433</v>
      </c>
      <c r="C23" s="1108" t="s">
        <v>3434</v>
      </c>
      <c r="D23" s="242"/>
      <c r="E23" s="1122"/>
      <c r="F23" s="1122"/>
      <c r="G23" s="184"/>
      <c r="H23" s="1584">
        <v>1.2799999999999999E-4</v>
      </c>
      <c r="I23" s="1585">
        <v>4.4900000000000001E-3</v>
      </c>
      <c r="J23" s="1105" t="s">
        <v>3435</v>
      </c>
      <c r="K23" s="188">
        <v>6017112.8900000006</v>
      </c>
    </row>
    <row r="24" spans="1:13" ht="30" x14ac:dyDescent="0.25">
      <c r="A24" s="844" t="s">
        <v>2613</v>
      </c>
      <c r="B24" s="1108" t="s">
        <v>2614</v>
      </c>
      <c r="C24" s="844" t="s">
        <v>2615</v>
      </c>
      <c r="D24" s="242"/>
      <c r="E24" s="1122"/>
      <c r="F24" s="1122"/>
      <c r="G24" s="184"/>
      <c r="H24" s="1586">
        <v>45</v>
      </c>
      <c r="I24" s="1586">
        <v>824</v>
      </c>
      <c r="J24" s="1105" t="s">
        <v>2616</v>
      </c>
      <c r="K24" s="188">
        <v>2853668.98</v>
      </c>
    </row>
    <row r="25" spans="1:13" ht="30" x14ac:dyDescent="0.25">
      <c r="A25" s="1108" t="s">
        <v>2617</v>
      </c>
      <c r="B25" s="1108" t="s">
        <v>2618</v>
      </c>
      <c r="C25" s="844" t="s">
        <v>2611</v>
      </c>
      <c r="D25" s="242"/>
      <c r="E25" s="1122"/>
      <c r="F25" s="1122"/>
      <c r="G25" s="1117"/>
      <c r="H25" s="1587">
        <v>1.5E-3</v>
      </c>
      <c r="I25" s="1587">
        <v>3.9E-2</v>
      </c>
      <c r="J25" s="1105" t="s">
        <v>2619</v>
      </c>
      <c r="K25" s="188">
        <v>2718839.55</v>
      </c>
    </row>
    <row r="26" spans="1:13" ht="45" x14ac:dyDescent="0.25">
      <c r="A26" s="844" t="s">
        <v>2597</v>
      </c>
      <c r="B26" s="844" t="s">
        <v>2598</v>
      </c>
      <c r="C26" s="844" t="s">
        <v>110</v>
      </c>
      <c r="D26" s="1106"/>
      <c r="E26" s="1123"/>
      <c r="F26" s="1123"/>
      <c r="G26" s="1117"/>
      <c r="H26" s="1588">
        <v>0.1</v>
      </c>
      <c r="I26" s="1588">
        <v>0.45</v>
      </c>
      <c r="J26" s="1105" t="s">
        <v>2599</v>
      </c>
      <c r="K26" s="188">
        <v>2567748.0500000007</v>
      </c>
    </row>
    <row r="27" spans="1:13" ht="30" x14ac:dyDescent="0.25">
      <c r="A27" s="844" t="s">
        <v>2620</v>
      </c>
      <c r="B27" s="1108" t="s">
        <v>2621</v>
      </c>
      <c r="C27" s="1108" t="s">
        <v>110</v>
      </c>
      <c r="D27" s="242"/>
      <c r="E27" s="1122"/>
      <c r="F27" s="1122"/>
      <c r="G27" s="1352">
        <v>152.28</v>
      </c>
      <c r="H27" s="1589"/>
      <c r="I27" s="1589"/>
      <c r="J27" s="1105" t="s">
        <v>2622</v>
      </c>
      <c r="K27" s="1113">
        <v>109131.02</v>
      </c>
    </row>
    <row r="28" spans="1:13" ht="30" x14ac:dyDescent="0.25">
      <c r="A28" s="844" t="s">
        <v>2623</v>
      </c>
      <c r="B28" s="1108" t="s">
        <v>2624</v>
      </c>
      <c r="C28" s="1108" t="s">
        <v>165</v>
      </c>
      <c r="D28" s="242"/>
      <c r="E28" s="1122"/>
      <c r="F28" s="1122"/>
      <c r="G28" s="184"/>
      <c r="H28" s="1125">
        <v>119</v>
      </c>
      <c r="I28" s="1125">
        <v>1165</v>
      </c>
      <c r="J28" s="1105" t="s">
        <v>2616</v>
      </c>
      <c r="K28" s="1113">
        <v>2039.71</v>
      </c>
    </row>
    <row r="29" spans="1:13" ht="30" x14ac:dyDescent="0.25">
      <c r="A29" s="844" t="s">
        <v>2625</v>
      </c>
      <c r="B29" s="1108" t="s">
        <v>2626</v>
      </c>
      <c r="C29" s="1108" t="s">
        <v>2627</v>
      </c>
      <c r="D29" s="242"/>
      <c r="E29" s="1122"/>
      <c r="F29" s="1122"/>
      <c r="G29" s="184"/>
      <c r="H29" s="1125">
        <v>135</v>
      </c>
      <c r="I29" s="1125">
        <v>316</v>
      </c>
      <c r="J29" s="1105" t="s">
        <v>2616</v>
      </c>
      <c r="K29" s="1113">
        <v>0</v>
      </c>
    </row>
    <row r="30" spans="1:13" x14ac:dyDescent="0.25">
      <c r="A30" s="844"/>
      <c r="B30" s="1108"/>
      <c r="C30" s="1108"/>
      <c r="D30" s="242"/>
      <c r="E30" s="1122"/>
      <c r="F30" s="1122"/>
      <c r="G30" s="184"/>
      <c r="H30" s="1125"/>
      <c r="I30" s="1125"/>
      <c r="J30" s="1105"/>
      <c r="K30" s="1113"/>
    </row>
    <row r="31" spans="1:13" ht="15.95" customHeight="1" x14ac:dyDescent="0.25">
      <c r="A31" s="443" t="s">
        <v>620</v>
      </c>
      <c r="B31" s="1109"/>
      <c r="C31" s="1109"/>
      <c r="D31" s="227"/>
      <c r="E31" s="237"/>
      <c r="F31" s="237"/>
      <c r="G31" s="163"/>
      <c r="H31" s="163"/>
      <c r="I31" s="163"/>
      <c r="J31" s="81"/>
      <c r="K31" s="484">
        <f>SUM(K32:K34)</f>
        <v>294225.95</v>
      </c>
    </row>
    <row r="32" spans="1:13" ht="30" x14ac:dyDescent="0.25">
      <c r="A32" s="1108" t="s">
        <v>2628</v>
      </c>
      <c r="B32" s="1108" t="s">
        <v>2621</v>
      </c>
      <c r="C32" s="844" t="s">
        <v>110</v>
      </c>
      <c r="D32" s="1056"/>
      <c r="E32" s="1127"/>
      <c r="F32" s="1127"/>
      <c r="G32" s="1590">
        <v>450</v>
      </c>
      <c r="H32" s="184"/>
      <c r="I32" s="184"/>
      <c r="J32" s="1105" t="s">
        <v>2629</v>
      </c>
      <c r="K32" s="188">
        <v>189487.07</v>
      </c>
    </row>
    <row r="33" spans="1:13" x14ac:dyDescent="0.25">
      <c r="A33" s="1108" t="s">
        <v>2630</v>
      </c>
      <c r="B33" s="1108" t="s">
        <v>2631</v>
      </c>
      <c r="C33" s="844" t="s">
        <v>976</v>
      </c>
      <c r="D33" s="1056"/>
      <c r="E33" s="1127"/>
      <c r="F33" s="1127"/>
      <c r="G33" s="184"/>
      <c r="H33" s="184"/>
      <c r="I33" s="184"/>
      <c r="J33" s="187"/>
      <c r="K33" s="188">
        <v>99176.69</v>
      </c>
    </row>
    <row r="34" spans="1:13" ht="60" x14ac:dyDescent="0.25">
      <c r="A34" s="1108" t="s">
        <v>2632</v>
      </c>
      <c r="B34" s="1108" t="s">
        <v>2621</v>
      </c>
      <c r="C34" s="844" t="s">
        <v>110</v>
      </c>
      <c r="D34" s="1055"/>
      <c r="E34" s="1127"/>
      <c r="F34" s="1127"/>
      <c r="G34" s="1591">
        <v>352</v>
      </c>
      <c r="H34" s="1122"/>
      <c r="I34" s="1122"/>
      <c r="J34" s="1105" t="s">
        <v>2633</v>
      </c>
      <c r="K34" s="188">
        <v>5562.19</v>
      </c>
    </row>
    <row r="35" spans="1:13" x14ac:dyDescent="0.25">
      <c r="A35" s="1108"/>
      <c r="B35" s="1108"/>
      <c r="C35" s="844"/>
      <c r="D35" s="1055"/>
      <c r="E35" s="1127"/>
      <c r="F35" s="1127"/>
      <c r="G35" s="1117"/>
      <c r="H35" s="1122"/>
      <c r="I35" s="1122"/>
      <c r="J35" s="1105"/>
      <c r="K35" s="188"/>
    </row>
    <row r="36" spans="1:13" ht="15.95" customHeight="1" x14ac:dyDescent="0.25">
      <c r="A36" s="443" t="s">
        <v>621</v>
      </c>
      <c r="B36" s="1109"/>
      <c r="C36" s="1109"/>
      <c r="D36" s="227"/>
      <c r="E36" s="237"/>
      <c r="F36" s="237"/>
      <c r="G36" s="163"/>
      <c r="H36" s="163"/>
      <c r="I36" s="163"/>
      <c r="J36" s="81"/>
      <c r="K36" s="484">
        <f>SUM(K37:K40)</f>
        <v>9220589.9499999993</v>
      </c>
    </row>
    <row r="37" spans="1:13" ht="30" x14ac:dyDescent="0.25">
      <c r="A37" s="1108" t="s">
        <v>960</v>
      </c>
      <c r="B37" s="1108" t="s">
        <v>2634</v>
      </c>
      <c r="C37" s="1115" t="s">
        <v>2635</v>
      </c>
      <c r="D37" s="1040"/>
      <c r="E37" s="1127"/>
      <c r="F37" s="1127"/>
      <c r="G37" s="1591">
        <v>41.98</v>
      </c>
      <c r="H37" s="1117"/>
      <c r="I37" s="1117"/>
      <c r="J37" s="1105" t="s">
        <v>2616</v>
      </c>
      <c r="K37" s="188">
        <v>3338821.07</v>
      </c>
    </row>
    <row r="38" spans="1:13" s="243" customFormat="1" ht="30" x14ac:dyDescent="0.25">
      <c r="A38" s="844" t="s">
        <v>2636</v>
      </c>
      <c r="B38" s="844" t="s">
        <v>2637</v>
      </c>
      <c r="C38" s="844"/>
      <c r="D38" s="1040"/>
      <c r="E38" s="1127"/>
      <c r="F38" s="1127"/>
      <c r="G38" s="184"/>
      <c r="H38" s="1120">
        <v>0.05</v>
      </c>
      <c r="I38" s="1120">
        <v>1</v>
      </c>
      <c r="J38" s="1105" t="s">
        <v>2638</v>
      </c>
      <c r="K38" s="188">
        <v>2221722.6800000002</v>
      </c>
    </row>
    <row r="39" spans="1:13" s="243" customFormat="1" ht="30" x14ac:dyDescent="0.25">
      <c r="A39" s="844" t="s">
        <v>2639</v>
      </c>
      <c r="B39" s="844" t="s">
        <v>2640</v>
      </c>
      <c r="C39" s="844"/>
      <c r="D39" s="1040"/>
      <c r="E39" s="1127"/>
      <c r="F39" s="1127"/>
      <c r="G39" s="184"/>
      <c r="H39" s="1120">
        <v>0.05</v>
      </c>
      <c r="I39" s="1120">
        <v>1</v>
      </c>
      <c r="J39" s="1105" t="s">
        <v>2638</v>
      </c>
      <c r="K39" s="188">
        <v>2105937.85</v>
      </c>
    </row>
    <row r="40" spans="1:13" s="243" customFormat="1" ht="30" x14ac:dyDescent="0.25">
      <c r="A40" s="844" t="s">
        <v>2641</v>
      </c>
      <c r="B40" s="844" t="s">
        <v>2640</v>
      </c>
      <c r="C40" s="844"/>
      <c r="D40" s="899"/>
      <c r="E40" s="1126"/>
      <c r="F40" s="1126"/>
      <c r="G40" s="184"/>
      <c r="H40" s="1120">
        <v>0.05</v>
      </c>
      <c r="I40" s="1120">
        <v>1</v>
      </c>
      <c r="J40" s="1105" t="s">
        <v>2642</v>
      </c>
      <c r="K40" s="188">
        <v>1554108.35</v>
      </c>
    </row>
    <row r="41" spans="1:13" s="243" customFormat="1" x14ac:dyDescent="0.25">
      <c r="A41" s="844"/>
      <c r="B41" s="844"/>
      <c r="C41" s="844"/>
      <c r="D41" s="899"/>
      <c r="E41" s="1126"/>
      <c r="F41" s="1126"/>
      <c r="G41" s="184"/>
      <c r="H41" s="1120"/>
      <c r="I41" s="1120"/>
      <c r="J41" s="1105"/>
      <c r="K41" s="188"/>
    </row>
    <row r="42" spans="1:13" s="348" customFormat="1" ht="15.95" customHeight="1" x14ac:dyDescent="0.25">
      <c r="A42" s="445" t="s">
        <v>624</v>
      </c>
      <c r="B42" s="302"/>
      <c r="C42" s="302"/>
      <c r="D42" s="228"/>
      <c r="E42" s="235"/>
      <c r="F42" s="235"/>
      <c r="G42" s="169"/>
      <c r="H42" s="169"/>
      <c r="I42" s="169"/>
      <c r="J42" s="83"/>
      <c r="K42" s="486">
        <f>SUM(K43)</f>
        <v>1147770</v>
      </c>
    </row>
    <row r="43" spans="1:13" s="348" customFormat="1" ht="38.25" x14ac:dyDescent="0.25">
      <c r="A43" s="240" t="s">
        <v>2643</v>
      </c>
      <c r="B43" s="240" t="s">
        <v>2644</v>
      </c>
      <c r="C43" s="240" t="s">
        <v>2645</v>
      </c>
      <c r="D43" s="1057"/>
      <c r="E43" s="1129"/>
      <c r="F43" s="1129"/>
      <c r="G43" s="1130">
        <v>30000</v>
      </c>
      <c r="H43" s="655"/>
      <c r="I43" s="655"/>
      <c r="J43" s="1131" t="s">
        <v>2646</v>
      </c>
      <c r="K43" s="1112">
        <v>1147770</v>
      </c>
    </row>
    <row r="44" spans="1:13" s="348" customFormat="1" x14ac:dyDescent="0.25">
      <c r="A44" s="240"/>
      <c r="B44" s="240"/>
      <c r="C44" s="240"/>
      <c r="D44" s="1057"/>
      <c r="E44" s="1129"/>
      <c r="F44" s="1129"/>
      <c r="G44" s="1130"/>
      <c r="H44" s="655"/>
      <c r="I44" s="655"/>
      <c r="J44" s="1131"/>
      <c r="K44" s="1112"/>
    </row>
    <row r="45" spans="1:13" ht="15.95" customHeight="1" x14ac:dyDescent="0.25">
      <c r="A45" s="443" t="s">
        <v>627</v>
      </c>
      <c r="B45" s="1109"/>
      <c r="C45" s="1109"/>
      <c r="D45" s="227"/>
      <c r="E45" s="227"/>
      <c r="F45" s="227"/>
      <c r="G45" s="444"/>
      <c r="H45" s="444"/>
      <c r="I45" s="444"/>
      <c r="J45" s="81"/>
      <c r="K45" s="484">
        <f>SUM(K46)</f>
        <v>0</v>
      </c>
    </row>
    <row r="46" spans="1:13" ht="15.95" customHeight="1" x14ac:dyDescent="0.25">
      <c r="A46" s="439"/>
      <c r="B46" s="540"/>
      <c r="C46" s="540"/>
      <c r="D46" s="226"/>
      <c r="E46" s="226"/>
      <c r="F46" s="226"/>
      <c r="G46" s="437"/>
      <c r="H46" s="437"/>
      <c r="I46" s="437"/>
      <c r="J46" s="82"/>
      <c r="K46" s="485"/>
    </row>
    <row r="47" spans="1:13" ht="15.95" customHeight="1" x14ac:dyDescent="0.25">
      <c r="A47" s="441" t="s">
        <v>628</v>
      </c>
      <c r="B47" s="1116"/>
      <c r="C47" s="1116"/>
      <c r="D47" s="230"/>
      <c r="E47" s="230"/>
      <c r="F47" s="230"/>
      <c r="G47" s="1050"/>
      <c r="H47" s="1050"/>
      <c r="I47" s="1050"/>
      <c r="J47" s="441"/>
      <c r="K47" s="448">
        <f>+K9+K11+K19+K22+K31+K36+K42+K45</f>
        <v>327627654.82999992</v>
      </c>
      <c r="M47" s="392"/>
    </row>
    <row r="48" spans="1:13" x14ac:dyDescent="0.25">
      <c r="A48" s="482"/>
      <c r="B48" s="19"/>
      <c r="C48" s="19"/>
      <c r="D48" s="19"/>
      <c r="E48" s="19"/>
      <c r="F48" s="19"/>
      <c r="G48" s="19"/>
      <c r="H48" s="19"/>
      <c r="I48" s="19"/>
      <c r="J48" s="19"/>
      <c r="K48" s="19"/>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5" orientation="landscape" r:id="rId1"/>
  <ignoredErrors>
    <ignoredError sqref="A6:XFD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77"/>
  <sheetViews>
    <sheetView showGridLines="0" topLeftCell="A31" zoomScale="90" zoomScaleNormal="90" workbookViewId="0">
      <selection activeCell="K27" sqref="K27"/>
    </sheetView>
  </sheetViews>
  <sheetFormatPr baseColWidth="10" defaultColWidth="11.42578125" defaultRowHeight="15" x14ac:dyDescent="0.25"/>
  <cols>
    <col min="1" max="1" width="58" style="569" customWidth="1"/>
    <col min="2" max="2" width="25.5703125" style="567" bestFit="1" customWidth="1"/>
    <col min="3" max="3" width="39.85546875" style="567" customWidth="1"/>
    <col min="4" max="4" width="13.85546875" style="568" customWidth="1"/>
    <col min="5" max="5" width="14.42578125" style="568" customWidth="1"/>
    <col min="6" max="6" width="15.7109375" style="568" customWidth="1"/>
    <col min="7" max="7" width="21.28515625" style="568" bestFit="1" customWidth="1"/>
    <col min="8" max="9" width="14.5703125" style="568" customWidth="1"/>
    <col min="10" max="10" width="26.42578125" style="568" customWidth="1"/>
    <col min="11" max="11" width="21" style="876" customWidth="1"/>
    <col min="12" max="12" width="77" style="569" customWidth="1"/>
    <col min="13" max="16384" width="11.42578125" style="569"/>
  </cols>
  <sheetData>
    <row r="1" spans="1:12" x14ac:dyDescent="0.25">
      <c r="A1" s="566"/>
      <c r="L1" s="570" t="s">
        <v>1424</v>
      </c>
    </row>
    <row r="2" spans="1:12" x14ac:dyDescent="0.25">
      <c r="A2" s="435" t="s">
        <v>126</v>
      </c>
      <c r="L2" s="570"/>
    </row>
    <row r="3" spans="1:12" x14ac:dyDescent="0.25">
      <c r="A3" s="34" t="s">
        <v>0</v>
      </c>
    </row>
    <row r="4" spans="1:12" x14ac:dyDescent="0.25">
      <c r="A4" s="23" t="s">
        <v>1892</v>
      </c>
    </row>
    <row r="6" spans="1:12" x14ac:dyDescent="0.25">
      <c r="A6" s="607" t="s">
        <v>1</v>
      </c>
      <c r="B6" s="607" t="s">
        <v>2</v>
      </c>
      <c r="C6" s="607" t="s">
        <v>3</v>
      </c>
      <c r="D6" s="607"/>
      <c r="E6" s="353" t="s">
        <v>4</v>
      </c>
      <c r="F6" s="353"/>
      <c r="G6" s="607" t="s">
        <v>5</v>
      </c>
      <c r="H6" s="1603" t="s">
        <v>6</v>
      </c>
      <c r="I6" s="1603"/>
      <c r="J6" s="607" t="s">
        <v>7</v>
      </c>
      <c r="K6" s="922" t="s">
        <v>8</v>
      </c>
    </row>
    <row r="7" spans="1:12" ht="18.75" customHeight="1" x14ac:dyDescent="0.25">
      <c r="A7" s="1614" t="s">
        <v>9</v>
      </c>
      <c r="B7" s="1601" t="s">
        <v>10</v>
      </c>
      <c r="C7" s="1601" t="s">
        <v>11</v>
      </c>
      <c r="D7" s="1601" t="s">
        <v>12</v>
      </c>
      <c r="E7" s="1601" t="s">
        <v>13</v>
      </c>
      <c r="F7" s="1601"/>
      <c r="G7" s="1601" t="s">
        <v>14</v>
      </c>
      <c r="H7" s="1601" t="s">
        <v>15</v>
      </c>
      <c r="I7" s="1601"/>
      <c r="J7" s="1601" t="s">
        <v>16</v>
      </c>
      <c r="K7" s="1638" t="s">
        <v>17</v>
      </c>
      <c r="L7" s="1602" t="s">
        <v>1425</v>
      </c>
    </row>
    <row r="8" spans="1:12" s="571" customFormat="1" ht="21" customHeight="1" x14ac:dyDescent="0.25">
      <c r="A8" s="1614"/>
      <c r="B8" s="1601"/>
      <c r="C8" s="1601"/>
      <c r="D8" s="1601"/>
      <c r="E8" s="606" t="s">
        <v>18</v>
      </c>
      <c r="F8" s="606" t="s">
        <v>19</v>
      </c>
      <c r="G8" s="1601"/>
      <c r="H8" s="606" t="s">
        <v>18</v>
      </c>
      <c r="I8" s="606" t="s">
        <v>19</v>
      </c>
      <c r="J8" s="1601"/>
      <c r="K8" s="1638"/>
      <c r="L8" s="1602"/>
    </row>
    <row r="9" spans="1:12" s="571" customFormat="1" ht="21" customHeight="1" x14ac:dyDescent="0.25">
      <c r="A9" s="1639" t="s">
        <v>1894</v>
      </c>
      <c r="B9" s="1640"/>
      <c r="C9" s="1640"/>
      <c r="D9" s="1640"/>
      <c r="E9" s="1640"/>
      <c r="F9" s="1640"/>
      <c r="G9" s="1640"/>
      <c r="H9" s="1640"/>
      <c r="I9" s="1640"/>
      <c r="J9" s="1640"/>
      <c r="K9" s="1640"/>
      <c r="L9" s="1641"/>
    </row>
    <row r="10" spans="1:12" s="571" customFormat="1" ht="15.95" customHeight="1" x14ac:dyDescent="0.25">
      <c r="A10" s="140" t="s">
        <v>20</v>
      </c>
      <c r="B10" s="274"/>
      <c r="C10" s="274"/>
      <c r="D10" s="141"/>
      <c r="E10" s="141"/>
      <c r="F10" s="141"/>
      <c r="G10" s="141"/>
      <c r="H10" s="141"/>
      <c r="I10" s="141"/>
      <c r="J10" s="141"/>
      <c r="K10" s="275">
        <f>SUM(K11)</f>
        <v>0</v>
      </c>
      <c r="L10" s="705"/>
    </row>
    <row r="11" spans="1:12" s="571" customFormat="1" ht="15.95" customHeight="1" x14ac:dyDescent="0.25">
      <c r="A11" s="688"/>
      <c r="B11" s="689"/>
      <c r="C11" s="689"/>
      <c r="D11" s="357"/>
      <c r="E11" s="578"/>
      <c r="F11" s="578"/>
      <c r="G11" s="619"/>
      <c r="H11" s="584"/>
      <c r="I11" s="584"/>
      <c r="J11" s="707"/>
      <c r="K11" s="870"/>
      <c r="L11" s="366"/>
    </row>
    <row r="12" spans="1:12" s="571" customFormat="1" ht="15.95" customHeight="1" x14ac:dyDescent="0.25">
      <c r="A12" s="140" t="s">
        <v>1893</v>
      </c>
      <c r="B12" s="274"/>
      <c r="C12" s="274"/>
      <c r="D12" s="141"/>
      <c r="E12" s="141"/>
      <c r="F12" s="141"/>
      <c r="G12" s="141"/>
      <c r="H12" s="141"/>
      <c r="I12" s="141"/>
      <c r="J12" s="140"/>
      <c r="K12" s="275">
        <f>SUM(K13:K15)</f>
        <v>684020677.63999999</v>
      </c>
      <c r="L12" s="692"/>
    </row>
    <row r="13" spans="1:12" ht="15.95" customHeight="1" x14ac:dyDescent="0.25">
      <c r="A13" s="978" t="s">
        <v>1432</v>
      </c>
      <c r="B13" s="979" t="s">
        <v>78</v>
      </c>
      <c r="C13" s="979" t="s">
        <v>79</v>
      </c>
      <c r="D13" s="980"/>
      <c r="E13" s="981">
        <v>7.4999999999999997E-3</v>
      </c>
      <c r="F13" s="982">
        <v>6.5000000000000002E-2</v>
      </c>
      <c r="G13" s="983"/>
      <c r="H13" s="1521">
        <v>190</v>
      </c>
      <c r="I13" s="1521">
        <v>2340</v>
      </c>
      <c r="J13" s="708" t="s">
        <v>1433</v>
      </c>
      <c r="K13" s="1520">
        <v>513908369.51999998</v>
      </c>
      <c r="L13" s="714"/>
    </row>
    <row r="14" spans="1:12" ht="15.95" customHeight="1" x14ac:dyDescent="0.25">
      <c r="A14" s="358" t="s">
        <v>1438</v>
      </c>
      <c r="B14" s="689" t="s">
        <v>1439</v>
      </c>
      <c r="C14" s="689" t="s">
        <v>79</v>
      </c>
      <c r="D14" s="576"/>
      <c r="E14" s="578">
        <v>0.06</v>
      </c>
      <c r="F14" s="578">
        <v>0.16</v>
      </c>
      <c r="G14" s="577"/>
      <c r="H14" s="870"/>
      <c r="I14" s="870"/>
      <c r="J14" s="707" t="s">
        <v>1440</v>
      </c>
      <c r="K14" s="1520">
        <v>91069384.629999995</v>
      </c>
      <c r="L14" s="715"/>
    </row>
    <row r="15" spans="1:12" ht="15.95" customHeight="1" x14ac:dyDescent="0.25">
      <c r="A15" s="1634" t="s">
        <v>28</v>
      </c>
      <c r="B15" s="1634" t="s">
        <v>1435</v>
      </c>
      <c r="C15" s="690" t="s">
        <v>79</v>
      </c>
      <c r="D15" s="585"/>
      <c r="E15" s="695" t="s">
        <v>1839</v>
      </c>
      <c r="F15" s="695" t="s">
        <v>1840</v>
      </c>
      <c r="G15" s="696"/>
      <c r="H15" s="871"/>
      <c r="I15" s="871"/>
      <c r="J15" s="1636" t="s">
        <v>1441</v>
      </c>
      <c r="K15" s="1520">
        <v>79042923.489999995</v>
      </c>
      <c r="L15" s="716" t="s">
        <v>1442</v>
      </c>
    </row>
    <row r="16" spans="1:12" ht="15.95" customHeight="1" x14ac:dyDescent="0.25">
      <c r="A16" s="1635"/>
      <c r="B16" s="1635"/>
      <c r="C16" s="609" t="s">
        <v>79</v>
      </c>
      <c r="D16" s="582"/>
      <c r="E16" s="620" t="s">
        <v>1841</v>
      </c>
      <c r="F16" s="620" t="s">
        <v>1842</v>
      </c>
      <c r="G16" s="573"/>
      <c r="H16" s="872"/>
      <c r="I16" s="872"/>
      <c r="J16" s="1637"/>
      <c r="K16" s="1520"/>
      <c r="L16" s="714" t="s">
        <v>1443</v>
      </c>
    </row>
    <row r="17" spans="1:12" ht="15.95" customHeight="1" x14ac:dyDescent="0.25">
      <c r="A17" s="609"/>
      <c r="B17" s="609"/>
      <c r="C17" s="689"/>
      <c r="D17" s="694"/>
      <c r="E17" s="620"/>
      <c r="F17" s="620"/>
      <c r="G17" s="573"/>
      <c r="H17" s="872"/>
      <c r="I17" s="872"/>
      <c r="J17" s="708"/>
      <c r="K17" s="872"/>
      <c r="L17" s="714"/>
    </row>
    <row r="18" spans="1:12" s="571" customFormat="1" ht="15.95" customHeight="1" x14ac:dyDescent="0.25">
      <c r="A18" s="140" t="s">
        <v>40</v>
      </c>
      <c r="B18" s="274"/>
      <c r="C18" s="274"/>
      <c r="D18" s="141"/>
      <c r="E18" s="178"/>
      <c r="F18" s="178"/>
      <c r="G18" s="275"/>
      <c r="H18" s="275"/>
      <c r="I18" s="275"/>
      <c r="J18" s="140"/>
      <c r="K18" s="275">
        <f>SUM(K19)</f>
        <v>4526308.04</v>
      </c>
      <c r="L18" s="692"/>
    </row>
    <row r="19" spans="1:12" ht="15.95" customHeight="1" x14ac:dyDescent="0.25">
      <c r="A19" s="358" t="s">
        <v>1459</v>
      </c>
      <c r="B19" s="689" t="s">
        <v>1460</v>
      </c>
      <c r="C19" s="689" t="s">
        <v>79</v>
      </c>
      <c r="D19" s="413"/>
      <c r="E19" s="413"/>
      <c r="F19" s="413"/>
      <c r="G19" s="577"/>
      <c r="H19" s="870"/>
      <c r="I19" s="870"/>
      <c r="J19" s="709"/>
      <c r="K19" s="1520">
        <v>4526308.04</v>
      </c>
      <c r="L19" s="366"/>
    </row>
    <row r="20" spans="1:12" ht="15.95" customHeight="1" x14ac:dyDescent="0.25">
      <c r="A20" s="358"/>
      <c r="B20" s="689"/>
      <c r="C20" s="689"/>
      <c r="D20" s="413"/>
      <c r="E20" s="413"/>
      <c r="F20" s="413"/>
      <c r="G20" s="577"/>
      <c r="H20" s="870"/>
      <c r="I20" s="870"/>
      <c r="J20" s="709"/>
      <c r="K20" s="870"/>
      <c r="L20" s="366"/>
    </row>
    <row r="21" spans="1:12" s="571" customFormat="1" ht="15.95" customHeight="1" x14ac:dyDescent="0.25">
      <c r="A21" s="140" t="s">
        <v>41</v>
      </c>
      <c r="B21" s="274"/>
      <c r="C21" s="274"/>
      <c r="D21" s="141"/>
      <c r="E21" s="178"/>
      <c r="F21" s="178"/>
      <c r="G21" s="275"/>
      <c r="H21" s="275"/>
      <c r="I21" s="275"/>
      <c r="J21" s="140"/>
      <c r="K21" s="275">
        <f>SUM(K22:K34)</f>
        <v>55228309.710000001</v>
      </c>
      <c r="L21" s="692"/>
    </row>
    <row r="22" spans="1:12" ht="15.95" customHeight="1" x14ac:dyDescent="0.25">
      <c r="A22" s="358" t="s">
        <v>1426</v>
      </c>
      <c r="B22" s="753" t="s">
        <v>1427</v>
      </c>
      <c r="C22" s="753"/>
      <c r="D22" s="413"/>
      <c r="E22" s="572">
        <v>0.05</v>
      </c>
      <c r="F22" s="572">
        <v>0.1</v>
      </c>
      <c r="G22" s="575"/>
      <c r="H22" s="872"/>
      <c r="I22" s="872"/>
      <c r="J22" s="863" t="s">
        <v>1428</v>
      </c>
      <c r="K22" s="1522">
        <v>16002664.16</v>
      </c>
      <c r="L22" s="864" t="s">
        <v>1429</v>
      </c>
    </row>
    <row r="23" spans="1:12" ht="15.95" customHeight="1" x14ac:dyDescent="0.25">
      <c r="A23" s="358" t="s">
        <v>1444</v>
      </c>
      <c r="B23" s="689" t="s">
        <v>1445</v>
      </c>
      <c r="C23" s="689" t="s">
        <v>1446</v>
      </c>
      <c r="D23" s="576"/>
      <c r="E23" s="576"/>
      <c r="F23" s="576"/>
      <c r="G23" s="579" t="s">
        <v>1447</v>
      </c>
      <c r="H23" s="870"/>
      <c r="I23" s="870"/>
      <c r="J23" s="865" t="s">
        <v>1448</v>
      </c>
      <c r="K23" s="1522">
        <v>11072156.189999999</v>
      </c>
      <c r="L23" s="357"/>
    </row>
    <row r="24" spans="1:12" ht="15.95" customHeight="1" x14ac:dyDescent="0.25">
      <c r="A24" s="358" t="s">
        <v>1449</v>
      </c>
      <c r="B24" s="690" t="s">
        <v>1450</v>
      </c>
      <c r="C24" s="690" t="s">
        <v>79</v>
      </c>
      <c r="D24" s="574"/>
      <c r="E24" s="574"/>
      <c r="F24" s="574"/>
      <c r="G24" s="580"/>
      <c r="H24" s="873">
        <v>140</v>
      </c>
      <c r="I24" s="873">
        <v>7500</v>
      </c>
      <c r="J24" s="866" t="s">
        <v>1451</v>
      </c>
      <c r="K24" s="1523">
        <f>7321887.74-K33</f>
        <v>6504428.2200000007</v>
      </c>
      <c r="L24" s="358"/>
    </row>
    <row r="25" spans="1:12" ht="15.95" customHeight="1" x14ac:dyDescent="0.25">
      <c r="A25" s="358" t="s">
        <v>1461</v>
      </c>
      <c r="B25" s="497"/>
      <c r="C25" s="753" t="s">
        <v>79</v>
      </c>
      <c r="D25" s="582"/>
      <c r="E25" s="582"/>
      <c r="F25" s="582"/>
      <c r="G25" s="583"/>
      <c r="H25" s="872">
        <v>50</v>
      </c>
      <c r="I25" s="872">
        <v>2440</v>
      </c>
      <c r="J25" s="863" t="s">
        <v>1462</v>
      </c>
      <c r="K25" s="1522">
        <v>5942965.5499999998</v>
      </c>
      <c r="L25" s="867" t="s">
        <v>1463</v>
      </c>
    </row>
    <row r="26" spans="1:12" ht="15.95" customHeight="1" x14ac:dyDescent="0.25">
      <c r="A26" s="358" t="s">
        <v>1464</v>
      </c>
      <c r="B26" s="689"/>
      <c r="C26" s="689" t="s">
        <v>1465</v>
      </c>
      <c r="D26" s="413"/>
      <c r="E26" s="413"/>
      <c r="F26" s="413"/>
      <c r="G26" s="575"/>
      <c r="H26" s="872">
        <v>4.5</v>
      </c>
      <c r="I26" s="872">
        <v>2190</v>
      </c>
      <c r="J26" s="865" t="s">
        <v>1466</v>
      </c>
      <c r="K26" s="1522">
        <v>5503624.0199999996</v>
      </c>
      <c r="L26" s="357"/>
    </row>
    <row r="27" spans="1:12" ht="15.95" customHeight="1" x14ac:dyDescent="0.25">
      <c r="A27" s="358" t="s">
        <v>1467</v>
      </c>
      <c r="B27" s="497"/>
      <c r="C27" s="689" t="s">
        <v>1465</v>
      </c>
      <c r="D27" s="413"/>
      <c r="E27" s="413"/>
      <c r="F27" s="413"/>
      <c r="G27" s="583"/>
      <c r="H27" s="872">
        <v>45</v>
      </c>
      <c r="I27" s="872">
        <v>5070</v>
      </c>
      <c r="J27" s="865" t="s">
        <v>1468</v>
      </c>
      <c r="K27" s="1522">
        <v>3875453.7</v>
      </c>
      <c r="L27" s="358" t="s">
        <v>1469</v>
      </c>
    </row>
    <row r="28" spans="1:12" ht="15.95" customHeight="1" x14ac:dyDescent="0.25">
      <c r="A28" s="688" t="s">
        <v>2338</v>
      </c>
      <c r="B28" s="689" t="s">
        <v>1837</v>
      </c>
      <c r="C28" s="689" t="s">
        <v>1430</v>
      </c>
      <c r="D28" s="357"/>
      <c r="E28" s="578">
        <v>0.03</v>
      </c>
      <c r="F28" s="578">
        <v>0.8</v>
      </c>
      <c r="G28" s="619"/>
      <c r="H28" s="870">
        <v>20</v>
      </c>
      <c r="I28" s="870">
        <v>1500</v>
      </c>
      <c r="J28" s="865" t="s">
        <v>1838</v>
      </c>
      <c r="K28" s="1523">
        <v>1745204.23</v>
      </c>
      <c r="L28" s="358" t="s">
        <v>1431</v>
      </c>
    </row>
    <row r="29" spans="1:12" ht="15.95" customHeight="1" x14ac:dyDescent="0.25">
      <c r="A29" s="358" t="s">
        <v>1470</v>
      </c>
      <c r="B29" s="689" t="s">
        <v>1471</v>
      </c>
      <c r="C29" s="689" t="s">
        <v>1472</v>
      </c>
      <c r="D29" s="576" t="s">
        <v>1473</v>
      </c>
      <c r="E29" s="576"/>
      <c r="F29" s="576"/>
      <c r="G29" s="581"/>
      <c r="H29" s="870"/>
      <c r="I29" s="870"/>
      <c r="J29" s="865" t="s">
        <v>1474</v>
      </c>
      <c r="K29" s="1522">
        <v>1648000.62</v>
      </c>
      <c r="L29" s="868"/>
    </row>
    <row r="30" spans="1:12" ht="15.95" customHeight="1" x14ac:dyDescent="0.25">
      <c r="A30" s="358" t="s">
        <v>1475</v>
      </c>
      <c r="B30" s="689"/>
      <c r="C30" s="689" t="s">
        <v>1465</v>
      </c>
      <c r="D30" s="357"/>
      <c r="E30" s="576"/>
      <c r="F30" s="576"/>
      <c r="G30" s="413"/>
      <c r="H30" s="872">
        <v>50</v>
      </c>
      <c r="I30" s="872">
        <v>250</v>
      </c>
      <c r="J30" s="865" t="s">
        <v>1476</v>
      </c>
      <c r="K30" s="1522">
        <v>1168280</v>
      </c>
      <c r="L30" s="358" t="s">
        <v>1477</v>
      </c>
    </row>
    <row r="31" spans="1:12" ht="15.95" customHeight="1" x14ac:dyDescent="0.25">
      <c r="A31" s="358" t="s">
        <v>1478</v>
      </c>
      <c r="B31" s="689" t="s">
        <v>78</v>
      </c>
      <c r="C31" s="689" t="s">
        <v>1479</v>
      </c>
      <c r="D31" s="576"/>
      <c r="E31" s="578">
        <v>0.02</v>
      </c>
      <c r="F31" s="578">
        <v>0.05</v>
      </c>
      <c r="G31" s="584">
        <v>1025</v>
      </c>
      <c r="H31" s="872">
        <v>10</v>
      </c>
      <c r="I31" s="872">
        <v>715</v>
      </c>
      <c r="J31" s="865" t="s">
        <v>1480</v>
      </c>
      <c r="K31" s="1522">
        <v>112580</v>
      </c>
      <c r="L31" s="358" t="s">
        <v>1481</v>
      </c>
    </row>
    <row r="32" spans="1:12" ht="15.95" customHeight="1" x14ac:dyDescent="0.25">
      <c r="A32" s="358" t="s">
        <v>235</v>
      </c>
      <c r="B32" s="689" t="s">
        <v>1456</v>
      </c>
      <c r="C32" s="689" t="s">
        <v>224</v>
      </c>
      <c r="D32" s="576"/>
      <c r="E32" s="576"/>
      <c r="F32" s="576"/>
      <c r="G32" s="577"/>
      <c r="H32" s="872">
        <v>225</v>
      </c>
      <c r="I32" s="872">
        <v>1100</v>
      </c>
      <c r="J32" s="865" t="s">
        <v>1457</v>
      </c>
      <c r="K32" s="1522">
        <v>748133.92</v>
      </c>
      <c r="L32" s="358" t="s">
        <v>1458</v>
      </c>
    </row>
    <row r="33" spans="1:12" ht="15.95" customHeight="1" x14ac:dyDescent="0.25">
      <c r="A33" s="358" t="s">
        <v>1452</v>
      </c>
      <c r="B33" s="689" t="s">
        <v>1453</v>
      </c>
      <c r="C33" s="689" t="s">
        <v>1454</v>
      </c>
      <c r="D33" s="413"/>
      <c r="E33" s="413"/>
      <c r="F33" s="413"/>
      <c r="G33" s="581"/>
      <c r="H33" s="870">
        <v>0.6</v>
      </c>
      <c r="I33" s="870">
        <v>1200</v>
      </c>
      <c r="J33" s="865" t="s">
        <v>1455</v>
      </c>
      <c r="K33" s="1522">
        <v>817459.52</v>
      </c>
      <c r="L33" s="357"/>
    </row>
    <row r="34" spans="1:12" ht="15.95" customHeight="1" x14ac:dyDescent="0.25">
      <c r="A34" s="358" t="s">
        <v>1482</v>
      </c>
      <c r="B34" s="496"/>
      <c r="C34" s="690" t="s">
        <v>1465</v>
      </c>
      <c r="D34" s="585"/>
      <c r="E34" s="585"/>
      <c r="F34" s="585"/>
      <c r="G34" s="580"/>
      <c r="H34" s="871"/>
      <c r="I34" s="871"/>
      <c r="J34" s="866" t="s">
        <v>1483</v>
      </c>
      <c r="K34" s="1523">
        <v>87359.58</v>
      </c>
      <c r="L34" s="869" t="s">
        <v>1484</v>
      </c>
    </row>
    <row r="35" spans="1:12" ht="15.95" customHeight="1" x14ac:dyDescent="0.25">
      <c r="A35" s="358"/>
      <c r="B35" s="496"/>
      <c r="C35" s="690"/>
      <c r="D35" s="585"/>
      <c r="E35" s="585"/>
      <c r="F35" s="585"/>
      <c r="G35" s="580"/>
      <c r="H35" s="871"/>
      <c r="I35" s="871"/>
      <c r="J35" s="866"/>
      <c r="K35" s="1523"/>
      <c r="L35" s="869"/>
    </row>
    <row r="36" spans="1:12" ht="15.95" customHeight="1" x14ac:dyDescent="0.25">
      <c r="A36" s="140" t="s">
        <v>64</v>
      </c>
      <c r="B36" s="274"/>
      <c r="C36" s="274"/>
      <c r="D36" s="141"/>
      <c r="E36" s="178"/>
      <c r="F36" s="178"/>
      <c r="G36" s="178"/>
      <c r="H36" s="275"/>
      <c r="I36" s="275"/>
      <c r="J36" s="140"/>
      <c r="K36" s="275">
        <f>SUM(K37)</f>
        <v>0</v>
      </c>
      <c r="L36" s="692"/>
    </row>
    <row r="37" spans="1:12" ht="15.95" customHeight="1" x14ac:dyDescent="0.25">
      <c r="A37" s="439"/>
      <c r="B37" s="82"/>
      <c r="C37" s="82"/>
      <c r="D37" s="437"/>
      <c r="E37" s="128"/>
      <c r="F37" s="128"/>
      <c r="G37" s="128"/>
      <c r="H37" s="209"/>
      <c r="I37" s="209"/>
      <c r="J37" s="439"/>
      <c r="K37" s="209"/>
      <c r="L37" s="717"/>
    </row>
    <row r="38" spans="1:12" s="571" customFormat="1" ht="15.95" customHeight="1" x14ac:dyDescent="0.25">
      <c r="A38" s="140" t="s">
        <v>65</v>
      </c>
      <c r="B38" s="274"/>
      <c r="C38" s="274"/>
      <c r="D38" s="141"/>
      <c r="E38" s="178"/>
      <c r="F38" s="178"/>
      <c r="G38" s="178"/>
      <c r="H38" s="275"/>
      <c r="I38" s="275"/>
      <c r="J38" s="140"/>
      <c r="K38" s="275">
        <f>SUM(K39:K43)</f>
        <v>24006171.970000003</v>
      </c>
      <c r="L38" s="692"/>
    </row>
    <row r="39" spans="1:12" s="571" customFormat="1" ht="15.95" customHeight="1" x14ac:dyDescent="0.25">
      <c r="A39" s="358" t="s">
        <v>960</v>
      </c>
      <c r="B39" s="693"/>
      <c r="C39" s="609"/>
      <c r="D39" s="582"/>
      <c r="E39" s="582"/>
      <c r="F39" s="582"/>
      <c r="G39" s="583"/>
      <c r="H39" s="872"/>
      <c r="I39" s="872"/>
      <c r="J39" s="710"/>
      <c r="K39" s="1520">
        <v>23648509.710000001</v>
      </c>
      <c r="L39" s="718"/>
    </row>
    <row r="40" spans="1:12" s="571" customFormat="1" ht="15.95" customHeight="1" x14ac:dyDescent="0.25">
      <c r="A40" s="358" t="s">
        <v>1485</v>
      </c>
      <c r="B40" s="409"/>
      <c r="C40" s="409"/>
      <c r="D40" s="413"/>
      <c r="E40" s="413"/>
      <c r="F40" s="413"/>
      <c r="G40" s="577"/>
      <c r="H40" s="870"/>
      <c r="I40" s="870"/>
      <c r="J40" s="709"/>
      <c r="K40" s="1520">
        <v>246259.34</v>
      </c>
      <c r="L40" s="369"/>
    </row>
    <row r="41" spans="1:12" s="571" customFormat="1" ht="15.95" customHeight="1" x14ac:dyDescent="0.25">
      <c r="A41" s="358" t="s">
        <v>1486</v>
      </c>
      <c r="B41" s="409"/>
      <c r="C41" s="409"/>
      <c r="D41" s="413"/>
      <c r="E41" s="413"/>
      <c r="F41" s="413"/>
      <c r="G41" s="577"/>
      <c r="H41" s="870"/>
      <c r="I41" s="870"/>
      <c r="J41" s="709"/>
      <c r="K41" s="1520">
        <v>80361.88</v>
      </c>
      <c r="L41" s="719"/>
    </row>
    <row r="42" spans="1:12" s="571" customFormat="1" ht="15.95" customHeight="1" x14ac:dyDescent="0.25">
      <c r="A42" s="358" t="s">
        <v>1487</v>
      </c>
      <c r="B42" s="693"/>
      <c r="C42" s="689"/>
      <c r="D42" s="413"/>
      <c r="E42" s="413"/>
      <c r="F42" s="413"/>
      <c r="G42" s="577"/>
      <c r="H42" s="870"/>
      <c r="I42" s="870"/>
      <c r="J42" s="709"/>
      <c r="K42" s="1520">
        <v>30156.6</v>
      </c>
      <c r="L42" s="366"/>
    </row>
    <row r="43" spans="1:12" s="571" customFormat="1" ht="15.95" customHeight="1" x14ac:dyDescent="0.25">
      <c r="A43" s="358" t="s">
        <v>1488</v>
      </c>
      <c r="B43" s="496"/>
      <c r="C43" s="496"/>
      <c r="D43" s="585"/>
      <c r="E43" s="585"/>
      <c r="F43" s="585"/>
      <c r="G43" s="580"/>
      <c r="H43" s="871"/>
      <c r="I43" s="871"/>
      <c r="J43" s="711"/>
      <c r="K43" s="1520">
        <v>884.44</v>
      </c>
      <c r="L43" s="720"/>
    </row>
    <row r="44" spans="1:12" s="571" customFormat="1" ht="15.95" customHeight="1" x14ac:dyDescent="0.25">
      <c r="A44" s="869"/>
      <c r="B44" s="496"/>
      <c r="C44" s="496"/>
      <c r="D44" s="585"/>
      <c r="E44" s="585"/>
      <c r="F44" s="585"/>
      <c r="G44" s="580"/>
      <c r="H44" s="871"/>
      <c r="I44" s="871"/>
      <c r="J44" s="711"/>
      <c r="K44" s="1514"/>
      <c r="L44" s="720"/>
    </row>
    <row r="45" spans="1:12" s="571" customFormat="1" ht="15.95" customHeight="1" x14ac:dyDescent="0.25">
      <c r="A45" s="697" t="s">
        <v>68</v>
      </c>
      <c r="B45" s="698"/>
      <c r="C45" s="698"/>
      <c r="D45" s="699"/>
      <c r="E45" s="700"/>
      <c r="F45" s="700"/>
      <c r="G45" s="701"/>
      <c r="H45" s="874"/>
      <c r="I45" s="874"/>
      <c r="J45" s="697"/>
      <c r="K45" s="874">
        <f>SUM(K46:K48)</f>
        <v>194815223.81</v>
      </c>
      <c r="L45" s="692"/>
    </row>
    <row r="46" spans="1:12" ht="15.95" customHeight="1" x14ac:dyDescent="0.25">
      <c r="A46" s="358" t="s">
        <v>1490</v>
      </c>
      <c r="B46" s="409"/>
      <c r="C46" s="409"/>
      <c r="D46" s="413"/>
      <c r="E46" s="413"/>
      <c r="F46" s="413"/>
      <c r="G46" s="577"/>
      <c r="H46" s="870"/>
      <c r="I46" s="870"/>
      <c r="J46" s="709"/>
      <c r="K46" s="1520">
        <v>190563734.52000001</v>
      </c>
      <c r="L46" s="366" t="s">
        <v>1491</v>
      </c>
    </row>
    <row r="47" spans="1:12" ht="15.95" customHeight="1" x14ac:dyDescent="0.25">
      <c r="A47" s="358" t="s">
        <v>1492</v>
      </c>
      <c r="B47" s="689"/>
      <c r="C47" s="689"/>
      <c r="D47" s="413"/>
      <c r="E47" s="413"/>
      <c r="F47" s="413"/>
      <c r="G47" s="577"/>
      <c r="H47" s="870"/>
      <c r="I47" s="870"/>
      <c r="J47" s="709"/>
      <c r="K47" s="1520">
        <v>3861917.6</v>
      </c>
      <c r="L47" s="366" t="s">
        <v>1493</v>
      </c>
    </row>
    <row r="48" spans="1:12" ht="15.95" customHeight="1" x14ac:dyDescent="0.25">
      <c r="A48" s="358" t="s">
        <v>1494</v>
      </c>
      <c r="B48" s="409"/>
      <c r="C48" s="409"/>
      <c r="D48" s="413"/>
      <c r="E48" s="413"/>
      <c r="F48" s="413"/>
      <c r="G48" s="577"/>
      <c r="H48" s="870"/>
      <c r="I48" s="870"/>
      <c r="J48" s="709"/>
      <c r="K48" s="1520">
        <v>389571.69</v>
      </c>
      <c r="L48" s="366"/>
    </row>
    <row r="49" spans="1:13" ht="15.95" customHeight="1" x14ac:dyDescent="0.25">
      <c r="A49" s="357"/>
      <c r="B49" s="409"/>
      <c r="C49" s="409"/>
      <c r="D49" s="413"/>
      <c r="E49" s="413"/>
      <c r="F49" s="413"/>
      <c r="G49" s="413"/>
      <c r="H49" s="870"/>
      <c r="I49" s="870"/>
      <c r="J49" s="357"/>
      <c r="K49" s="870"/>
      <c r="L49" s="366"/>
    </row>
    <row r="50" spans="1:13" ht="15.95" customHeight="1" x14ac:dyDescent="0.25">
      <c r="A50" s="1312" t="s">
        <v>3371</v>
      </c>
      <c r="B50" s="1307"/>
      <c r="C50" s="1307"/>
      <c r="D50" s="1307"/>
      <c r="E50" s="1307"/>
      <c r="F50" s="1307"/>
      <c r="G50" s="1307"/>
      <c r="H50" s="1307"/>
      <c r="I50" s="1307"/>
      <c r="J50" s="1307"/>
      <c r="K50" s="1524">
        <f>SUM(K10,K12,K18,K21,K36,K38,K45)</f>
        <v>962596691.17000008</v>
      </c>
      <c r="L50" s="1307"/>
    </row>
    <row r="51" spans="1:13" ht="15.95" customHeight="1" x14ac:dyDescent="0.25">
      <c r="A51" s="702"/>
      <c r="B51" s="702"/>
      <c r="C51" s="702"/>
      <c r="D51" s="703"/>
      <c r="E51" s="703"/>
      <c r="F51" s="703"/>
      <c r="G51" s="704"/>
      <c r="H51" s="840"/>
      <c r="I51" s="840"/>
      <c r="J51" s="713"/>
      <c r="K51" s="1525"/>
      <c r="L51" s="722"/>
      <c r="M51" s="361"/>
    </row>
    <row r="52" spans="1:13" s="571" customFormat="1" ht="15.95" customHeight="1" x14ac:dyDescent="0.25">
      <c r="A52" s="877" t="s">
        <v>1843</v>
      </c>
      <c r="B52" s="878"/>
      <c r="C52" s="878"/>
      <c r="D52" s="878"/>
      <c r="E52" s="878"/>
      <c r="F52" s="878"/>
      <c r="G52" s="878"/>
      <c r="H52" s="878"/>
      <c r="I52" s="878"/>
      <c r="J52" s="878"/>
      <c r="K52" s="1526"/>
      <c r="L52" s="879"/>
    </row>
    <row r="53" spans="1:13" s="571" customFormat="1" ht="15.95" customHeight="1" x14ac:dyDescent="0.25">
      <c r="A53" s="140" t="s">
        <v>1893</v>
      </c>
      <c r="B53" s="274"/>
      <c r="C53" s="274"/>
      <c r="D53" s="141"/>
      <c r="E53" s="141"/>
      <c r="F53" s="141"/>
      <c r="G53" s="141"/>
      <c r="H53" s="142"/>
      <c r="I53" s="142"/>
      <c r="J53" s="140"/>
      <c r="K53" s="275">
        <f>+K54</f>
        <v>105576421.12</v>
      </c>
      <c r="L53" s="692"/>
    </row>
    <row r="54" spans="1:13" ht="15.95" customHeight="1" x14ac:dyDescent="0.25">
      <c r="A54" s="358" t="s">
        <v>1434</v>
      </c>
      <c r="B54" s="689" t="s">
        <v>1435</v>
      </c>
      <c r="C54" s="689" t="s">
        <v>79</v>
      </c>
      <c r="D54" s="413"/>
      <c r="E54" s="706" t="s">
        <v>1436</v>
      </c>
      <c r="F54" s="576" t="s">
        <v>1437</v>
      </c>
      <c r="G54" s="577"/>
      <c r="H54" s="872">
        <v>20</v>
      </c>
      <c r="I54" s="872">
        <v>140</v>
      </c>
      <c r="J54" s="709"/>
      <c r="K54" s="1520">
        <v>105576421.12</v>
      </c>
      <c r="L54" s="366"/>
    </row>
    <row r="55" spans="1:13" ht="15.95" customHeight="1" x14ac:dyDescent="0.25">
      <c r="A55" s="1312" t="s">
        <v>3372</v>
      </c>
      <c r="B55" s="1308"/>
      <c r="C55" s="1308"/>
      <c r="D55" s="1309"/>
      <c r="E55" s="1309"/>
      <c r="F55" s="1309"/>
      <c r="G55" s="1309"/>
      <c r="H55" s="1310"/>
      <c r="I55" s="1310"/>
      <c r="J55" s="1309"/>
      <c r="K55" s="1310">
        <f>SUM(K53)</f>
        <v>105576421.12</v>
      </c>
      <c r="L55" s="1311"/>
    </row>
    <row r="56" spans="1:13" ht="15.95" customHeight="1" x14ac:dyDescent="0.25">
      <c r="B56" s="569"/>
      <c r="C56" s="569"/>
      <c r="D56" s="569"/>
      <c r="E56" s="569"/>
      <c r="F56" s="569"/>
      <c r="G56" s="569"/>
      <c r="H56" s="569"/>
      <c r="I56" s="569"/>
      <c r="J56" s="569"/>
    </row>
    <row r="57" spans="1:13" ht="15.95" customHeight="1" x14ac:dyDescent="0.25">
      <c r="A57" s="441" t="s">
        <v>628</v>
      </c>
      <c r="B57" s="441"/>
      <c r="C57" s="441"/>
      <c r="D57" s="230"/>
      <c r="E57" s="230"/>
      <c r="F57" s="230"/>
      <c r="G57" s="608"/>
      <c r="H57" s="448"/>
      <c r="I57" s="448"/>
      <c r="J57" s="712"/>
      <c r="K57" s="223">
        <f>+K10+K12+K18+K21+K36+K38+K45+K53</f>
        <v>1068173112.2900001</v>
      </c>
      <c r="L57" s="721"/>
    </row>
    <row r="58" spans="1:13" ht="15.95" customHeight="1" x14ac:dyDescent="0.25">
      <c r="B58" s="691"/>
      <c r="C58" s="691"/>
      <c r="H58" s="875"/>
      <c r="I58" s="875"/>
      <c r="K58" s="875"/>
      <c r="L58" s="723"/>
    </row>
    <row r="59" spans="1:13" ht="15.95" customHeight="1" x14ac:dyDescent="0.25">
      <c r="B59" s="691"/>
      <c r="C59" s="691"/>
      <c r="H59" s="875"/>
      <c r="I59" s="875"/>
      <c r="K59" s="875"/>
      <c r="L59" s="723"/>
    </row>
    <row r="60" spans="1:13" ht="15.95" customHeight="1" x14ac:dyDescent="0.25">
      <c r="B60" s="691"/>
      <c r="C60" s="691"/>
      <c r="H60" s="875"/>
      <c r="I60" s="875"/>
      <c r="K60" s="875"/>
      <c r="L60" s="723"/>
    </row>
    <row r="61" spans="1:13" ht="15.95" customHeight="1" x14ac:dyDescent="0.25">
      <c r="B61" s="691"/>
      <c r="C61" s="691"/>
      <c r="H61" s="875"/>
      <c r="I61" s="875"/>
      <c r="K61" s="875"/>
      <c r="L61" s="723"/>
    </row>
    <row r="62" spans="1:13" ht="15.95" customHeight="1" x14ac:dyDescent="0.25">
      <c r="B62" s="691"/>
      <c r="C62" s="691"/>
      <c r="H62" s="875"/>
      <c r="I62" s="875"/>
      <c r="K62" s="875"/>
      <c r="L62" s="723"/>
    </row>
    <row r="63" spans="1:13" ht="15.95" customHeight="1" x14ac:dyDescent="0.25">
      <c r="B63" s="691"/>
      <c r="C63" s="691"/>
      <c r="H63" s="875"/>
      <c r="I63" s="875"/>
      <c r="K63" s="875"/>
      <c r="L63" s="723"/>
    </row>
    <row r="64" spans="1:13" ht="15.95" customHeight="1" x14ac:dyDescent="0.25">
      <c r="B64" s="691"/>
      <c r="C64" s="691"/>
      <c r="D64" s="569"/>
      <c r="E64" s="569"/>
      <c r="F64" s="569"/>
      <c r="G64" s="569"/>
      <c r="H64" s="876"/>
      <c r="I64" s="876"/>
      <c r="J64" s="569"/>
      <c r="K64" s="875"/>
      <c r="L64" s="723"/>
    </row>
    <row r="65" spans="2:12" ht="15.95" customHeight="1" x14ac:dyDescent="0.25">
      <c r="B65" s="691"/>
      <c r="C65" s="691"/>
      <c r="H65" s="875"/>
      <c r="I65" s="875"/>
      <c r="K65" s="875"/>
      <c r="L65" s="723"/>
    </row>
    <row r="66" spans="2:12" ht="15.95" customHeight="1" x14ac:dyDescent="0.25">
      <c r="B66" s="691"/>
      <c r="C66" s="691"/>
      <c r="H66" s="875"/>
      <c r="I66" s="875"/>
      <c r="K66" s="875"/>
      <c r="L66" s="723"/>
    </row>
    <row r="67" spans="2:12" ht="15.95" customHeight="1" x14ac:dyDescent="0.25">
      <c r="B67" s="691"/>
      <c r="C67" s="691"/>
      <c r="H67" s="875"/>
      <c r="I67" s="875"/>
      <c r="K67" s="875"/>
      <c r="L67" s="723"/>
    </row>
    <row r="68" spans="2:12" ht="15.95" customHeight="1" x14ac:dyDescent="0.25">
      <c r="B68" s="691"/>
      <c r="C68" s="691"/>
      <c r="H68" s="875"/>
      <c r="I68" s="875"/>
      <c r="K68" s="875"/>
      <c r="L68" s="723"/>
    </row>
    <row r="69" spans="2:12" ht="15.95" customHeight="1" x14ac:dyDescent="0.25">
      <c r="B69" s="691"/>
      <c r="C69" s="691"/>
      <c r="H69" s="875"/>
      <c r="I69" s="875"/>
      <c r="K69" s="875"/>
      <c r="L69" s="723"/>
    </row>
    <row r="70" spans="2:12" ht="15.95" customHeight="1" x14ac:dyDescent="0.25">
      <c r="B70" s="691"/>
      <c r="C70" s="691"/>
      <c r="H70" s="875"/>
      <c r="I70" s="875"/>
      <c r="K70" s="875"/>
      <c r="L70" s="723"/>
    </row>
    <row r="71" spans="2:12" ht="15.95" customHeight="1" x14ac:dyDescent="0.25">
      <c r="B71" s="569"/>
      <c r="C71" s="569"/>
      <c r="D71" s="569"/>
      <c r="E71" s="569"/>
      <c r="F71" s="569"/>
      <c r="G71" s="569"/>
      <c r="H71" s="876"/>
      <c r="I71" s="876"/>
      <c r="J71" s="569"/>
      <c r="K71" s="875"/>
      <c r="L71" s="723"/>
    </row>
    <row r="72" spans="2:12" ht="15.95" customHeight="1" x14ac:dyDescent="0.25">
      <c r="H72" s="875"/>
      <c r="I72" s="875"/>
      <c r="K72" s="875"/>
      <c r="L72" s="723"/>
    </row>
    <row r="73" spans="2:12" ht="15.95" customHeight="1" x14ac:dyDescent="0.25">
      <c r="K73" s="875"/>
      <c r="L73" s="723"/>
    </row>
    <row r="74" spans="2:12" ht="15.95" customHeight="1" x14ac:dyDescent="0.25">
      <c r="K74" s="875"/>
      <c r="L74" s="723"/>
    </row>
    <row r="75" spans="2:12" x14ac:dyDescent="0.25">
      <c r="K75" s="875"/>
      <c r="L75" s="723"/>
    </row>
    <row r="76" spans="2:12" x14ac:dyDescent="0.25">
      <c r="L76" s="723"/>
    </row>
    <row r="77" spans="2:12" x14ac:dyDescent="0.25">
      <c r="L77" s="723"/>
    </row>
  </sheetData>
  <sortState ref="A23:L34">
    <sortCondition descending="1" ref="K23:K34"/>
  </sortState>
  <mergeCells count="15">
    <mergeCell ref="A15:A16"/>
    <mergeCell ref="B15:B16"/>
    <mergeCell ref="J15:J16"/>
    <mergeCell ref="J7:J8"/>
    <mergeCell ref="K7:K8"/>
    <mergeCell ref="A9:L9"/>
    <mergeCell ref="L7:L8"/>
    <mergeCell ref="H6:I6"/>
    <mergeCell ref="A7:A8"/>
    <mergeCell ref="B7:B8"/>
    <mergeCell ref="C7:C8"/>
    <mergeCell ref="D7:D8"/>
    <mergeCell ref="G7:G8"/>
    <mergeCell ref="E7:F7"/>
    <mergeCell ref="H7:I7"/>
  </mergeCells>
  <pageMargins left="0.70866141732283472" right="0.70866141732283472" top="0.74803149606299213" bottom="0.74803149606299213" header="0.31496062992125984" footer="0.31496062992125984"/>
  <pageSetup paperSize="9" scale="37" orientation="landscape" r:id="rId1"/>
  <ignoredErrors>
    <ignoredError sqref="A6"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topLeftCell="A19" zoomScale="90" zoomScaleNormal="90" workbookViewId="0">
      <selection activeCell="A14" sqref="A14:XFD14"/>
    </sheetView>
  </sheetViews>
  <sheetFormatPr baseColWidth="10" defaultRowHeight="15" x14ac:dyDescent="0.25"/>
  <cols>
    <col min="1" max="1" width="71" style="553" customWidth="1"/>
    <col min="2" max="3" width="17.7109375" style="553" customWidth="1"/>
    <col min="4" max="4" width="17" style="553" bestFit="1" customWidth="1"/>
    <col min="5" max="6" width="17.7109375" style="553" customWidth="1"/>
    <col min="7" max="7" width="19.42578125" style="553" customWidth="1"/>
    <col min="8" max="11" width="17.7109375" style="553" customWidth="1"/>
    <col min="12" max="256" width="11.42578125" style="553"/>
    <col min="257" max="257" width="71" style="553" customWidth="1"/>
    <col min="258" max="262" width="17.7109375" style="553" customWidth="1"/>
    <col min="263" max="263" width="19.42578125" style="553" customWidth="1"/>
    <col min="264" max="267" width="17.7109375" style="553" customWidth="1"/>
    <col min="268" max="512" width="11.42578125" style="553"/>
    <col min="513" max="513" width="71" style="553" customWidth="1"/>
    <col min="514" max="518" width="17.7109375" style="553" customWidth="1"/>
    <col min="519" max="519" width="19.42578125" style="553" customWidth="1"/>
    <col min="520" max="523" width="17.7109375" style="553" customWidth="1"/>
    <col min="524" max="768" width="11.42578125" style="553"/>
    <col min="769" max="769" width="71" style="553" customWidth="1"/>
    <col min="770" max="774" width="17.7109375" style="553" customWidth="1"/>
    <col min="775" max="775" width="19.42578125" style="553" customWidth="1"/>
    <col min="776" max="779" width="17.7109375" style="553" customWidth="1"/>
    <col min="780" max="1024" width="11.42578125" style="553"/>
    <col min="1025" max="1025" width="71" style="553" customWidth="1"/>
    <col min="1026" max="1030" width="17.7109375" style="553" customWidth="1"/>
    <col min="1031" max="1031" width="19.42578125" style="553" customWidth="1"/>
    <col min="1032" max="1035" width="17.7109375" style="553" customWidth="1"/>
    <col min="1036" max="1280" width="11.42578125" style="553"/>
    <col min="1281" max="1281" width="71" style="553" customWidth="1"/>
    <col min="1282" max="1286" width="17.7109375" style="553" customWidth="1"/>
    <col min="1287" max="1287" width="19.42578125" style="553" customWidth="1"/>
    <col min="1288" max="1291" width="17.7109375" style="553" customWidth="1"/>
    <col min="1292" max="1536" width="11.42578125" style="553"/>
    <col min="1537" max="1537" width="71" style="553" customWidth="1"/>
    <col min="1538" max="1542" width="17.7109375" style="553" customWidth="1"/>
    <col min="1543" max="1543" width="19.42578125" style="553" customWidth="1"/>
    <col min="1544" max="1547" width="17.7109375" style="553" customWidth="1"/>
    <col min="1548" max="1792" width="11.42578125" style="553"/>
    <col min="1793" max="1793" width="71" style="553" customWidth="1"/>
    <col min="1794" max="1798" width="17.7109375" style="553" customWidth="1"/>
    <col min="1799" max="1799" width="19.42578125" style="553" customWidth="1"/>
    <col min="1800" max="1803" width="17.7109375" style="553" customWidth="1"/>
    <col min="1804" max="2048" width="11.42578125" style="553"/>
    <col min="2049" max="2049" width="71" style="553" customWidth="1"/>
    <col min="2050" max="2054" width="17.7109375" style="553" customWidth="1"/>
    <col min="2055" max="2055" width="19.42578125" style="553" customWidth="1"/>
    <col min="2056" max="2059" width="17.7109375" style="553" customWidth="1"/>
    <col min="2060" max="2304" width="11.42578125" style="553"/>
    <col min="2305" max="2305" width="71" style="553" customWidth="1"/>
    <col min="2306" max="2310" width="17.7109375" style="553" customWidth="1"/>
    <col min="2311" max="2311" width="19.42578125" style="553" customWidth="1"/>
    <col min="2312" max="2315" width="17.7109375" style="553" customWidth="1"/>
    <col min="2316" max="2560" width="11.42578125" style="553"/>
    <col min="2561" max="2561" width="71" style="553" customWidth="1"/>
    <col min="2562" max="2566" width="17.7109375" style="553" customWidth="1"/>
    <col min="2567" max="2567" width="19.42578125" style="553" customWidth="1"/>
    <col min="2568" max="2571" width="17.7109375" style="553" customWidth="1"/>
    <col min="2572" max="2816" width="11.42578125" style="553"/>
    <col min="2817" max="2817" width="71" style="553" customWidth="1"/>
    <col min="2818" max="2822" width="17.7109375" style="553" customWidth="1"/>
    <col min="2823" max="2823" width="19.42578125" style="553" customWidth="1"/>
    <col min="2824" max="2827" width="17.7109375" style="553" customWidth="1"/>
    <col min="2828" max="3072" width="11.42578125" style="553"/>
    <col min="3073" max="3073" width="71" style="553" customWidth="1"/>
    <col min="3074" max="3078" width="17.7109375" style="553" customWidth="1"/>
    <col min="3079" max="3079" width="19.42578125" style="553" customWidth="1"/>
    <col min="3080" max="3083" width="17.7109375" style="553" customWidth="1"/>
    <col min="3084" max="3328" width="11.42578125" style="553"/>
    <col min="3329" max="3329" width="71" style="553" customWidth="1"/>
    <col min="3330" max="3334" width="17.7109375" style="553" customWidth="1"/>
    <col min="3335" max="3335" width="19.42578125" style="553" customWidth="1"/>
    <col min="3336" max="3339" width="17.7109375" style="553" customWidth="1"/>
    <col min="3340" max="3584" width="11.42578125" style="553"/>
    <col min="3585" max="3585" width="71" style="553" customWidth="1"/>
    <col min="3586" max="3590" width="17.7109375" style="553" customWidth="1"/>
    <col min="3591" max="3591" width="19.42578125" style="553" customWidth="1"/>
    <col min="3592" max="3595" width="17.7109375" style="553" customWidth="1"/>
    <col min="3596" max="3840" width="11.42578125" style="553"/>
    <col min="3841" max="3841" width="71" style="553" customWidth="1"/>
    <col min="3842" max="3846" width="17.7109375" style="553" customWidth="1"/>
    <col min="3847" max="3847" width="19.42578125" style="553" customWidth="1"/>
    <col min="3848" max="3851" width="17.7109375" style="553" customWidth="1"/>
    <col min="3852" max="4096" width="11.42578125" style="553"/>
    <col min="4097" max="4097" width="71" style="553" customWidth="1"/>
    <col min="4098" max="4102" width="17.7109375" style="553" customWidth="1"/>
    <col min="4103" max="4103" width="19.42578125" style="553" customWidth="1"/>
    <col min="4104" max="4107" width="17.7109375" style="553" customWidth="1"/>
    <col min="4108" max="4352" width="11.42578125" style="553"/>
    <col min="4353" max="4353" width="71" style="553" customWidth="1"/>
    <col min="4354" max="4358" width="17.7109375" style="553" customWidth="1"/>
    <col min="4359" max="4359" width="19.42578125" style="553" customWidth="1"/>
    <col min="4360" max="4363" width="17.7109375" style="553" customWidth="1"/>
    <col min="4364" max="4608" width="11.42578125" style="553"/>
    <col min="4609" max="4609" width="71" style="553" customWidth="1"/>
    <col min="4610" max="4614" width="17.7109375" style="553" customWidth="1"/>
    <col min="4615" max="4615" width="19.42578125" style="553" customWidth="1"/>
    <col min="4616" max="4619" width="17.7109375" style="553" customWidth="1"/>
    <col min="4620" max="4864" width="11.42578125" style="553"/>
    <col min="4865" max="4865" width="71" style="553" customWidth="1"/>
    <col min="4866" max="4870" width="17.7109375" style="553" customWidth="1"/>
    <col min="4871" max="4871" width="19.42578125" style="553" customWidth="1"/>
    <col min="4872" max="4875" width="17.7109375" style="553" customWidth="1"/>
    <col min="4876" max="5120" width="11.42578125" style="553"/>
    <col min="5121" max="5121" width="71" style="553" customWidth="1"/>
    <col min="5122" max="5126" width="17.7109375" style="553" customWidth="1"/>
    <col min="5127" max="5127" width="19.42578125" style="553" customWidth="1"/>
    <col min="5128" max="5131" width="17.7109375" style="553" customWidth="1"/>
    <col min="5132" max="5376" width="11.42578125" style="553"/>
    <col min="5377" max="5377" width="71" style="553" customWidth="1"/>
    <col min="5378" max="5382" width="17.7109375" style="553" customWidth="1"/>
    <col min="5383" max="5383" width="19.42578125" style="553" customWidth="1"/>
    <col min="5384" max="5387" width="17.7109375" style="553" customWidth="1"/>
    <col min="5388" max="5632" width="11.42578125" style="553"/>
    <col min="5633" max="5633" width="71" style="553" customWidth="1"/>
    <col min="5634" max="5638" width="17.7109375" style="553" customWidth="1"/>
    <col min="5639" max="5639" width="19.42578125" style="553" customWidth="1"/>
    <col min="5640" max="5643" width="17.7109375" style="553" customWidth="1"/>
    <col min="5644" max="5888" width="11.42578125" style="553"/>
    <col min="5889" max="5889" width="71" style="553" customWidth="1"/>
    <col min="5890" max="5894" width="17.7109375" style="553" customWidth="1"/>
    <col min="5895" max="5895" width="19.42578125" style="553" customWidth="1"/>
    <col min="5896" max="5899" width="17.7109375" style="553" customWidth="1"/>
    <col min="5900" max="6144" width="11.42578125" style="553"/>
    <col min="6145" max="6145" width="71" style="553" customWidth="1"/>
    <col min="6146" max="6150" width="17.7109375" style="553" customWidth="1"/>
    <col min="6151" max="6151" width="19.42578125" style="553" customWidth="1"/>
    <col min="6152" max="6155" width="17.7109375" style="553" customWidth="1"/>
    <col min="6156" max="6400" width="11.42578125" style="553"/>
    <col min="6401" max="6401" width="71" style="553" customWidth="1"/>
    <col min="6402" max="6406" width="17.7109375" style="553" customWidth="1"/>
    <col min="6407" max="6407" width="19.42578125" style="553" customWidth="1"/>
    <col min="6408" max="6411" width="17.7109375" style="553" customWidth="1"/>
    <col min="6412" max="6656" width="11.42578125" style="553"/>
    <col min="6657" max="6657" width="71" style="553" customWidth="1"/>
    <col min="6658" max="6662" width="17.7109375" style="553" customWidth="1"/>
    <col min="6663" max="6663" width="19.42578125" style="553" customWidth="1"/>
    <col min="6664" max="6667" width="17.7109375" style="553" customWidth="1"/>
    <col min="6668" max="6912" width="11.42578125" style="553"/>
    <col min="6913" max="6913" width="71" style="553" customWidth="1"/>
    <col min="6914" max="6918" width="17.7109375" style="553" customWidth="1"/>
    <col min="6919" max="6919" width="19.42578125" style="553" customWidth="1"/>
    <col min="6920" max="6923" width="17.7109375" style="553" customWidth="1"/>
    <col min="6924" max="7168" width="11.42578125" style="553"/>
    <col min="7169" max="7169" width="71" style="553" customWidth="1"/>
    <col min="7170" max="7174" width="17.7109375" style="553" customWidth="1"/>
    <col min="7175" max="7175" width="19.42578125" style="553" customWidth="1"/>
    <col min="7176" max="7179" width="17.7109375" style="553" customWidth="1"/>
    <col min="7180" max="7424" width="11.42578125" style="553"/>
    <col min="7425" max="7425" width="71" style="553" customWidth="1"/>
    <col min="7426" max="7430" width="17.7109375" style="553" customWidth="1"/>
    <col min="7431" max="7431" width="19.42578125" style="553" customWidth="1"/>
    <col min="7432" max="7435" width="17.7109375" style="553" customWidth="1"/>
    <col min="7436" max="7680" width="11.42578125" style="553"/>
    <col min="7681" max="7681" width="71" style="553" customWidth="1"/>
    <col min="7682" max="7686" width="17.7109375" style="553" customWidth="1"/>
    <col min="7687" max="7687" width="19.42578125" style="553" customWidth="1"/>
    <col min="7688" max="7691" width="17.7109375" style="553" customWidth="1"/>
    <col min="7692" max="7936" width="11.42578125" style="553"/>
    <col min="7937" max="7937" width="71" style="553" customWidth="1"/>
    <col min="7938" max="7942" width="17.7109375" style="553" customWidth="1"/>
    <col min="7943" max="7943" width="19.42578125" style="553" customWidth="1"/>
    <col min="7944" max="7947" width="17.7109375" style="553" customWidth="1"/>
    <col min="7948" max="8192" width="11.42578125" style="553"/>
    <col min="8193" max="8193" width="71" style="553" customWidth="1"/>
    <col min="8194" max="8198" width="17.7109375" style="553" customWidth="1"/>
    <col min="8199" max="8199" width="19.42578125" style="553" customWidth="1"/>
    <col min="8200" max="8203" width="17.7109375" style="553" customWidth="1"/>
    <col min="8204" max="8448" width="11.42578125" style="553"/>
    <col min="8449" max="8449" width="71" style="553" customWidth="1"/>
    <col min="8450" max="8454" width="17.7109375" style="553" customWidth="1"/>
    <col min="8455" max="8455" width="19.42578125" style="553" customWidth="1"/>
    <col min="8456" max="8459" width="17.7109375" style="553" customWidth="1"/>
    <col min="8460" max="8704" width="11.42578125" style="553"/>
    <col min="8705" max="8705" width="71" style="553" customWidth="1"/>
    <col min="8706" max="8710" width="17.7109375" style="553" customWidth="1"/>
    <col min="8711" max="8711" width="19.42578125" style="553" customWidth="1"/>
    <col min="8712" max="8715" width="17.7109375" style="553" customWidth="1"/>
    <col min="8716" max="8960" width="11.42578125" style="553"/>
    <col min="8961" max="8961" width="71" style="553" customWidth="1"/>
    <col min="8962" max="8966" width="17.7109375" style="553" customWidth="1"/>
    <col min="8967" max="8967" width="19.42578125" style="553" customWidth="1"/>
    <col min="8968" max="8971" width="17.7109375" style="553" customWidth="1"/>
    <col min="8972" max="9216" width="11.42578125" style="553"/>
    <col min="9217" max="9217" width="71" style="553" customWidth="1"/>
    <col min="9218" max="9222" width="17.7109375" style="553" customWidth="1"/>
    <col min="9223" max="9223" width="19.42578125" style="553" customWidth="1"/>
    <col min="9224" max="9227" width="17.7109375" style="553" customWidth="1"/>
    <col min="9228" max="9472" width="11.42578125" style="553"/>
    <col min="9473" max="9473" width="71" style="553" customWidth="1"/>
    <col min="9474" max="9478" width="17.7109375" style="553" customWidth="1"/>
    <col min="9479" max="9479" width="19.42578125" style="553" customWidth="1"/>
    <col min="9480" max="9483" width="17.7109375" style="553" customWidth="1"/>
    <col min="9484" max="9728" width="11.42578125" style="553"/>
    <col min="9729" max="9729" width="71" style="553" customWidth="1"/>
    <col min="9730" max="9734" width="17.7109375" style="553" customWidth="1"/>
    <col min="9735" max="9735" width="19.42578125" style="553" customWidth="1"/>
    <col min="9736" max="9739" width="17.7109375" style="553" customWidth="1"/>
    <col min="9740" max="9984" width="11.42578125" style="553"/>
    <col min="9985" max="9985" width="71" style="553" customWidth="1"/>
    <col min="9986" max="9990" width="17.7109375" style="553" customWidth="1"/>
    <col min="9991" max="9991" width="19.42578125" style="553" customWidth="1"/>
    <col min="9992" max="9995" width="17.7109375" style="553" customWidth="1"/>
    <col min="9996" max="10240" width="11.42578125" style="553"/>
    <col min="10241" max="10241" width="71" style="553" customWidth="1"/>
    <col min="10242" max="10246" width="17.7109375" style="553" customWidth="1"/>
    <col min="10247" max="10247" width="19.42578125" style="553" customWidth="1"/>
    <col min="10248" max="10251" width="17.7109375" style="553" customWidth="1"/>
    <col min="10252" max="10496" width="11.42578125" style="553"/>
    <col min="10497" max="10497" width="71" style="553" customWidth="1"/>
    <col min="10498" max="10502" width="17.7109375" style="553" customWidth="1"/>
    <col min="10503" max="10503" width="19.42578125" style="553" customWidth="1"/>
    <col min="10504" max="10507" width="17.7109375" style="553" customWidth="1"/>
    <col min="10508" max="10752" width="11.42578125" style="553"/>
    <col min="10753" max="10753" width="71" style="553" customWidth="1"/>
    <col min="10754" max="10758" width="17.7109375" style="553" customWidth="1"/>
    <col min="10759" max="10759" width="19.42578125" style="553" customWidth="1"/>
    <col min="10760" max="10763" width="17.7109375" style="553" customWidth="1"/>
    <col min="10764" max="11008" width="11.42578125" style="553"/>
    <col min="11009" max="11009" width="71" style="553" customWidth="1"/>
    <col min="11010" max="11014" width="17.7109375" style="553" customWidth="1"/>
    <col min="11015" max="11015" width="19.42578125" style="553" customWidth="1"/>
    <col min="11016" max="11019" width="17.7109375" style="553" customWidth="1"/>
    <col min="11020" max="11264" width="11.42578125" style="553"/>
    <col min="11265" max="11265" width="71" style="553" customWidth="1"/>
    <col min="11266" max="11270" width="17.7109375" style="553" customWidth="1"/>
    <col min="11271" max="11271" width="19.42578125" style="553" customWidth="1"/>
    <col min="11272" max="11275" width="17.7109375" style="553" customWidth="1"/>
    <col min="11276" max="11520" width="11.42578125" style="553"/>
    <col min="11521" max="11521" width="71" style="553" customWidth="1"/>
    <col min="11522" max="11526" width="17.7109375" style="553" customWidth="1"/>
    <col min="11527" max="11527" width="19.42578125" style="553" customWidth="1"/>
    <col min="11528" max="11531" width="17.7109375" style="553" customWidth="1"/>
    <col min="11532" max="11776" width="11.42578125" style="553"/>
    <col min="11777" max="11777" width="71" style="553" customWidth="1"/>
    <col min="11778" max="11782" width="17.7109375" style="553" customWidth="1"/>
    <col min="11783" max="11783" width="19.42578125" style="553" customWidth="1"/>
    <col min="11784" max="11787" width="17.7109375" style="553" customWidth="1"/>
    <col min="11788" max="12032" width="11.42578125" style="553"/>
    <col min="12033" max="12033" width="71" style="553" customWidth="1"/>
    <col min="12034" max="12038" width="17.7109375" style="553" customWidth="1"/>
    <col min="12039" max="12039" width="19.42578125" style="553" customWidth="1"/>
    <col min="12040" max="12043" width="17.7109375" style="553" customWidth="1"/>
    <col min="12044" max="12288" width="11.42578125" style="553"/>
    <col min="12289" max="12289" width="71" style="553" customWidth="1"/>
    <col min="12290" max="12294" width="17.7109375" style="553" customWidth="1"/>
    <col min="12295" max="12295" width="19.42578125" style="553" customWidth="1"/>
    <col min="12296" max="12299" width="17.7109375" style="553" customWidth="1"/>
    <col min="12300" max="12544" width="11.42578125" style="553"/>
    <col min="12545" max="12545" width="71" style="553" customWidth="1"/>
    <col min="12546" max="12550" width="17.7109375" style="553" customWidth="1"/>
    <col min="12551" max="12551" width="19.42578125" style="553" customWidth="1"/>
    <col min="12552" max="12555" width="17.7109375" style="553" customWidth="1"/>
    <col min="12556" max="12800" width="11.42578125" style="553"/>
    <col min="12801" max="12801" width="71" style="553" customWidth="1"/>
    <col min="12802" max="12806" width="17.7109375" style="553" customWidth="1"/>
    <col min="12807" max="12807" width="19.42578125" style="553" customWidth="1"/>
    <col min="12808" max="12811" width="17.7109375" style="553" customWidth="1"/>
    <col min="12812" max="13056" width="11.42578125" style="553"/>
    <col min="13057" max="13057" width="71" style="553" customWidth="1"/>
    <col min="13058" max="13062" width="17.7109375" style="553" customWidth="1"/>
    <col min="13063" max="13063" width="19.42578125" style="553" customWidth="1"/>
    <col min="13064" max="13067" width="17.7109375" style="553" customWidth="1"/>
    <col min="13068" max="13312" width="11.42578125" style="553"/>
    <col min="13313" max="13313" width="71" style="553" customWidth="1"/>
    <col min="13314" max="13318" width="17.7109375" style="553" customWidth="1"/>
    <col min="13319" max="13319" width="19.42578125" style="553" customWidth="1"/>
    <col min="13320" max="13323" width="17.7109375" style="553" customWidth="1"/>
    <col min="13324" max="13568" width="11.42578125" style="553"/>
    <col min="13569" max="13569" width="71" style="553" customWidth="1"/>
    <col min="13570" max="13574" width="17.7109375" style="553" customWidth="1"/>
    <col min="13575" max="13575" width="19.42578125" style="553" customWidth="1"/>
    <col min="13576" max="13579" width="17.7109375" style="553" customWidth="1"/>
    <col min="13580" max="13824" width="11.42578125" style="553"/>
    <col min="13825" max="13825" width="71" style="553" customWidth="1"/>
    <col min="13826" max="13830" width="17.7109375" style="553" customWidth="1"/>
    <col min="13831" max="13831" width="19.42578125" style="553" customWidth="1"/>
    <col min="13832" max="13835" width="17.7109375" style="553" customWidth="1"/>
    <col min="13836" max="14080" width="11.42578125" style="553"/>
    <col min="14081" max="14081" width="71" style="553" customWidth="1"/>
    <col min="14082" max="14086" width="17.7109375" style="553" customWidth="1"/>
    <col min="14087" max="14087" width="19.42578125" style="553" customWidth="1"/>
    <col min="14088" max="14091" width="17.7109375" style="553" customWidth="1"/>
    <col min="14092" max="14336" width="11.42578125" style="553"/>
    <col min="14337" max="14337" width="71" style="553" customWidth="1"/>
    <col min="14338" max="14342" width="17.7109375" style="553" customWidth="1"/>
    <col min="14343" max="14343" width="19.42578125" style="553" customWidth="1"/>
    <col min="14344" max="14347" width="17.7109375" style="553" customWidth="1"/>
    <col min="14348" max="14592" width="11.42578125" style="553"/>
    <col min="14593" max="14593" width="71" style="553" customWidth="1"/>
    <col min="14594" max="14598" width="17.7109375" style="553" customWidth="1"/>
    <col min="14599" max="14599" width="19.42578125" style="553" customWidth="1"/>
    <col min="14600" max="14603" width="17.7109375" style="553" customWidth="1"/>
    <col min="14604" max="14848" width="11.42578125" style="553"/>
    <col min="14849" max="14849" width="71" style="553" customWidth="1"/>
    <col min="14850" max="14854" width="17.7109375" style="553" customWidth="1"/>
    <col min="14855" max="14855" width="19.42578125" style="553" customWidth="1"/>
    <col min="14856" max="14859" width="17.7109375" style="553" customWidth="1"/>
    <col min="14860" max="15104" width="11.42578125" style="553"/>
    <col min="15105" max="15105" width="71" style="553" customWidth="1"/>
    <col min="15106" max="15110" width="17.7109375" style="553" customWidth="1"/>
    <col min="15111" max="15111" width="19.42578125" style="553" customWidth="1"/>
    <col min="15112" max="15115" width="17.7109375" style="553" customWidth="1"/>
    <col min="15116" max="15360" width="11.42578125" style="553"/>
    <col min="15361" max="15361" width="71" style="553" customWidth="1"/>
    <col min="15362" max="15366" width="17.7109375" style="553" customWidth="1"/>
    <col min="15367" max="15367" width="19.42578125" style="553" customWidth="1"/>
    <col min="15368" max="15371" width="17.7109375" style="553" customWidth="1"/>
    <col min="15372" max="15616" width="11.42578125" style="553"/>
    <col min="15617" max="15617" width="71" style="553" customWidth="1"/>
    <col min="15618" max="15622" width="17.7109375" style="553" customWidth="1"/>
    <col min="15623" max="15623" width="19.42578125" style="553" customWidth="1"/>
    <col min="15624" max="15627" width="17.7109375" style="553" customWidth="1"/>
    <col min="15628" max="15872" width="11.42578125" style="553"/>
    <col min="15873" max="15873" width="71" style="553" customWidth="1"/>
    <col min="15874" max="15878" width="17.7109375" style="553" customWidth="1"/>
    <col min="15879" max="15879" width="19.42578125" style="553" customWidth="1"/>
    <col min="15880" max="15883" width="17.7109375" style="553" customWidth="1"/>
    <col min="15884" max="16128" width="11.42578125" style="553"/>
    <col min="16129" max="16129" width="71" style="553" customWidth="1"/>
    <col min="16130" max="16134" width="17.7109375" style="553" customWidth="1"/>
    <col min="16135" max="16135" width="19.42578125" style="553" customWidth="1"/>
    <col min="16136" max="16139" width="17.7109375" style="553" customWidth="1"/>
    <col min="16140" max="16384" width="11.42578125" style="553"/>
  </cols>
  <sheetData>
    <row r="1" spans="1:11" s="348" customFormat="1" x14ac:dyDescent="0.25"/>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3111</v>
      </c>
      <c r="B4" s="350"/>
      <c r="C4" s="350"/>
      <c r="D4" s="350"/>
      <c r="E4" s="350"/>
      <c r="F4" s="350"/>
      <c r="G4" s="350"/>
      <c r="H4" s="350"/>
      <c r="I4" s="350"/>
      <c r="J4" s="350"/>
      <c r="K4" s="350"/>
    </row>
    <row r="5" spans="1:11" s="348" customFormat="1" x14ac:dyDescent="0.25">
      <c r="A5" s="435"/>
      <c r="B5" s="350"/>
      <c r="C5" s="350"/>
      <c r="D5" s="350"/>
      <c r="E5" s="350"/>
      <c r="F5" s="350"/>
      <c r="G5" s="350"/>
      <c r="H5" s="350"/>
      <c r="I5" s="350"/>
      <c r="J5" s="350"/>
      <c r="K5" s="350"/>
    </row>
    <row r="6" spans="1:11" s="348" customFormat="1" x14ac:dyDescent="0.25">
      <c r="A6" s="1183" t="s">
        <v>1</v>
      </c>
      <c r="B6" s="1183" t="s">
        <v>2</v>
      </c>
      <c r="C6" s="1183" t="s">
        <v>3</v>
      </c>
      <c r="D6" s="1183"/>
      <c r="E6" s="353" t="s">
        <v>4</v>
      </c>
      <c r="F6" s="353"/>
      <c r="G6" s="1183" t="s">
        <v>5</v>
      </c>
      <c r="H6" s="1603" t="s">
        <v>6</v>
      </c>
      <c r="I6" s="1603"/>
      <c r="J6" s="1183" t="s">
        <v>7</v>
      </c>
      <c r="K6" s="1183" t="s">
        <v>8</v>
      </c>
    </row>
    <row r="7" spans="1:11" s="354" customFormat="1" x14ac:dyDescent="0.25">
      <c r="A7" s="1614" t="s">
        <v>9</v>
      </c>
      <c r="B7" s="1601" t="s">
        <v>10</v>
      </c>
      <c r="C7" s="1601" t="s">
        <v>11</v>
      </c>
      <c r="D7" s="1601" t="s">
        <v>12</v>
      </c>
      <c r="E7" s="1601" t="s">
        <v>13</v>
      </c>
      <c r="F7" s="1601"/>
      <c r="G7" s="1601" t="s">
        <v>14</v>
      </c>
      <c r="H7" s="1601" t="s">
        <v>15</v>
      </c>
      <c r="I7" s="1601"/>
      <c r="J7" s="1601" t="s">
        <v>16</v>
      </c>
      <c r="K7" s="1602" t="s">
        <v>17</v>
      </c>
    </row>
    <row r="8" spans="1:11" s="354" customFormat="1" x14ac:dyDescent="0.25">
      <c r="A8" s="1614"/>
      <c r="B8" s="1601"/>
      <c r="C8" s="1601"/>
      <c r="D8" s="1601"/>
      <c r="E8" s="1231" t="s">
        <v>18</v>
      </c>
      <c r="F8" s="1231" t="s">
        <v>19</v>
      </c>
      <c r="G8" s="1601"/>
      <c r="H8" s="1231" t="s">
        <v>18</v>
      </c>
      <c r="I8" s="1231" t="s">
        <v>19</v>
      </c>
      <c r="J8" s="1601"/>
      <c r="K8" s="1602"/>
    </row>
    <row r="9" spans="1:11" ht="15.95" customHeight="1" x14ac:dyDescent="0.25">
      <c r="A9" s="443" t="s">
        <v>467</v>
      </c>
      <c r="B9" s="444"/>
      <c r="C9" s="444"/>
      <c r="D9" s="444"/>
      <c r="E9" s="444"/>
      <c r="F9" s="444"/>
      <c r="G9" s="444"/>
      <c r="H9" s="444"/>
      <c r="I9" s="444"/>
      <c r="J9" s="444"/>
      <c r="K9" s="484">
        <f>SUM(K10)</f>
        <v>0</v>
      </c>
    </row>
    <row r="10" spans="1:11" ht="19.5" customHeight="1" x14ac:dyDescent="0.25">
      <c r="A10" s="540"/>
      <c r="B10" s="437"/>
      <c r="C10" s="437"/>
      <c r="D10" s="226"/>
      <c r="E10" s="226"/>
      <c r="F10" s="226"/>
      <c r="G10" s="437"/>
      <c r="H10" s="437"/>
      <c r="I10" s="437"/>
      <c r="J10" s="437"/>
      <c r="K10" s="485"/>
    </row>
    <row r="11" spans="1:11" ht="15.95" customHeight="1" x14ac:dyDescent="0.25">
      <c r="A11" s="443" t="s">
        <v>594</v>
      </c>
      <c r="B11" s="444"/>
      <c r="C11" s="444"/>
      <c r="D11" s="227"/>
      <c r="E11" s="227"/>
      <c r="F11" s="227"/>
      <c r="G11" s="444"/>
      <c r="H11" s="444"/>
      <c r="I11" s="444"/>
      <c r="J11" s="444"/>
      <c r="K11" s="484">
        <f>SUM(K12:K17)</f>
        <v>720933.91</v>
      </c>
    </row>
    <row r="12" spans="1:11" ht="15.95" customHeight="1" x14ac:dyDescent="0.25">
      <c r="A12" s="540" t="s">
        <v>3085</v>
      </c>
      <c r="B12" s="437"/>
      <c r="C12" s="541"/>
      <c r="D12" s="543"/>
      <c r="E12" s="543"/>
      <c r="F12" s="543"/>
      <c r="G12" s="541"/>
      <c r="H12" s="541" t="s">
        <v>3086</v>
      </c>
      <c r="I12" s="541" t="s">
        <v>3087</v>
      </c>
      <c r="J12" s="541" t="s">
        <v>3088</v>
      </c>
      <c r="K12" s="1242">
        <v>7125</v>
      </c>
    </row>
    <row r="13" spans="1:11" ht="15.95" customHeight="1" x14ac:dyDescent="0.25">
      <c r="A13" s="540" t="s">
        <v>3089</v>
      </c>
      <c r="B13" s="437"/>
      <c r="C13" s="541" t="s">
        <v>110</v>
      </c>
      <c r="D13" s="543"/>
      <c r="E13" s="543"/>
      <c r="F13" s="543"/>
      <c r="G13" s="541" t="s">
        <v>3090</v>
      </c>
      <c r="H13" s="541"/>
      <c r="I13" s="541"/>
      <c r="J13" s="541" t="s">
        <v>3088</v>
      </c>
      <c r="K13" s="1242">
        <v>160012.76</v>
      </c>
    </row>
    <row r="14" spans="1:11" ht="15.95" customHeight="1" x14ac:dyDescent="0.25">
      <c r="A14" s="540" t="s">
        <v>3091</v>
      </c>
      <c r="B14" s="437"/>
      <c r="C14" s="541"/>
      <c r="D14" s="543"/>
      <c r="E14" s="543"/>
      <c r="F14" s="543"/>
      <c r="G14" s="541" t="s">
        <v>3092</v>
      </c>
      <c r="H14" s="541"/>
      <c r="I14" s="541"/>
      <c r="J14" s="541" t="s">
        <v>3088</v>
      </c>
      <c r="K14" s="1242">
        <v>5790.53</v>
      </c>
    </row>
    <row r="15" spans="1:11" ht="15.95" customHeight="1" x14ac:dyDescent="0.25">
      <c r="A15" s="540" t="s">
        <v>3093</v>
      </c>
      <c r="B15" s="437"/>
      <c r="C15" s="541"/>
      <c r="D15" s="543"/>
      <c r="E15" s="543"/>
      <c r="F15" s="543"/>
      <c r="G15" s="541" t="s">
        <v>3094</v>
      </c>
      <c r="H15" s="541"/>
      <c r="I15" s="541"/>
      <c r="J15" s="541" t="s">
        <v>3088</v>
      </c>
      <c r="K15" s="1242">
        <v>169393.13</v>
      </c>
    </row>
    <row r="16" spans="1:11" ht="15.95" customHeight="1" x14ac:dyDescent="0.25">
      <c r="A16" s="540" t="s">
        <v>3095</v>
      </c>
      <c r="B16" s="437"/>
      <c r="C16" s="541"/>
      <c r="D16" s="543"/>
      <c r="E16" s="543"/>
      <c r="F16" s="543"/>
      <c r="G16" s="541"/>
      <c r="H16" s="541"/>
      <c r="I16" s="541"/>
      <c r="J16" s="541" t="s">
        <v>3088</v>
      </c>
      <c r="K16" s="1242">
        <v>132000</v>
      </c>
    </row>
    <row r="17" spans="1:11" ht="15.95" customHeight="1" x14ac:dyDescent="0.25">
      <c r="A17" s="540" t="s">
        <v>3096</v>
      </c>
      <c r="B17" s="437"/>
      <c r="C17" s="541" t="s">
        <v>23</v>
      </c>
      <c r="D17" s="1095">
        <v>8.6956000000000006E-2</v>
      </c>
      <c r="E17" s="543"/>
      <c r="F17" s="543"/>
      <c r="G17" s="541"/>
      <c r="H17" s="541"/>
      <c r="I17" s="541"/>
      <c r="J17" s="541" t="s">
        <v>3088</v>
      </c>
      <c r="K17" s="1242">
        <v>246612.49</v>
      </c>
    </row>
    <row r="18" spans="1:11" ht="15.95" customHeight="1" x14ac:dyDescent="0.25">
      <c r="A18" s="540"/>
      <c r="B18" s="437"/>
      <c r="C18" s="541"/>
      <c r="D18" s="543"/>
      <c r="E18" s="543"/>
      <c r="F18" s="543"/>
      <c r="G18" s="541"/>
      <c r="H18" s="541"/>
      <c r="I18" s="541"/>
      <c r="J18" s="541"/>
      <c r="K18" s="1242"/>
    </row>
    <row r="19" spans="1:11" s="348" customFormat="1" ht="15.95" customHeight="1" x14ac:dyDescent="0.25">
      <c r="A19" s="445" t="s">
        <v>614</v>
      </c>
      <c r="B19" s="54"/>
      <c r="C19" s="54"/>
      <c r="D19" s="228"/>
      <c r="E19" s="228"/>
      <c r="F19" s="228"/>
      <c r="G19" s="54"/>
      <c r="H19" s="54"/>
      <c r="I19" s="54"/>
      <c r="J19" s="54"/>
      <c r="K19" s="486">
        <f>SUM(K20)</f>
        <v>0</v>
      </c>
    </row>
    <row r="20" spans="1:11" s="348" customFormat="1" ht="15.95" customHeight="1" x14ac:dyDescent="0.25">
      <c r="A20" s="540"/>
      <c r="B20" s="438"/>
      <c r="C20" s="438"/>
      <c r="D20" s="229"/>
      <c r="E20" s="229"/>
      <c r="F20" s="229"/>
      <c r="G20" s="438"/>
      <c r="H20" s="438"/>
      <c r="I20" s="438"/>
      <c r="J20" s="438"/>
      <c r="K20" s="487"/>
    </row>
    <row r="21" spans="1:11" ht="15.95" customHeight="1" x14ac:dyDescent="0.25">
      <c r="A21" s="443" t="s">
        <v>617</v>
      </c>
      <c r="B21" s="444"/>
      <c r="C21" s="444"/>
      <c r="D21" s="227"/>
      <c r="E21" s="227"/>
      <c r="F21" s="227"/>
      <c r="G21" s="444"/>
      <c r="H21" s="444"/>
      <c r="I21" s="444"/>
      <c r="J21" s="444"/>
      <c r="K21" s="484">
        <f>SUM(K22:K22)</f>
        <v>0</v>
      </c>
    </row>
    <row r="22" spans="1:11" ht="15.95" customHeight="1" x14ac:dyDescent="0.25">
      <c r="A22" s="540"/>
      <c r="B22" s="437"/>
      <c r="C22" s="437"/>
      <c r="D22" s="226"/>
      <c r="E22" s="226"/>
      <c r="F22" s="226"/>
      <c r="G22" s="437"/>
      <c r="H22" s="437"/>
      <c r="I22" s="437"/>
      <c r="J22" s="437"/>
      <c r="K22" s="485"/>
    </row>
    <row r="23" spans="1:11" ht="15.95" customHeight="1" x14ac:dyDescent="0.25">
      <c r="A23" s="443" t="s">
        <v>620</v>
      </c>
      <c r="B23" s="444"/>
      <c r="C23" s="444"/>
      <c r="D23" s="227"/>
      <c r="E23" s="227"/>
      <c r="F23" s="227"/>
      <c r="G23" s="444"/>
      <c r="H23" s="444"/>
      <c r="I23" s="444"/>
      <c r="J23" s="444"/>
      <c r="K23" s="484">
        <f>SUM(K24:K26)</f>
        <v>126140.42</v>
      </c>
    </row>
    <row r="24" spans="1:11" ht="15.95" customHeight="1" x14ac:dyDescent="0.25">
      <c r="A24" s="540" t="s">
        <v>3097</v>
      </c>
      <c r="B24" s="541"/>
      <c r="C24" s="541" t="s">
        <v>110</v>
      </c>
      <c r="D24" s="543"/>
      <c r="E24" s="543"/>
      <c r="F24" s="543"/>
      <c r="G24" s="541" t="s">
        <v>3098</v>
      </c>
      <c r="H24" s="541"/>
      <c r="I24" s="541"/>
      <c r="J24" s="541"/>
      <c r="K24" s="1242">
        <v>23500</v>
      </c>
    </row>
    <row r="25" spans="1:11" ht="15.95" customHeight="1" x14ac:dyDescent="0.25">
      <c r="A25" s="540" t="s">
        <v>3099</v>
      </c>
      <c r="B25" s="541"/>
      <c r="C25" s="541"/>
      <c r="D25" s="543"/>
      <c r="E25" s="543"/>
      <c r="F25" s="543"/>
      <c r="G25" s="541"/>
      <c r="H25" s="541"/>
      <c r="I25" s="541"/>
      <c r="J25" s="541"/>
      <c r="K25" s="1242">
        <v>8100</v>
      </c>
    </row>
    <row r="26" spans="1:11" ht="15.95" customHeight="1" x14ac:dyDescent="0.25">
      <c r="A26" s="540" t="s">
        <v>3100</v>
      </c>
      <c r="B26" s="541"/>
      <c r="C26" s="541"/>
      <c r="D26" s="543"/>
      <c r="E26" s="543"/>
      <c r="F26" s="543"/>
      <c r="G26" s="541"/>
      <c r="H26" s="541"/>
      <c r="I26" s="541"/>
      <c r="J26" s="541"/>
      <c r="K26" s="1242">
        <v>94540.42</v>
      </c>
    </row>
    <row r="27" spans="1:11" ht="15.95" customHeight="1" x14ac:dyDescent="0.25">
      <c r="A27" s="540"/>
      <c r="B27" s="541"/>
      <c r="C27" s="541"/>
      <c r="D27" s="543"/>
      <c r="E27" s="543"/>
      <c r="F27" s="543"/>
      <c r="G27" s="541"/>
      <c r="H27" s="541"/>
      <c r="I27" s="541"/>
      <c r="J27" s="541"/>
      <c r="K27" s="1242"/>
    </row>
    <row r="28" spans="1:11" ht="15.95" customHeight="1" x14ac:dyDescent="0.25">
      <c r="A28" s="443" t="s">
        <v>621</v>
      </c>
      <c r="B28" s="444"/>
      <c r="C28" s="444"/>
      <c r="D28" s="227"/>
      <c r="E28" s="227"/>
      <c r="F28" s="227"/>
      <c r="G28" s="444"/>
      <c r="H28" s="444"/>
      <c r="I28" s="444"/>
      <c r="J28" s="444"/>
      <c r="K28" s="484">
        <f>SUM(K29:K29)</f>
        <v>0</v>
      </c>
    </row>
    <row r="29" spans="1:11" ht="15.95" customHeight="1" x14ac:dyDescent="0.25">
      <c r="A29" s="439"/>
      <c r="B29" s="437"/>
      <c r="C29" s="437"/>
      <c r="D29" s="226"/>
      <c r="E29" s="226"/>
      <c r="F29" s="226"/>
      <c r="G29" s="437"/>
      <c r="H29" s="437"/>
      <c r="I29" s="437"/>
      <c r="J29" s="437"/>
      <c r="K29" s="485"/>
    </row>
    <row r="30" spans="1:11" s="348" customFormat="1" ht="15.95" customHeight="1" x14ac:dyDescent="0.25">
      <c r="A30" s="445" t="s">
        <v>624</v>
      </c>
      <c r="B30" s="54"/>
      <c r="C30" s="54"/>
      <c r="D30" s="228"/>
      <c r="E30" s="228"/>
      <c r="F30" s="228"/>
      <c r="G30" s="54"/>
      <c r="H30" s="54"/>
      <c r="I30" s="54"/>
      <c r="J30" s="54"/>
      <c r="K30" s="486">
        <f>SUM(K31)</f>
        <v>0</v>
      </c>
    </row>
    <row r="31" spans="1:11" s="348" customFormat="1" ht="15.95" customHeight="1" x14ac:dyDescent="0.25">
      <c r="A31" s="440"/>
      <c r="B31" s="438"/>
      <c r="C31" s="438"/>
      <c r="D31" s="229"/>
      <c r="E31" s="229"/>
      <c r="F31" s="229"/>
      <c r="G31" s="438"/>
      <c r="H31" s="438"/>
      <c r="I31" s="438"/>
      <c r="J31" s="438"/>
      <c r="K31" s="487"/>
    </row>
    <row r="32" spans="1:11" ht="15.95" customHeight="1" x14ac:dyDescent="0.25">
      <c r="A32" s="443" t="s">
        <v>627</v>
      </c>
      <c r="B32" s="444"/>
      <c r="C32" s="444"/>
      <c r="D32" s="227"/>
      <c r="E32" s="227"/>
      <c r="F32" s="227"/>
      <c r="G32" s="444"/>
      <c r="H32" s="444"/>
      <c r="I32" s="444"/>
      <c r="J32" s="444"/>
      <c r="K32" s="484">
        <f>SUM(K33:K39)</f>
        <v>953626.27999999991</v>
      </c>
    </row>
    <row r="33" spans="1:11" ht="15.95" customHeight="1" x14ac:dyDescent="0.25">
      <c r="A33" s="844" t="s">
        <v>3101</v>
      </c>
      <c r="B33" s="241"/>
      <c r="C33" s="241"/>
      <c r="D33" s="242" t="s">
        <v>3102</v>
      </c>
      <c r="E33" s="242"/>
      <c r="F33" s="242"/>
      <c r="G33" s="241"/>
      <c r="H33" s="241"/>
      <c r="I33" s="241"/>
      <c r="J33" s="241" t="s">
        <v>3088</v>
      </c>
      <c r="K33" s="188">
        <v>268750.12</v>
      </c>
    </row>
    <row r="34" spans="1:11" ht="15.95" customHeight="1" x14ac:dyDescent="0.25">
      <c r="A34" s="844" t="s">
        <v>3103</v>
      </c>
      <c r="B34" s="241"/>
      <c r="C34" s="241"/>
      <c r="D34" s="242"/>
      <c r="E34" s="242"/>
      <c r="F34" s="242"/>
      <c r="G34" s="241"/>
      <c r="H34" s="241"/>
      <c r="I34" s="241"/>
      <c r="J34" s="241" t="s">
        <v>3088</v>
      </c>
      <c r="K34" s="188">
        <v>20275</v>
      </c>
    </row>
    <row r="35" spans="1:11" ht="15.95" customHeight="1" x14ac:dyDescent="0.25">
      <c r="A35" s="844" t="s">
        <v>3104</v>
      </c>
      <c r="B35" s="241"/>
      <c r="C35" s="241"/>
      <c r="D35" s="242"/>
      <c r="E35" s="242"/>
      <c r="F35" s="242"/>
      <c r="G35" s="241"/>
      <c r="H35" s="241"/>
      <c r="I35" s="241"/>
      <c r="J35" s="241" t="s">
        <v>3088</v>
      </c>
      <c r="K35" s="188">
        <v>54836.04</v>
      </c>
    </row>
    <row r="36" spans="1:11" ht="15.95" customHeight="1" x14ac:dyDescent="0.25">
      <c r="A36" s="844" t="s">
        <v>3105</v>
      </c>
      <c r="B36" s="241"/>
      <c r="C36" s="241"/>
      <c r="D36" s="242" t="s">
        <v>3106</v>
      </c>
      <c r="E36" s="242"/>
      <c r="F36" s="242"/>
      <c r="G36" s="241"/>
      <c r="H36" s="241"/>
      <c r="I36" s="241"/>
      <c r="J36" s="241" t="s">
        <v>3088</v>
      </c>
      <c r="K36" s="188">
        <v>21700</v>
      </c>
    </row>
    <row r="37" spans="1:11" ht="15.95" customHeight="1" x14ac:dyDescent="0.25">
      <c r="A37" s="844" t="s">
        <v>3107</v>
      </c>
      <c r="B37" s="241"/>
      <c r="C37" s="241"/>
      <c r="D37" s="242"/>
      <c r="E37" s="242"/>
      <c r="F37" s="242"/>
      <c r="G37" s="241"/>
      <c r="H37" s="241"/>
      <c r="I37" s="241"/>
      <c r="J37" s="241" t="s">
        <v>3088</v>
      </c>
      <c r="K37" s="188">
        <v>7020</v>
      </c>
    </row>
    <row r="38" spans="1:11" ht="15.95" customHeight="1" x14ac:dyDescent="0.25">
      <c r="A38" s="844" t="s">
        <v>3108</v>
      </c>
      <c r="B38" s="241"/>
      <c r="C38" s="241"/>
      <c r="D38" s="242"/>
      <c r="E38" s="242"/>
      <c r="F38" s="242"/>
      <c r="G38" s="241"/>
      <c r="H38" s="241"/>
      <c r="I38" s="241"/>
      <c r="J38" s="241" t="s">
        <v>3088</v>
      </c>
      <c r="K38" s="188">
        <v>576225.25</v>
      </c>
    </row>
    <row r="39" spans="1:11" ht="15.95" customHeight="1" x14ac:dyDescent="0.25">
      <c r="A39" s="540" t="s">
        <v>3109</v>
      </c>
      <c r="B39" s="541"/>
      <c r="C39" s="541"/>
      <c r="D39" s="541" t="s">
        <v>3110</v>
      </c>
      <c r="E39" s="543"/>
      <c r="F39" s="543"/>
      <c r="G39" s="541"/>
      <c r="H39" s="541"/>
      <c r="I39" s="541"/>
      <c r="J39" s="541" t="s">
        <v>3088</v>
      </c>
      <c r="K39" s="1242">
        <v>4819.87</v>
      </c>
    </row>
    <row r="40" spans="1:11" ht="15.95" customHeight="1" x14ac:dyDescent="0.25">
      <c r="A40" s="540"/>
      <c r="B40" s="541"/>
      <c r="C40" s="541"/>
      <c r="D40" s="541"/>
      <c r="E40" s="543"/>
      <c r="F40" s="543"/>
      <c r="G40" s="541"/>
      <c r="H40" s="541"/>
      <c r="I40" s="541"/>
      <c r="J40" s="541"/>
      <c r="K40" s="1242"/>
    </row>
    <row r="41" spans="1:11" ht="15.95" customHeight="1" x14ac:dyDescent="0.25">
      <c r="A41" s="441" t="s">
        <v>628</v>
      </c>
      <c r="B41" s="1184"/>
      <c r="C41" s="1184"/>
      <c r="D41" s="230"/>
      <c r="E41" s="230"/>
      <c r="F41" s="230"/>
      <c r="G41" s="1184"/>
      <c r="H41" s="1184"/>
      <c r="I41" s="1184"/>
      <c r="J41" s="1184"/>
      <c r="K41" s="448">
        <f>+K9+K11+K19+K21+K23+K28+K30+K32</f>
        <v>1800700.6099999999</v>
      </c>
    </row>
    <row r="42" spans="1:11" x14ac:dyDescent="0.25">
      <c r="A42" s="482"/>
      <c r="B42" s="19"/>
      <c r="C42" s="19"/>
      <c r="D42" s="19"/>
      <c r="E42" s="19"/>
      <c r="F42" s="19"/>
      <c r="G42" s="19"/>
      <c r="H42" s="19"/>
      <c r="I42" s="19"/>
      <c r="J42" s="19"/>
      <c r="K42" s="19"/>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topLeftCell="A34" zoomScale="90" zoomScaleNormal="90" workbookViewId="0">
      <selection activeCell="K25" sqref="K25"/>
    </sheetView>
  </sheetViews>
  <sheetFormatPr baseColWidth="10" defaultRowHeight="15" x14ac:dyDescent="0.25"/>
  <cols>
    <col min="1" max="1" width="51.28515625" style="553" bestFit="1" customWidth="1"/>
    <col min="2" max="2" width="15.85546875" style="553" bestFit="1" customWidth="1"/>
    <col min="3" max="3" width="30.7109375" style="553" bestFit="1" customWidth="1"/>
    <col min="4" max="4" width="18.7109375" style="553" bestFit="1" customWidth="1"/>
    <col min="5" max="5" width="11" style="553" customWidth="1"/>
    <col min="6" max="6" width="9" style="553" bestFit="1" customWidth="1"/>
    <col min="7" max="7" width="45.140625" style="553" bestFit="1" customWidth="1"/>
    <col min="8" max="8" width="8.5703125" style="553" bestFit="1" customWidth="1"/>
    <col min="9" max="9" width="9" style="553" bestFit="1" customWidth="1"/>
    <col min="10" max="10" width="12.28515625" style="553" bestFit="1" customWidth="1"/>
    <col min="11" max="11" width="29" style="553" bestFit="1" customWidth="1"/>
    <col min="12" max="12" width="17.140625" style="553" customWidth="1"/>
    <col min="13" max="16384" width="11.42578125" style="553"/>
  </cols>
  <sheetData>
    <row r="1" spans="1:11" s="348" customFormat="1" x14ac:dyDescent="0.25"/>
    <row r="2" spans="1:11" s="348" customFormat="1" x14ac:dyDescent="0.25">
      <c r="A2" s="435" t="s">
        <v>126</v>
      </c>
      <c r="C2" s="1025"/>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2416</v>
      </c>
      <c r="B4" s="350"/>
      <c r="C4" s="350"/>
      <c r="D4" s="350"/>
      <c r="E4" s="350"/>
      <c r="F4" s="350"/>
      <c r="G4" s="350"/>
      <c r="H4" s="350"/>
      <c r="I4" s="350"/>
      <c r="J4" s="350"/>
      <c r="K4" s="350"/>
    </row>
    <row r="5" spans="1:11" s="348" customFormat="1" ht="18.75" customHeight="1" x14ac:dyDescent="0.25">
      <c r="A5" s="225"/>
      <c r="D5" s="1239"/>
      <c r="E5" s="1239"/>
      <c r="F5" s="1239"/>
      <c r="G5" s="225"/>
      <c r="H5" s="1239"/>
      <c r="I5" s="1239"/>
      <c r="K5" s="224"/>
    </row>
    <row r="6" spans="1:11" s="348" customFormat="1" x14ac:dyDescent="0.25">
      <c r="A6" s="1232" t="s">
        <v>1</v>
      </c>
      <c r="B6" s="1232" t="s">
        <v>2</v>
      </c>
      <c r="C6" s="1232" t="s">
        <v>3</v>
      </c>
      <c r="D6" s="1232"/>
      <c r="E6" s="353" t="s">
        <v>4</v>
      </c>
      <c r="F6" s="353"/>
      <c r="G6" s="1232" t="s">
        <v>5</v>
      </c>
      <c r="H6" s="1313" t="s">
        <v>6</v>
      </c>
      <c r="I6" s="1313"/>
      <c r="J6" s="1232" t="s">
        <v>7</v>
      </c>
      <c r="K6" s="1003" t="s">
        <v>8</v>
      </c>
    </row>
    <row r="7" spans="1:11" s="354" customFormat="1" ht="28.5" customHeight="1" x14ac:dyDescent="0.25">
      <c r="A7" s="1234" t="s">
        <v>9</v>
      </c>
      <c r="B7" s="1236" t="s">
        <v>10</v>
      </c>
      <c r="C7" s="1236" t="s">
        <v>11</v>
      </c>
      <c r="D7" s="1236" t="s">
        <v>12</v>
      </c>
      <c r="E7" s="1610" t="s">
        <v>13</v>
      </c>
      <c r="F7" s="1611"/>
      <c r="G7" s="1608" t="s">
        <v>14</v>
      </c>
      <c r="H7" s="1610" t="s">
        <v>15</v>
      </c>
      <c r="I7" s="1611"/>
      <c r="J7" s="1608" t="s">
        <v>16</v>
      </c>
      <c r="K7" s="1608" t="s">
        <v>2384</v>
      </c>
    </row>
    <row r="8" spans="1:11" s="354" customFormat="1" x14ac:dyDescent="0.25">
      <c r="A8" s="1235"/>
      <c r="B8" s="1314"/>
      <c r="C8" s="1314"/>
      <c r="D8" s="1314"/>
      <c r="E8" s="1231" t="s">
        <v>18</v>
      </c>
      <c r="F8" s="1231" t="s">
        <v>19</v>
      </c>
      <c r="G8" s="1609"/>
      <c r="H8" s="1231" t="s">
        <v>18</v>
      </c>
      <c r="I8" s="1231" t="s">
        <v>19</v>
      </c>
      <c r="J8" s="1609"/>
      <c r="K8" s="1609"/>
    </row>
    <row r="9" spans="1:11" ht="15.95" customHeight="1" x14ac:dyDescent="0.25">
      <c r="A9" s="443" t="s">
        <v>467</v>
      </c>
      <c r="B9" s="444"/>
      <c r="C9" s="444"/>
      <c r="D9" s="444"/>
      <c r="E9" s="444"/>
      <c r="F9" s="444"/>
      <c r="G9" s="444"/>
      <c r="H9" s="444"/>
      <c r="I9" s="444"/>
      <c r="J9" s="444"/>
      <c r="K9" s="1315">
        <f>SUM(K10)</f>
        <v>0</v>
      </c>
    </row>
    <row r="10" spans="1:11" ht="19.5" customHeight="1" x14ac:dyDescent="0.25">
      <c r="A10" s="540"/>
      <c r="B10" s="437"/>
      <c r="C10" s="437"/>
      <c r="D10" s="226"/>
      <c r="E10" s="226"/>
      <c r="F10" s="226"/>
      <c r="G10" s="437"/>
      <c r="H10" s="437"/>
      <c r="I10" s="437"/>
      <c r="J10" s="437"/>
      <c r="K10" s="1316"/>
    </row>
    <row r="11" spans="1:11" ht="15.95" customHeight="1" x14ac:dyDescent="0.25">
      <c r="A11" s="443" t="s">
        <v>594</v>
      </c>
      <c r="B11" s="444"/>
      <c r="C11" s="444"/>
      <c r="D11" s="227"/>
      <c r="E11" s="227"/>
      <c r="F11" s="227"/>
      <c r="G11" s="444"/>
      <c r="H11" s="444"/>
      <c r="I11" s="444"/>
      <c r="J11" s="444"/>
      <c r="K11" s="1315">
        <f>SUM(K12:K19)</f>
        <v>131937764.74000001</v>
      </c>
    </row>
    <row r="12" spans="1:11" ht="15.95" customHeight="1" x14ac:dyDescent="0.25">
      <c r="A12" s="362" t="s">
        <v>2385</v>
      </c>
      <c r="B12" s="1241" t="s">
        <v>2386</v>
      </c>
      <c r="C12" s="709" t="s">
        <v>79</v>
      </c>
      <c r="D12" s="226">
        <v>0.01</v>
      </c>
      <c r="E12" s="226"/>
      <c r="F12" s="226"/>
      <c r="G12" s="437"/>
      <c r="H12" s="437"/>
      <c r="I12" s="437"/>
      <c r="J12" s="437"/>
      <c r="K12" s="1317">
        <v>69832865.060000002</v>
      </c>
    </row>
    <row r="13" spans="1:11" ht="15.95" customHeight="1" x14ac:dyDescent="0.25">
      <c r="A13" s="362" t="s">
        <v>128</v>
      </c>
      <c r="B13" s="1241" t="s">
        <v>2387</v>
      </c>
      <c r="C13" s="709" t="s">
        <v>2388</v>
      </c>
      <c r="D13" s="226"/>
      <c r="E13" s="226"/>
      <c r="F13" s="226"/>
      <c r="G13" s="437"/>
      <c r="H13" s="437"/>
      <c r="I13" s="437"/>
      <c r="J13" s="437"/>
      <c r="K13" s="1317">
        <v>15622542.73</v>
      </c>
    </row>
    <row r="14" spans="1:11" ht="15.95" customHeight="1" x14ac:dyDescent="0.25">
      <c r="A14" s="362" t="s">
        <v>2389</v>
      </c>
      <c r="B14" s="1241"/>
      <c r="C14" s="709" t="s">
        <v>224</v>
      </c>
      <c r="D14" s="226"/>
      <c r="E14" s="226"/>
      <c r="F14" s="226"/>
      <c r="G14" s="82"/>
      <c r="H14" s="437"/>
      <c r="I14" s="437"/>
      <c r="J14" s="437"/>
      <c r="K14" s="1317">
        <v>13586119.029999997</v>
      </c>
    </row>
    <row r="15" spans="1:11" ht="15.95" customHeight="1" x14ac:dyDescent="0.25">
      <c r="A15" s="362" t="s">
        <v>2390</v>
      </c>
      <c r="B15" s="1241"/>
      <c r="C15" s="709" t="s">
        <v>2391</v>
      </c>
      <c r="D15" s="226"/>
      <c r="E15" s="1022"/>
      <c r="F15" s="226"/>
      <c r="G15" s="545" t="s">
        <v>2392</v>
      </c>
      <c r="H15" s="437"/>
      <c r="I15" s="437"/>
      <c r="J15" s="437"/>
      <c r="K15" s="1317">
        <v>12198679.039999999</v>
      </c>
    </row>
    <row r="16" spans="1:11" ht="15.95" customHeight="1" x14ac:dyDescent="0.25">
      <c r="A16" s="362" t="s">
        <v>2393</v>
      </c>
      <c r="B16" s="1241" t="s">
        <v>2387</v>
      </c>
      <c r="C16" s="709" t="s">
        <v>2394</v>
      </c>
      <c r="D16" s="226"/>
      <c r="E16" s="226"/>
      <c r="F16" s="226"/>
      <c r="G16" s="82"/>
      <c r="H16" s="437"/>
      <c r="I16" s="437"/>
      <c r="J16" s="541"/>
      <c r="K16" s="1317">
        <v>12024426.08</v>
      </c>
    </row>
    <row r="17" spans="1:11" ht="15.95" customHeight="1" x14ac:dyDescent="0.25">
      <c r="A17" s="362" t="s">
        <v>2395</v>
      </c>
      <c r="B17" s="437"/>
      <c r="C17" s="709" t="s">
        <v>27</v>
      </c>
      <c r="D17" s="226"/>
      <c r="E17" s="226"/>
      <c r="F17" s="226"/>
      <c r="G17" s="82"/>
      <c r="H17" s="437"/>
      <c r="I17" s="437"/>
      <c r="J17" s="437"/>
      <c r="K17" s="1317">
        <v>7554177.8999999985</v>
      </c>
    </row>
    <row r="18" spans="1:11" ht="15.95" customHeight="1" x14ac:dyDescent="0.25">
      <c r="A18" s="362" t="s">
        <v>2396</v>
      </c>
      <c r="B18" s="437"/>
      <c r="C18" s="709" t="s">
        <v>27</v>
      </c>
      <c r="D18" s="226"/>
      <c r="E18" s="226"/>
      <c r="F18" s="226"/>
      <c r="G18" s="82"/>
      <c r="H18" s="437"/>
      <c r="I18" s="437"/>
      <c r="J18" s="437"/>
      <c r="K18" s="1317">
        <v>921785.03999999992</v>
      </c>
    </row>
    <row r="19" spans="1:11" ht="15.95" customHeight="1" x14ac:dyDescent="0.25">
      <c r="A19" s="362" t="s">
        <v>2397</v>
      </c>
      <c r="B19" s="437"/>
      <c r="C19" s="709" t="s">
        <v>2398</v>
      </c>
      <c r="D19" s="226"/>
      <c r="E19" s="226"/>
      <c r="F19" s="226"/>
      <c r="G19" s="82"/>
      <c r="H19" s="437"/>
      <c r="I19" s="437"/>
      <c r="J19" s="437"/>
      <c r="K19" s="1317">
        <v>197169.86</v>
      </c>
    </row>
    <row r="20" spans="1:11" ht="15.95" customHeight="1" x14ac:dyDescent="0.25">
      <c r="A20" s="540"/>
      <c r="B20" s="437"/>
      <c r="C20" s="437"/>
      <c r="D20" s="226"/>
      <c r="E20" s="226"/>
      <c r="F20" s="226"/>
      <c r="G20" s="437"/>
      <c r="H20" s="437"/>
      <c r="I20" s="437"/>
      <c r="J20" s="437"/>
      <c r="K20" s="1316"/>
    </row>
    <row r="21" spans="1:11" s="348" customFormat="1" ht="15.95" customHeight="1" x14ac:dyDescent="0.25">
      <c r="A21" s="445" t="s">
        <v>614</v>
      </c>
      <c r="B21" s="54"/>
      <c r="C21" s="54"/>
      <c r="D21" s="228"/>
      <c r="E21" s="228"/>
      <c r="F21" s="228"/>
      <c r="G21" s="54"/>
      <c r="H21" s="54"/>
      <c r="I21" s="54"/>
      <c r="J21" s="54"/>
      <c r="K21" s="1318">
        <f>SUM(K22:K22)</f>
        <v>0</v>
      </c>
    </row>
    <row r="22" spans="1:11" s="348" customFormat="1" ht="15.95" customHeight="1" x14ac:dyDescent="0.25">
      <c r="A22" s="540"/>
      <c r="B22" s="438"/>
      <c r="C22" s="438"/>
      <c r="D22" s="229"/>
      <c r="E22" s="229"/>
      <c r="F22" s="229"/>
      <c r="G22" s="438"/>
      <c r="H22" s="438"/>
      <c r="I22" s="438"/>
      <c r="J22" s="438"/>
      <c r="K22" s="1319"/>
    </row>
    <row r="23" spans="1:11" ht="15.95" customHeight="1" x14ac:dyDescent="0.25">
      <c r="A23" s="443" t="s">
        <v>617</v>
      </c>
      <c r="B23" s="444"/>
      <c r="C23" s="444"/>
      <c r="D23" s="227"/>
      <c r="E23" s="227"/>
      <c r="F23" s="227"/>
      <c r="G23" s="444"/>
      <c r="H23" s="444"/>
      <c r="I23" s="444"/>
      <c r="J23" s="444"/>
      <c r="K23" s="1315">
        <f>SUM(K24:K27)</f>
        <v>3620044.91</v>
      </c>
    </row>
    <row r="24" spans="1:11" ht="15.95" customHeight="1" x14ac:dyDescent="0.25">
      <c r="A24" s="362" t="s">
        <v>2399</v>
      </c>
      <c r="B24" s="437"/>
      <c r="C24" s="540" t="s">
        <v>2391</v>
      </c>
      <c r="D24" s="226"/>
      <c r="E24" s="226"/>
      <c r="F24" s="226"/>
      <c r="G24" s="545" t="s">
        <v>2392</v>
      </c>
      <c r="H24" s="437"/>
      <c r="I24" s="437"/>
      <c r="J24" s="437"/>
      <c r="K24" s="1317">
        <v>2819215.13</v>
      </c>
    </row>
    <row r="25" spans="1:11" ht="15.95" customHeight="1" x14ac:dyDescent="0.25">
      <c r="A25" s="362" t="s">
        <v>2400</v>
      </c>
      <c r="B25" s="437"/>
      <c r="C25" s="540" t="s">
        <v>2391</v>
      </c>
      <c r="D25" s="226"/>
      <c r="E25" s="226"/>
      <c r="F25" s="226"/>
      <c r="G25" s="545" t="s">
        <v>2392</v>
      </c>
      <c r="H25" s="437"/>
      <c r="I25" s="437"/>
      <c r="J25" s="437"/>
      <c r="K25" s="1317">
        <v>387675</v>
      </c>
    </row>
    <row r="26" spans="1:11" ht="15.75" customHeight="1" x14ac:dyDescent="0.25">
      <c r="A26" s="1018" t="s">
        <v>514</v>
      </c>
      <c r="B26" s="437"/>
      <c r="C26" s="540" t="s">
        <v>2391</v>
      </c>
      <c r="D26" s="226"/>
      <c r="E26" s="226"/>
      <c r="F26" s="226"/>
      <c r="G26" s="545"/>
      <c r="H26" s="437"/>
      <c r="I26" s="437"/>
      <c r="J26" s="437"/>
      <c r="K26" s="1320">
        <v>386332.14000000007</v>
      </c>
    </row>
    <row r="27" spans="1:11" ht="15.95" customHeight="1" x14ac:dyDescent="0.25">
      <c r="A27" s="1018" t="s">
        <v>148</v>
      </c>
      <c r="B27" s="437"/>
      <c r="C27" s="540" t="s">
        <v>2230</v>
      </c>
      <c r="D27" s="226"/>
      <c r="E27" s="226"/>
      <c r="F27" s="226"/>
      <c r="G27" s="545" t="s">
        <v>604</v>
      </c>
      <c r="H27" s="437"/>
      <c r="I27" s="437"/>
      <c r="J27" s="437"/>
      <c r="K27" s="1320">
        <v>26822.639999999999</v>
      </c>
    </row>
    <row r="28" spans="1:11" ht="15.95" customHeight="1" x14ac:dyDescent="0.25">
      <c r="A28" s="540"/>
      <c r="B28" s="437"/>
      <c r="C28" s="437"/>
      <c r="D28" s="226"/>
      <c r="E28" s="226"/>
      <c r="F28" s="226"/>
      <c r="G28" s="437"/>
      <c r="H28" s="437"/>
      <c r="I28" s="437"/>
      <c r="J28" s="437"/>
      <c r="K28" s="1316"/>
    </row>
    <row r="29" spans="1:11" ht="15.95" customHeight="1" x14ac:dyDescent="0.25">
      <c r="A29" s="443" t="s">
        <v>620</v>
      </c>
      <c r="B29" s="444"/>
      <c r="C29" s="444"/>
      <c r="D29" s="227"/>
      <c r="E29" s="227"/>
      <c r="F29" s="227"/>
      <c r="G29" s="444"/>
      <c r="H29" s="444"/>
      <c r="I29" s="444"/>
      <c r="J29" s="444"/>
      <c r="K29" s="1315">
        <f>SUM(K30)</f>
        <v>0</v>
      </c>
    </row>
    <row r="30" spans="1:11" ht="15.95" customHeight="1" x14ac:dyDescent="0.25">
      <c r="A30" s="439"/>
      <c r="B30" s="437"/>
      <c r="C30" s="437"/>
      <c r="D30" s="226"/>
      <c r="E30" s="226"/>
      <c r="F30" s="226"/>
      <c r="G30" s="437"/>
      <c r="H30" s="437"/>
      <c r="I30" s="437"/>
      <c r="J30" s="437"/>
      <c r="K30" s="1316"/>
    </row>
    <row r="31" spans="1:11" ht="15.95" customHeight="1" x14ac:dyDescent="0.25">
      <c r="A31" s="443" t="s">
        <v>621</v>
      </c>
      <c r="B31" s="444"/>
      <c r="C31" s="444"/>
      <c r="D31" s="227"/>
      <c r="E31" s="227"/>
      <c r="F31" s="227"/>
      <c r="G31" s="444"/>
      <c r="H31" s="444"/>
      <c r="I31" s="444"/>
      <c r="J31" s="444"/>
      <c r="K31" s="1315">
        <f>SUM(K32:K33)</f>
        <v>539647.79</v>
      </c>
    </row>
    <row r="32" spans="1:11" ht="15.95" customHeight="1" x14ac:dyDescent="0.25">
      <c r="A32" s="1018" t="s">
        <v>2401</v>
      </c>
      <c r="B32" s="437"/>
      <c r="C32" s="540" t="s">
        <v>2391</v>
      </c>
      <c r="D32" s="226"/>
      <c r="E32" s="226"/>
      <c r="F32" s="226"/>
      <c r="G32" s="1022"/>
      <c r="H32" s="437"/>
      <c r="I32" s="437"/>
      <c r="J32" s="437"/>
      <c r="K32" s="1320">
        <v>539647.79</v>
      </c>
    </row>
    <row r="33" spans="1:11" ht="15.95" customHeight="1" x14ac:dyDescent="0.25">
      <c r="A33" s="439"/>
      <c r="B33" s="437"/>
      <c r="C33" s="437"/>
      <c r="D33" s="226"/>
      <c r="E33" s="226"/>
      <c r="F33" s="226"/>
      <c r="G33" s="437"/>
      <c r="H33" s="437"/>
      <c r="I33" s="437"/>
      <c r="J33" s="437"/>
      <c r="K33" s="1316"/>
    </row>
    <row r="34" spans="1:11" s="348" customFormat="1" ht="15.95" customHeight="1" x14ac:dyDescent="0.25">
      <c r="A34" s="445" t="s">
        <v>624</v>
      </c>
      <c r="B34" s="54"/>
      <c r="C34" s="54"/>
      <c r="D34" s="228"/>
      <c r="E34" s="228"/>
      <c r="F34" s="228"/>
      <c r="G34" s="54"/>
      <c r="H34" s="54"/>
      <c r="I34" s="54"/>
      <c r="J34" s="54"/>
      <c r="K34" s="1318">
        <f>SUM(K35)</f>
        <v>0</v>
      </c>
    </row>
    <row r="35" spans="1:11" s="348" customFormat="1" ht="15.95" customHeight="1" x14ac:dyDescent="0.25">
      <c r="A35" s="440"/>
      <c r="B35" s="438"/>
      <c r="C35" s="438"/>
      <c r="D35" s="229"/>
      <c r="E35" s="229"/>
      <c r="F35" s="229"/>
      <c r="G35" s="438"/>
      <c r="H35" s="438"/>
      <c r="I35" s="438"/>
      <c r="J35" s="438"/>
      <c r="K35" s="1319"/>
    </row>
    <row r="36" spans="1:11" ht="15.95" customHeight="1" x14ac:dyDescent="0.25">
      <c r="A36" s="443" t="s">
        <v>627</v>
      </c>
      <c r="B36" s="444"/>
      <c r="C36" s="444"/>
      <c r="D36" s="227"/>
      <c r="E36" s="227"/>
      <c r="F36" s="227"/>
      <c r="G36" s="444"/>
      <c r="H36" s="444"/>
      <c r="I36" s="444"/>
      <c r="J36" s="444"/>
      <c r="K36" s="1315">
        <f>SUM(K37:K48)</f>
        <v>31216879.030000005</v>
      </c>
    </row>
    <row r="37" spans="1:11" s="554" customFormat="1" ht="15.95" customHeight="1" x14ac:dyDescent="0.25">
      <c r="A37" s="362" t="s">
        <v>2402</v>
      </c>
      <c r="B37" s="357"/>
      <c r="C37" s="709" t="s">
        <v>27</v>
      </c>
      <c r="D37" s="1023">
        <v>0.1</v>
      </c>
      <c r="E37" s="357"/>
      <c r="F37" s="357"/>
      <c r="G37" s="1527"/>
      <c r="H37" s="437"/>
      <c r="I37" s="437"/>
      <c r="J37" s="437"/>
      <c r="K37" s="1317">
        <v>13104537.690000001</v>
      </c>
    </row>
    <row r="38" spans="1:11" s="554" customFormat="1" ht="15.95" customHeight="1" x14ac:dyDescent="0.25">
      <c r="A38" s="1018" t="s">
        <v>2403</v>
      </c>
      <c r="B38" s="437"/>
      <c r="C38" s="437"/>
      <c r="D38" s="226"/>
      <c r="E38" s="226"/>
      <c r="F38" s="226"/>
      <c r="G38" s="437"/>
      <c r="H38" s="437"/>
      <c r="I38" s="437"/>
      <c r="J38" s="437"/>
      <c r="K38" s="1320">
        <v>8350754.9100000001</v>
      </c>
    </row>
    <row r="39" spans="1:11" s="554" customFormat="1" ht="15.95" customHeight="1" x14ac:dyDescent="0.25">
      <c r="A39" s="1018" t="s">
        <v>1882</v>
      </c>
      <c r="B39" s="437"/>
      <c r="C39" s="540"/>
      <c r="D39" s="226"/>
      <c r="E39" s="226"/>
      <c r="F39" s="226"/>
      <c r="G39" s="1022"/>
      <c r="H39" s="437"/>
      <c r="I39" s="437"/>
      <c r="J39" s="437"/>
      <c r="K39" s="1320">
        <v>4040461.74</v>
      </c>
    </row>
    <row r="40" spans="1:11" ht="15.95" customHeight="1" x14ac:dyDescent="0.25">
      <c r="A40" s="1018" t="s">
        <v>2404</v>
      </c>
      <c r="B40" s="437"/>
      <c r="C40" s="540"/>
      <c r="D40" s="226"/>
      <c r="E40" s="226"/>
      <c r="F40" s="226"/>
      <c r="G40" s="1022"/>
      <c r="H40" s="437"/>
      <c r="I40" s="437"/>
      <c r="J40" s="437"/>
      <c r="K40" s="1320">
        <v>1676983.4600000002</v>
      </c>
    </row>
    <row r="41" spans="1:11" ht="15.95" customHeight="1" x14ac:dyDescent="0.25">
      <c r="A41" s="1018" t="s">
        <v>2405</v>
      </c>
      <c r="B41" s="437"/>
      <c r="C41" s="540"/>
      <c r="D41" s="226"/>
      <c r="E41" s="226"/>
      <c r="F41" s="226"/>
      <c r="G41" s="545" t="s">
        <v>2392</v>
      </c>
      <c r="H41" s="437"/>
      <c r="I41" s="437"/>
      <c r="J41" s="437"/>
      <c r="K41" s="1320">
        <v>1643950</v>
      </c>
    </row>
    <row r="42" spans="1:11" ht="15.95" customHeight="1" x14ac:dyDescent="0.25">
      <c r="A42" s="362" t="s">
        <v>2406</v>
      </c>
      <c r="B42" s="357"/>
      <c r="C42" s="709" t="s">
        <v>27</v>
      </c>
      <c r="D42" s="1023">
        <v>0.01</v>
      </c>
      <c r="E42" s="357"/>
      <c r="F42" s="1024"/>
      <c r="G42" s="1528"/>
      <c r="H42" s="437"/>
      <c r="I42" s="437"/>
      <c r="J42" s="437"/>
      <c r="K42" s="1317">
        <v>1310453.77</v>
      </c>
    </row>
    <row r="43" spans="1:11" s="554" customFormat="1" ht="15.95" customHeight="1" x14ac:dyDescent="0.25">
      <c r="A43" s="362" t="s">
        <v>2407</v>
      </c>
      <c r="B43" s="437"/>
      <c r="C43" s="437"/>
      <c r="D43" s="226"/>
      <c r="E43" s="226"/>
      <c r="F43" s="226"/>
      <c r="G43" s="437"/>
      <c r="H43" s="437"/>
      <c r="I43" s="437"/>
      <c r="J43" s="437"/>
      <c r="K43" s="1322">
        <v>482381.42</v>
      </c>
    </row>
    <row r="44" spans="1:11" s="554" customFormat="1" ht="45" x14ac:dyDescent="0.25">
      <c r="A44" s="362" t="s">
        <v>2408</v>
      </c>
      <c r="B44" s="357"/>
      <c r="C44" s="709" t="s">
        <v>27</v>
      </c>
      <c r="D44" s="357"/>
      <c r="E44" s="1024" t="s">
        <v>2409</v>
      </c>
      <c r="F44" s="357"/>
      <c r="G44" s="1527"/>
      <c r="H44" s="437"/>
      <c r="I44" s="437"/>
      <c r="J44" s="437"/>
      <c r="K44" s="1323">
        <v>168345</v>
      </c>
    </row>
    <row r="45" spans="1:11" s="554" customFormat="1" x14ac:dyDescent="0.25">
      <c r="A45" s="1018" t="s">
        <v>2410</v>
      </c>
      <c r="B45" s="437"/>
      <c r="C45" s="540" t="s">
        <v>79</v>
      </c>
      <c r="D45" s="226"/>
      <c r="E45" s="226"/>
      <c r="F45" s="226"/>
      <c r="G45" s="545" t="s">
        <v>2411</v>
      </c>
      <c r="H45" s="437"/>
      <c r="I45" s="437"/>
      <c r="J45" s="437"/>
      <c r="K45" s="1324">
        <v>340343.72000000003</v>
      </c>
    </row>
    <row r="46" spans="1:11" ht="15.95" customHeight="1" x14ac:dyDescent="0.25">
      <c r="A46" s="362" t="s">
        <v>2412</v>
      </c>
      <c r="B46" s="437"/>
      <c r="C46" s="437"/>
      <c r="D46" s="226"/>
      <c r="E46" s="226"/>
      <c r="F46" s="226"/>
      <c r="G46" s="541"/>
      <c r="H46" s="437"/>
      <c r="I46" s="437"/>
      <c r="J46" s="437"/>
      <c r="K46" s="1322">
        <v>98667.32</v>
      </c>
    </row>
    <row r="47" spans="1:11" s="554" customFormat="1" ht="15.95" customHeight="1" x14ac:dyDescent="0.25">
      <c r="A47" s="1018" t="s">
        <v>2413</v>
      </c>
      <c r="B47" s="437"/>
      <c r="C47" s="540"/>
      <c r="D47" s="226"/>
      <c r="E47" s="226"/>
      <c r="F47" s="226"/>
      <c r="G47" s="545"/>
      <c r="H47" s="437"/>
      <c r="I47" s="437"/>
      <c r="J47" s="437"/>
      <c r="K47" s="1320">
        <v>0</v>
      </c>
    </row>
    <row r="48" spans="1:11" ht="15.95" customHeight="1" x14ac:dyDescent="0.25">
      <c r="A48" s="1018" t="s">
        <v>2414</v>
      </c>
      <c r="B48" s="437"/>
      <c r="C48" s="540" t="s">
        <v>27</v>
      </c>
      <c r="D48" s="226"/>
      <c r="E48" s="226"/>
      <c r="F48" s="226"/>
      <c r="G48" s="545" t="s">
        <v>2415</v>
      </c>
      <c r="H48" s="437"/>
      <c r="I48" s="437"/>
      <c r="J48" s="437"/>
      <c r="K48" s="1320">
        <v>0</v>
      </c>
    </row>
    <row r="49" spans="1:11" ht="15.95" customHeight="1" x14ac:dyDescent="0.25">
      <c r="A49" s="439"/>
      <c r="B49" s="437"/>
      <c r="C49" s="437"/>
      <c r="D49" s="226"/>
      <c r="E49" s="226"/>
      <c r="F49" s="226"/>
      <c r="G49" s="437"/>
      <c r="H49" s="437"/>
      <c r="I49" s="437"/>
      <c r="J49" s="437"/>
      <c r="K49" s="1316"/>
    </row>
    <row r="50" spans="1:11" ht="15.95" customHeight="1" x14ac:dyDescent="0.25">
      <c r="A50" s="441" t="s">
        <v>628</v>
      </c>
      <c r="B50" s="1233"/>
      <c r="C50" s="1233"/>
      <c r="D50" s="230"/>
      <c r="E50" s="230"/>
      <c r="F50" s="230"/>
      <c r="G50" s="1233"/>
      <c r="H50" s="1233"/>
      <c r="I50" s="1233"/>
      <c r="J50" s="1233"/>
      <c r="K50" s="1321">
        <f>+K9+K11+K21+K23+K29+K31+K34+K36</f>
        <v>167314336.47</v>
      </c>
    </row>
    <row r="51" spans="1:11" x14ac:dyDescent="0.25">
      <c r="A51" s="482"/>
      <c r="B51" s="19"/>
      <c r="C51" s="19"/>
      <c r="D51" s="19"/>
      <c r="E51" s="19"/>
      <c r="F51" s="19"/>
      <c r="G51" s="19"/>
      <c r="H51" s="19"/>
      <c r="I51" s="19"/>
      <c r="J51" s="19"/>
      <c r="K51" s="19"/>
    </row>
    <row r="52" spans="1:11" x14ac:dyDescent="0.25">
      <c r="G52" s="42"/>
      <c r="K52" s="42">
        <v>167314336.47000006</v>
      </c>
    </row>
    <row r="54" spans="1:11" x14ac:dyDescent="0.25">
      <c r="K54" s="42">
        <f>+K52-K50</f>
        <v>0</v>
      </c>
    </row>
    <row r="55" spans="1:11" x14ac:dyDescent="0.25">
      <c r="C55" s="42"/>
      <c r="D55" s="42"/>
      <c r="E55" s="42"/>
      <c r="F55" s="42"/>
      <c r="G55" s="42"/>
    </row>
    <row r="56" spans="1:11" x14ac:dyDescent="0.25">
      <c r="C56" s="42"/>
      <c r="D56" s="42"/>
      <c r="E56" s="42"/>
      <c r="F56" s="42"/>
      <c r="G56" s="42"/>
    </row>
    <row r="57" spans="1:11" x14ac:dyDescent="0.25">
      <c r="C57" s="42"/>
      <c r="D57" s="42"/>
      <c r="E57" s="42"/>
      <c r="F57" s="42"/>
      <c r="G57" s="42"/>
    </row>
    <row r="58" spans="1:11" x14ac:dyDescent="0.25">
      <c r="C58" s="42"/>
      <c r="D58" s="42"/>
      <c r="E58" s="42"/>
      <c r="F58" s="42"/>
      <c r="G58" s="42"/>
    </row>
    <row r="59" spans="1:11" x14ac:dyDescent="0.25">
      <c r="C59" s="42"/>
      <c r="D59" s="42"/>
      <c r="E59" s="42"/>
      <c r="F59" s="42"/>
      <c r="G59" s="42"/>
    </row>
    <row r="60" spans="1:11" x14ac:dyDescent="0.25">
      <c r="C60" s="42"/>
      <c r="D60" s="42"/>
      <c r="E60" s="42"/>
      <c r="F60" s="42"/>
      <c r="G60" s="42"/>
    </row>
    <row r="61" spans="1:11" x14ac:dyDescent="0.25">
      <c r="C61" s="42"/>
      <c r="D61" s="42"/>
      <c r="E61" s="42"/>
      <c r="F61" s="42"/>
      <c r="G61" s="42"/>
    </row>
    <row r="62" spans="1:11" x14ac:dyDescent="0.25">
      <c r="C62" s="42"/>
      <c r="D62" s="42"/>
      <c r="E62" s="42"/>
      <c r="F62" s="42"/>
      <c r="G62" s="42"/>
    </row>
    <row r="63" spans="1:11" x14ac:dyDescent="0.25">
      <c r="C63" s="42"/>
      <c r="D63" s="42"/>
      <c r="E63" s="42"/>
      <c r="F63" s="42"/>
      <c r="G63" s="42"/>
    </row>
    <row r="64" spans="1:11" x14ac:dyDescent="0.25">
      <c r="C64" s="42"/>
      <c r="D64" s="42"/>
      <c r="E64" s="42"/>
      <c r="F64" s="42"/>
      <c r="G64" s="42"/>
    </row>
    <row r="65" spans="3:7" x14ac:dyDescent="0.25">
      <c r="C65" s="42"/>
      <c r="D65" s="42"/>
      <c r="E65" s="42"/>
      <c r="F65" s="42"/>
      <c r="G65" s="42"/>
    </row>
  </sheetData>
  <mergeCells count="5">
    <mergeCell ref="K7:K8"/>
    <mergeCell ref="E7:F7"/>
    <mergeCell ref="H7:I7"/>
    <mergeCell ref="J7:J8"/>
    <mergeCell ref="G7:G8"/>
  </mergeCells>
  <printOptions horizontalCentered="1"/>
  <pageMargins left="0.31496062992125984" right="0.11811023622047245" top="0.35433070866141736" bottom="0.19685039370078741" header="0.31496062992125984" footer="0.31496062992125984"/>
  <pageSetup paperSize="5"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88"/>
  <sheetViews>
    <sheetView showGridLines="0" topLeftCell="A67" zoomScale="90" zoomScaleNormal="90" workbookViewId="0">
      <selection activeCell="K54" sqref="K54"/>
    </sheetView>
  </sheetViews>
  <sheetFormatPr baseColWidth="10" defaultRowHeight="15" x14ac:dyDescent="0.25"/>
  <cols>
    <col min="1" max="1" width="66.85546875" style="553" customWidth="1"/>
    <col min="2" max="2" width="18.140625" style="553" bestFit="1" customWidth="1"/>
    <col min="3" max="3" width="18.85546875" style="553" bestFit="1" customWidth="1"/>
    <col min="4" max="4" width="34.140625" style="553" customWidth="1"/>
    <col min="5" max="6" width="17.7109375" style="553" customWidth="1"/>
    <col min="7" max="7" width="25.85546875" style="553" customWidth="1"/>
    <col min="8" max="9" width="17.7109375" style="553" customWidth="1"/>
    <col min="10" max="10" width="42.42578125" style="553" bestFit="1" customWidth="1"/>
    <col min="11" max="11" width="17.7109375" style="553" customWidth="1"/>
    <col min="12" max="12" width="1.28515625" style="553" customWidth="1"/>
    <col min="13" max="256" width="11.42578125" style="553"/>
    <col min="257" max="257" width="71" style="553" customWidth="1"/>
    <col min="258" max="258" width="18.140625" style="553" bestFit="1" customWidth="1"/>
    <col min="259" max="259" width="18.85546875" style="553" bestFit="1" customWidth="1"/>
    <col min="260" max="260" width="34.140625" style="553" customWidth="1"/>
    <col min="261" max="262" width="17.7109375" style="553" customWidth="1"/>
    <col min="263" max="263" width="22.5703125" style="553" customWidth="1"/>
    <col min="264" max="265" width="17.7109375" style="553" customWidth="1"/>
    <col min="266" max="266" width="40.28515625" style="553" customWidth="1"/>
    <col min="267" max="267" width="17.7109375" style="553" customWidth="1"/>
    <col min="268" max="268" width="1.28515625" style="553" customWidth="1"/>
    <col min="269" max="512" width="11.42578125" style="553"/>
    <col min="513" max="513" width="71" style="553" customWidth="1"/>
    <col min="514" max="514" width="18.140625" style="553" bestFit="1" customWidth="1"/>
    <col min="515" max="515" width="18.85546875" style="553" bestFit="1" customWidth="1"/>
    <col min="516" max="516" width="34.140625" style="553" customWidth="1"/>
    <col min="517" max="518" width="17.7109375" style="553" customWidth="1"/>
    <col min="519" max="519" width="22.5703125" style="553" customWidth="1"/>
    <col min="520" max="521" width="17.7109375" style="553" customWidth="1"/>
    <col min="522" max="522" width="40.28515625" style="553" customWidth="1"/>
    <col min="523" max="523" width="17.7109375" style="553" customWidth="1"/>
    <col min="524" max="524" width="1.28515625" style="553" customWidth="1"/>
    <col min="525" max="768" width="11.42578125" style="553"/>
    <col min="769" max="769" width="71" style="553" customWidth="1"/>
    <col min="770" max="770" width="18.140625" style="553" bestFit="1" customWidth="1"/>
    <col min="771" max="771" width="18.85546875" style="553" bestFit="1" customWidth="1"/>
    <col min="772" max="772" width="34.140625" style="553" customWidth="1"/>
    <col min="773" max="774" width="17.7109375" style="553" customWidth="1"/>
    <col min="775" max="775" width="22.5703125" style="553" customWidth="1"/>
    <col min="776" max="777" width="17.7109375" style="553" customWidth="1"/>
    <col min="778" max="778" width="40.28515625" style="553" customWidth="1"/>
    <col min="779" max="779" width="17.7109375" style="553" customWidth="1"/>
    <col min="780" max="780" width="1.28515625" style="553" customWidth="1"/>
    <col min="781" max="1024" width="11.42578125" style="553"/>
    <col min="1025" max="1025" width="71" style="553" customWidth="1"/>
    <col min="1026" max="1026" width="18.140625" style="553" bestFit="1" customWidth="1"/>
    <col min="1027" max="1027" width="18.85546875" style="553" bestFit="1" customWidth="1"/>
    <col min="1028" max="1028" width="34.140625" style="553" customWidth="1"/>
    <col min="1029" max="1030" width="17.7109375" style="553" customWidth="1"/>
    <col min="1031" max="1031" width="22.5703125" style="553" customWidth="1"/>
    <col min="1032" max="1033" width="17.7109375" style="553" customWidth="1"/>
    <col min="1034" max="1034" width="40.28515625" style="553" customWidth="1"/>
    <col min="1035" max="1035" width="17.7109375" style="553" customWidth="1"/>
    <col min="1036" max="1036" width="1.28515625" style="553" customWidth="1"/>
    <col min="1037" max="1280" width="11.42578125" style="553"/>
    <col min="1281" max="1281" width="71" style="553" customWidth="1"/>
    <col min="1282" max="1282" width="18.140625" style="553" bestFit="1" customWidth="1"/>
    <col min="1283" max="1283" width="18.85546875" style="553" bestFit="1" customWidth="1"/>
    <col min="1284" max="1284" width="34.140625" style="553" customWidth="1"/>
    <col min="1285" max="1286" width="17.7109375" style="553" customWidth="1"/>
    <col min="1287" max="1287" width="22.5703125" style="553" customWidth="1"/>
    <col min="1288" max="1289" width="17.7109375" style="553" customWidth="1"/>
    <col min="1290" max="1290" width="40.28515625" style="553" customWidth="1"/>
    <col min="1291" max="1291" width="17.7109375" style="553" customWidth="1"/>
    <col min="1292" max="1292" width="1.28515625" style="553" customWidth="1"/>
    <col min="1293" max="1536" width="11.42578125" style="553"/>
    <col min="1537" max="1537" width="71" style="553" customWidth="1"/>
    <col min="1538" max="1538" width="18.140625" style="553" bestFit="1" customWidth="1"/>
    <col min="1539" max="1539" width="18.85546875" style="553" bestFit="1" customWidth="1"/>
    <col min="1540" max="1540" width="34.140625" style="553" customWidth="1"/>
    <col min="1541" max="1542" width="17.7109375" style="553" customWidth="1"/>
    <col min="1543" max="1543" width="22.5703125" style="553" customWidth="1"/>
    <col min="1544" max="1545" width="17.7109375" style="553" customWidth="1"/>
    <col min="1546" max="1546" width="40.28515625" style="553" customWidth="1"/>
    <col min="1547" max="1547" width="17.7109375" style="553" customWidth="1"/>
    <col min="1548" max="1548" width="1.28515625" style="553" customWidth="1"/>
    <col min="1549" max="1792" width="11.42578125" style="553"/>
    <col min="1793" max="1793" width="71" style="553" customWidth="1"/>
    <col min="1794" max="1794" width="18.140625" style="553" bestFit="1" customWidth="1"/>
    <col min="1795" max="1795" width="18.85546875" style="553" bestFit="1" customWidth="1"/>
    <col min="1796" max="1796" width="34.140625" style="553" customWidth="1"/>
    <col min="1797" max="1798" width="17.7109375" style="553" customWidth="1"/>
    <col min="1799" max="1799" width="22.5703125" style="553" customWidth="1"/>
    <col min="1800" max="1801" width="17.7109375" style="553" customWidth="1"/>
    <col min="1802" max="1802" width="40.28515625" style="553" customWidth="1"/>
    <col min="1803" max="1803" width="17.7109375" style="553" customWidth="1"/>
    <col min="1804" max="1804" width="1.28515625" style="553" customWidth="1"/>
    <col min="1805" max="2048" width="11.42578125" style="553"/>
    <col min="2049" max="2049" width="71" style="553" customWidth="1"/>
    <col min="2050" max="2050" width="18.140625" style="553" bestFit="1" customWidth="1"/>
    <col min="2051" max="2051" width="18.85546875" style="553" bestFit="1" customWidth="1"/>
    <col min="2052" max="2052" width="34.140625" style="553" customWidth="1"/>
    <col min="2053" max="2054" width="17.7109375" style="553" customWidth="1"/>
    <col min="2055" max="2055" width="22.5703125" style="553" customWidth="1"/>
    <col min="2056" max="2057" width="17.7109375" style="553" customWidth="1"/>
    <col min="2058" max="2058" width="40.28515625" style="553" customWidth="1"/>
    <col min="2059" max="2059" width="17.7109375" style="553" customWidth="1"/>
    <col min="2060" max="2060" width="1.28515625" style="553" customWidth="1"/>
    <col min="2061" max="2304" width="11.42578125" style="553"/>
    <col min="2305" max="2305" width="71" style="553" customWidth="1"/>
    <col min="2306" max="2306" width="18.140625" style="553" bestFit="1" customWidth="1"/>
    <col min="2307" max="2307" width="18.85546875" style="553" bestFit="1" customWidth="1"/>
    <col min="2308" max="2308" width="34.140625" style="553" customWidth="1"/>
    <col min="2309" max="2310" width="17.7109375" style="553" customWidth="1"/>
    <col min="2311" max="2311" width="22.5703125" style="553" customWidth="1"/>
    <col min="2312" max="2313" width="17.7109375" style="553" customWidth="1"/>
    <col min="2314" max="2314" width="40.28515625" style="553" customWidth="1"/>
    <col min="2315" max="2315" width="17.7109375" style="553" customWidth="1"/>
    <col min="2316" max="2316" width="1.28515625" style="553" customWidth="1"/>
    <col min="2317" max="2560" width="11.42578125" style="553"/>
    <col min="2561" max="2561" width="71" style="553" customWidth="1"/>
    <col min="2562" max="2562" width="18.140625" style="553" bestFit="1" customWidth="1"/>
    <col min="2563" max="2563" width="18.85546875" style="553" bestFit="1" customWidth="1"/>
    <col min="2564" max="2564" width="34.140625" style="553" customWidth="1"/>
    <col min="2565" max="2566" width="17.7109375" style="553" customWidth="1"/>
    <col min="2567" max="2567" width="22.5703125" style="553" customWidth="1"/>
    <col min="2568" max="2569" width="17.7109375" style="553" customWidth="1"/>
    <col min="2570" max="2570" width="40.28515625" style="553" customWidth="1"/>
    <col min="2571" max="2571" width="17.7109375" style="553" customWidth="1"/>
    <col min="2572" max="2572" width="1.28515625" style="553" customWidth="1"/>
    <col min="2573" max="2816" width="11.42578125" style="553"/>
    <col min="2817" max="2817" width="71" style="553" customWidth="1"/>
    <col min="2818" max="2818" width="18.140625" style="553" bestFit="1" customWidth="1"/>
    <col min="2819" max="2819" width="18.85546875" style="553" bestFit="1" customWidth="1"/>
    <col min="2820" max="2820" width="34.140625" style="553" customWidth="1"/>
    <col min="2821" max="2822" width="17.7109375" style="553" customWidth="1"/>
    <col min="2823" max="2823" width="22.5703125" style="553" customWidth="1"/>
    <col min="2824" max="2825" width="17.7109375" style="553" customWidth="1"/>
    <col min="2826" max="2826" width="40.28515625" style="553" customWidth="1"/>
    <col min="2827" max="2827" width="17.7109375" style="553" customWidth="1"/>
    <col min="2828" max="2828" width="1.28515625" style="553" customWidth="1"/>
    <col min="2829" max="3072" width="11.42578125" style="553"/>
    <col min="3073" max="3073" width="71" style="553" customWidth="1"/>
    <col min="3074" max="3074" width="18.140625" style="553" bestFit="1" customWidth="1"/>
    <col min="3075" max="3075" width="18.85546875" style="553" bestFit="1" customWidth="1"/>
    <col min="3076" max="3076" width="34.140625" style="553" customWidth="1"/>
    <col min="3077" max="3078" width="17.7109375" style="553" customWidth="1"/>
    <col min="3079" max="3079" width="22.5703125" style="553" customWidth="1"/>
    <col min="3080" max="3081" width="17.7109375" style="553" customWidth="1"/>
    <col min="3082" max="3082" width="40.28515625" style="553" customWidth="1"/>
    <col min="3083" max="3083" width="17.7109375" style="553" customWidth="1"/>
    <col min="3084" max="3084" width="1.28515625" style="553" customWidth="1"/>
    <col min="3085" max="3328" width="11.42578125" style="553"/>
    <col min="3329" max="3329" width="71" style="553" customWidth="1"/>
    <col min="3330" max="3330" width="18.140625" style="553" bestFit="1" customWidth="1"/>
    <col min="3331" max="3331" width="18.85546875" style="553" bestFit="1" customWidth="1"/>
    <col min="3332" max="3332" width="34.140625" style="553" customWidth="1"/>
    <col min="3333" max="3334" width="17.7109375" style="553" customWidth="1"/>
    <col min="3335" max="3335" width="22.5703125" style="553" customWidth="1"/>
    <col min="3336" max="3337" width="17.7109375" style="553" customWidth="1"/>
    <col min="3338" max="3338" width="40.28515625" style="553" customWidth="1"/>
    <col min="3339" max="3339" width="17.7109375" style="553" customWidth="1"/>
    <col min="3340" max="3340" width="1.28515625" style="553" customWidth="1"/>
    <col min="3341" max="3584" width="11.42578125" style="553"/>
    <col min="3585" max="3585" width="71" style="553" customWidth="1"/>
    <col min="3586" max="3586" width="18.140625" style="553" bestFit="1" customWidth="1"/>
    <col min="3587" max="3587" width="18.85546875" style="553" bestFit="1" customWidth="1"/>
    <col min="3588" max="3588" width="34.140625" style="553" customWidth="1"/>
    <col min="3589" max="3590" width="17.7109375" style="553" customWidth="1"/>
    <col min="3591" max="3591" width="22.5703125" style="553" customWidth="1"/>
    <col min="3592" max="3593" width="17.7109375" style="553" customWidth="1"/>
    <col min="3594" max="3594" width="40.28515625" style="553" customWidth="1"/>
    <col min="3595" max="3595" width="17.7109375" style="553" customWidth="1"/>
    <col min="3596" max="3596" width="1.28515625" style="553" customWidth="1"/>
    <col min="3597" max="3840" width="11.42578125" style="553"/>
    <col min="3841" max="3841" width="71" style="553" customWidth="1"/>
    <col min="3842" max="3842" width="18.140625" style="553" bestFit="1" customWidth="1"/>
    <col min="3843" max="3843" width="18.85546875" style="553" bestFit="1" customWidth="1"/>
    <col min="3844" max="3844" width="34.140625" style="553" customWidth="1"/>
    <col min="3845" max="3846" width="17.7109375" style="553" customWidth="1"/>
    <col min="3847" max="3847" width="22.5703125" style="553" customWidth="1"/>
    <col min="3848" max="3849" width="17.7109375" style="553" customWidth="1"/>
    <col min="3850" max="3850" width="40.28515625" style="553" customWidth="1"/>
    <col min="3851" max="3851" width="17.7109375" style="553" customWidth="1"/>
    <col min="3852" max="3852" width="1.28515625" style="553" customWidth="1"/>
    <col min="3853" max="4096" width="11.42578125" style="553"/>
    <col min="4097" max="4097" width="71" style="553" customWidth="1"/>
    <col min="4098" max="4098" width="18.140625" style="553" bestFit="1" customWidth="1"/>
    <col min="4099" max="4099" width="18.85546875" style="553" bestFit="1" customWidth="1"/>
    <col min="4100" max="4100" width="34.140625" style="553" customWidth="1"/>
    <col min="4101" max="4102" width="17.7109375" style="553" customWidth="1"/>
    <col min="4103" max="4103" width="22.5703125" style="553" customWidth="1"/>
    <col min="4104" max="4105" width="17.7109375" style="553" customWidth="1"/>
    <col min="4106" max="4106" width="40.28515625" style="553" customWidth="1"/>
    <col min="4107" max="4107" width="17.7109375" style="553" customWidth="1"/>
    <col min="4108" max="4108" width="1.28515625" style="553" customWidth="1"/>
    <col min="4109" max="4352" width="11.42578125" style="553"/>
    <col min="4353" max="4353" width="71" style="553" customWidth="1"/>
    <col min="4354" max="4354" width="18.140625" style="553" bestFit="1" customWidth="1"/>
    <col min="4355" max="4355" width="18.85546875" style="553" bestFit="1" customWidth="1"/>
    <col min="4356" max="4356" width="34.140625" style="553" customWidth="1"/>
    <col min="4357" max="4358" width="17.7109375" style="553" customWidth="1"/>
    <col min="4359" max="4359" width="22.5703125" style="553" customWidth="1"/>
    <col min="4360" max="4361" width="17.7109375" style="553" customWidth="1"/>
    <col min="4362" max="4362" width="40.28515625" style="553" customWidth="1"/>
    <col min="4363" max="4363" width="17.7109375" style="553" customWidth="1"/>
    <col min="4364" max="4364" width="1.28515625" style="553" customWidth="1"/>
    <col min="4365" max="4608" width="11.42578125" style="553"/>
    <col min="4609" max="4609" width="71" style="553" customWidth="1"/>
    <col min="4610" max="4610" width="18.140625" style="553" bestFit="1" customWidth="1"/>
    <col min="4611" max="4611" width="18.85546875" style="553" bestFit="1" customWidth="1"/>
    <col min="4612" max="4612" width="34.140625" style="553" customWidth="1"/>
    <col min="4613" max="4614" width="17.7109375" style="553" customWidth="1"/>
    <col min="4615" max="4615" width="22.5703125" style="553" customWidth="1"/>
    <col min="4616" max="4617" width="17.7109375" style="553" customWidth="1"/>
    <col min="4618" max="4618" width="40.28515625" style="553" customWidth="1"/>
    <col min="4619" max="4619" width="17.7109375" style="553" customWidth="1"/>
    <col min="4620" max="4620" width="1.28515625" style="553" customWidth="1"/>
    <col min="4621" max="4864" width="11.42578125" style="553"/>
    <col min="4865" max="4865" width="71" style="553" customWidth="1"/>
    <col min="4866" max="4866" width="18.140625" style="553" bestFit="1" customWidth="1"/>
    <col min="4867" max="4867" width="18.85546875" style="553" bestFit="1" customWidth="1"/>
    <col min="4868" max="4868" width="34.140625" style="553" customWidth="1"/>
    <col min="4869" max="4870" width="17.7109375" style="553" customWidth="1"/>
    <col min="4871" max="4871" width="22.5703125" style="553" customWidth="1"/>
    <col min="4872" max="4873" width="17.7109375" style="553" customWidth="1"/>
    <col min="4874" max="4874" width="40.28515625" style="553" customWidth="1"/>
    <col min="4875" max="4875" width="17.7109375" style="553" customWidth="1"/>
    <col min="4876" max="4876" width="1.28515625" style="553" customWidth="1"/>
    <col min="4877" max="5120" width="11.42578125" style="553"/>
    <col min="5121" max="5121" width="71" style="553" customWidth="1"/>
    <col min="5122" max="5122" width="18.140625" style="553" bestFit="1" customWidth="1"/>
    <col min="5123" max="5123" width="18.85546875" style="553" bestFit="1" customWidth="1"/>
    <col min="5124" max="5124" width="34.140625" style="553" customWidth="1"/>
    <col min="5125" max="5126" width="17.7109375" style="553" customWidth="1"/>
    <col min="5127" max="5127" width="22.5703125" style="553" customWidth="1"/>
    <col min="5128" max="5129" width="17.7109375" style="553" customWidth="1"/>
    <col min="5130" max="5130" width="40.28515625" style="553" customWidth="1"/>
    <col min="5131" max="5131" width="17.7109375" style="553" customWidth="1"/>
    <col min="5132" max="5132" width="1.28515625" style="553" customWidth="1"/>
    <col min="5133" max="5376" width="11.42578125" style="553"/>
    <col min="5377" max="5377" width="71" style="553" customWidth="1"/>
    <col min="5378" max="5378" width="18.140625" style="553" bestFit="1" customWidth="1"/>
    <col min="5379" max="5379" width="18.85546875" style="553" bestFit="1" customWidth="1"/>
    <col min="5380" max="5380" width="34.140625" style="553" customWidth="1"/>
    <col min="5381" max="5382" width="17.7109375" style="553" customWidth="1"/>
    <col min="5383" max="5383" width="22.5703125" style="553" customWidth="1"/>
    <col min="5384" max="5385" width="17.7109375" style="553" customWidth="1"/>
    <col min="5386" max="5386" width="40.28515625" style="553" customWidth="1"/>
    <col min="5387" max="5387" width="17.7109375" style="553" customWidth="1"/>
    <col min="5388" max="5388" width="1.28515625" style="553" customWidth="1"/>
    <col min="5389" max="5632" width="11.42578125" style="553"/>
    <col min="5633" max="5633" width="71" style="553" customWidth="1"/>
    <col min="5634" max="5634" width="18.140625" style="553" bestFit="1" customWidth="1"/>
    <col min="5635" max="5635" width="18.85546875" style="553" bestFit="1" customWidth="1"/>
    <col min="5636" max="5636" width="34.140625" style="553" customWidth="1"/>
    <col min="5637" max="5638" width="17.7109375" style="553" customWidth="1"/>
    <col min="5639" max="5639" width="22.5703125" style="553" customWidth="1"/>
    <col min="5640" max="5641" width="17.7109375" style="553" customWidth="1"/>
    <col min="5642" max="5642" width="40.28515625" style="553" customWidth="1"/>
    <col min="5643" max="5643" width="17.7109375" style="553" customWidth="1"/>
    <col min="5644" max="5644" width="1.28515625" style="553" customWidth="1"/>
    <col min="5645" max="5888" width="11.42578125" style="553"/>
    <col min="5889" max="5889" width="71" style="553" customWidth="1"/>
    <col min="5890" max="5890" width="18.140625" style="553" bestFit="1" customWidth="1"/>
    <col min="5891" max="5891" width="18.85546875" style="553" bestFit="1" customWidth="1"/>
    <col min="5892" max="5892" width="34.140625" style="553" customWidth="1"/>
    <col min="5893" max="5894" width="17.7109375" style="553" customWidth="1"/>
    <col min="5895" max="5895" width="22.5703125" style="553" customWidth="1"/>
    <col min="5896" max="5897" width="17.7109375" style="553" customWidth="1"/>
    <col min="5898" max="5898" width="40.28515625" style="553" customWidth="1"/>
    <col min="5899" max="5899" width="17.7109375" style="553" customWidth="1"/>
    <col min="5900" max="5900" width="1.28515625" style="553" customWidth="1"/>
    <col min="5901" max="6144" width="11.42578125" style="553"/>
    <col min="6145" max="6145" width="71" style="553" customWidth="1"/>
    <col min="6146" max="6146" width="18.140625" style="553" bestFit="1" customWidth="1"/>
    <col min="6147" max="6147" width="18.85546875" style="553" bestFit="1" customWidth="1"/>
    <col min="6148" max="6148" width="34.140625" style="553" customWidth="1"/>
    <col min="6149" max="6150" width="17.7109375" style="553" customWidth="1"/>
    <col min="6151" max="6151" width="22.5703125" style="553" customWidth="1"/>
    <col min="6152" max="6153" width="17.7109375" style="553" customWidth="1"/>
    <col min="6154" max="6154" width="40.28515625" style="553" customWidth="1"/>
    <col min="6155" max="6155" width="17.7109375" style="553" customWidth="1"/>
    <col min="6156" max="6156" width="1.28515625" style="553" customWidth="1"/>
    <col min="6157" max="6400" width="11.42578125" style="553"/>
    <col min="6401" max="6401" width="71" style="553" customWidth="1"/>
    <col min="6402" max="6402" width="18.140625" style="553" bestFit="1" customWidth="1"/>
    <col min="6403" max="6403" width="18.85546875" style="553" bestFit="1" customWidth="1"/>
    <col min="6404" max="6404" width="34.140625" style="553" customWidth="1"/>
    <col min="6405" max="6406" width="17.7109375" style="553" customWidth="1"/>
    <col min="6407" max="6407" width="22.5703125" style="553" customWidth="1"/>
    <col min="6408" max="6409" width="17.7109375" style="553" customWidth="1"/>
    <col min="6410" max="6410" width="40.28515625" style="553" customWidth="1"/>
    <col min="6411" max="6411" width="17.7109375" style="553" customWidth="1"/>
    <col min="6412" max="6412" width="1.28515625" style="553" customWidth="1"/>
    <col min="6413" max="6656" width="11.42578125" style="553"/>
    <col min="6657" max="6657" width="71" style="553" customWidth="1"/>
    <col min="6658" max="6658" width="18.140625" style="553" bestFit="1" customWidth="1"/>
    <col min="6659" max="6659" width="18.85546875" style="553" bestFit="1" customWidth="1"/>
    <col min="6660" max="6660" width="34.140625" style="553" customWidth="1"/>
    <col min="6661" max="6662" width="17.7109375" style="553" customWidth="1"/>
    <col min="6663" max="6663" width="22.5703125" style="553" customWidth="1"/>
    <col min="6664" max="6665" width="17.7109375" style="553" customWidth="1"/>
    <col min="6666" max="6666" width="40.28515625" style="553" customWidth="1"/>
    <col min="6667" max="6667" width="17.7109375" style="553" customWidth="1"/>
    <col min="6668" max="6668" width="1.28515625" style="553" customWidth="1"/>
    <col min="6669" max="6912" width="11.42578125" style="553"/>
    <col min="6913" max="6913" width="71" style="553" customWidth="1"/>
    <col min="6914" max="6914" width="18.140625" style="553" bestFit="1" customWidth="1"/>
    <col min="6915" max="6915" width="18.85546875" style="553" bestFit="1" customWidth="1"/>
    <col min="6916" max="6916" width="34.140625" style="553" customWidth="1"/>
    <col min="6917" max="6918" width="17.7109375" style="553" customWidth="1"/>
    <col min="6919" max="6919" width="22.5703125" style="553" customWidth="1"/>
    <col min="6920" max="6921" width="17.7109375" style="553" customWidth="1"/>
    <col min="6922" max="6922" width="40.28515625" style="553" customWidth="1"/>
    <col min="6923" max="6923" width="17.7109375" style="553" customWidth="1"/>
    <col min="6924" max="6924" width="1.28515625" style="553" customWidth="1"/>
    <col min="6925" max="7168" width="11.42578125" style="553"/>
    <col min="7169" max="7169" width="71" style="553" customWidth="1"/>
    <col min="7170" max="7170" width="18.140625" style="553" bestFit="1" customWidth="1"/>
    <col min="7171" max="7171" width="18.85546875" style="553" bestFit="1" customWidth="1"/>
    <col min="7172" max="7172" width="34.140625" style="553" customWidth="1"/>
    <col min="7173" max="7174" width="17.7109375" style="553" customWidth="1"/>
    <col min="7175" max="7175" width="22.5703125" style="553" customWidth="1"/>
    <col min="7176" max="7177" width="17.7109375" style="553" customWidth="1"/>
    <col min="7178" max="7178" width="40.28515625" style="553" customWidth="1"/>
    <col min="7179" max="7179" width="17.7109375" style="553" customWidth="1"/>
    <col min="7180" max="7180" width="1.28515625" style="553" customWidth="1"/>
    <col min="7181" max="7424" width="11.42578125" style="553"/>
    <col min="7425" max="7425" width="71" style="553" customWidth="1"/>
    <col min="7426" max="7426" width="18.140625" style="553" bestFit="1" customWidth="1"/>
    <col min="7427" max="7427" width="18.85546875" style="553" bestFit="1" customWidth="1"/>
    <col min="7428" max="7428" width="34.140625" style="553" customWidth="1"/>
    <col min="7429" max="7430" width="17.7109375" style="553" customWidth="1"/>
    <col min="7431" max="7431" width="22.5703125" style="553" customWidth="1"/>
    <col min="7432" max="7433" width="17.7109375" style="553" customWidth="1"/>
    <col min="7434" max="7434" width="40.28515625" style="553" customWidth="1"/>
    <col min="7435" max="7435" width="17.7109375" style="553" customWidth="1"/>
    <col min="7436" max="7436" width="1.28515625" style="553" customWidth="1"/>
    <col min="7437" max="7680" width="11.42578125" style="553"/>
    <col min="7681" max="7681" width="71" style="553" customWidth="1"/>
    <col min="7682" max="7682" width="18.140625" style="553" bestFit="1" customWidth="1"/>
    <col min="7683" max="7683" width="18.85546875" style="553" bestFit="1" customWidth="1"/>
    <col min="7684" max="7684" width="34.140625" style="553" customWidth="1"/>
    <col min="7685" max="7686" width="17.7109375" style="553" customWidth="1"/>
    <col min="7687" max="7687" width="22.5703125" style="553" customWidth="1"/>
    <col min="7688" max="7689" width="17.7109375" style="553" customWidth="1"/>
    <col min="7690" max="7690" width="40.28515625" style="553" customWidth="1"/>
    <col min="7691" max="7691" width="17.7109375" style="553" customWidth="1"/>
    <col min="7692" max="7692" width="1.28515625" style="553" customWidth="1"/>
    <col min="7693" max="7936" width="11.42578125" style="553"/>
    <col min="7937" max="7937" width="71" style="553" customWidth="1"/>
    <col min="7938" max="7938" width="18.140625" style="553" bestFit="1" customWidth="1"/>
    <col min="7939" max="7939" width="18.85546875" style="553" bestFit="1" customWidth="1"/>
    <col min="7940" max="7940" width="34.140625" style="553" customWidth="1"/>
    <col min="7941" max="7942" width="17.7109375" style="553" customWidth="1"/>
    <col min="7943" max="7943" width="22.5703125" style="553" customWidth="1"/>
    <col min="7944" max="7945" width="17.7109375" style="553" customWidth="1"/>
    <col min="7946" max="7946" width="40.28515625" style="553" customWidth="1"/>
    <col min="7947" max="7947" width="17.7109375" style="553" customWidth="1"/>
    <col min="7948" max="7948" width="1.28515625" style="553" customWidth="1"/>
    <col min="7949" max="8192" width="11.42578125" style="553"/>
    <col min="8193" max="8193" width="71" style="553" customWidth="1"/>
    <col min="8194" max="8194" width="18.140625" style="553" bestFit="1" customWidth="1"/>
    <col min="8195" max="8195" width="18.85546875" style="553" bestFit="1" customWidth="1"/>
    <col min="8196" max="8196" width="34.140625" style="553" customWidth="1"/>
    <col min="8197" max="8198" width="17.7109375" style="553" customWidth="1"/>
    <col min="8199" max="8199" width="22.5703125" style="553" customWidth="1"/>
    <col min="8200" max="8201" width="17.7109375" style="553" customWidth="1"/>
    <col min="8202" max="8202" width="40.28515625" style="553" customWidth="1"/>
    <col min="8203" max="8203" width="17.7109375" style="553" customWidth="1"/>
    <col min="8204" max="8204" width="1.28515625" style="553" customWidth="1"/>
    <col min="8205" max="8448" width="11.42578125" style="553"/>
    <col min="8449" max="8449" width="71" style="553" customWidth="1"/>
    <col min="8450" max="8450" width="18.140625" style="553" bestFit="1" customWidth="1"/>
    <col min="8451" max="8451" width="18.85546875" style="553" bestFit="1" customWidth="1"/>
    <col min="8452" max="8452" width="34.140625" style="553" customWidth="1"/>
    <col min="8453" max="8454" width="17.7109375" style="553" customWidth="1"/>
    <col min="8455" max="8455" width="22.5703125" style="553" customWidth="1"/>
    <col min="8456" max="8457" width="17.7109375" style="553" customWidth="1"/>
    <col min="8458" max="8458" width="40.28515625" style="553" customWidth="1"/>
    <col min="8459" max="8459" width="17.7109375" style="553" customWidth="1"/>
    <col min="8460" max="8460" width="1.28515625" style="553" customWidth="1"/>
    <col min="8461" max="8704" width="11.42578125" style="553"/>
    <col min="8705" max="8705" width="71" style="553" customWidth="1"/>
    <col min="8706" max="8706" width="18.140625" style="553" bestFit="1" customWidth="1"/>
    <col min="8707" max="8707" width="18.85546875" style="553" bestFit="1" customWidth="1"/>
    <col min="8708" max="8708" width="34.140625" style="553" customWidth="1"/>
    <col min="8709" max="8710" width="17.7109375" style="553" customWidth="1"/>
    <col min="8711" max="8711" width="22.5703125" style="553" customWidth="1"/>
    <col min="8712" max="8713" width="17.7109375" style="553" customWidth="1"/>
    <col min="8714" max="8714" width="40.28515625" style="553" customWidth="1"/>
    <col min="8715" max="8715" width="17.7109375" style="553" customWidth="1"/>
    <col min="8716" max="8716" width="1.28515625" style="553" customWidth="1"/>
    <col min="8717" max="8960" width="11.42578125" style="553"/>
    <col min="8961" max="8961" width="71" style="553" customWidth="1"/>
    <col min="8962" max="8962" width="18.140625" style="553" bestFit="1" customWidth="1"/>
    <col min="8963" max="8963" width="18.85546875" style="553" bestFit="1" customWidth="1"/>
    <col min="8964" max="8964" width="34.140625" style="553" customWidth="1"/>
    <col min="8965" max="8966" width="17.7109375" style="553" customWidth="1"/>
    <col min="8967" max="8967" width="22.5703125" style="553" customWidth="1"/>
    <col min="8968" max="8969" width="17.7109375" style="553" customWidth="1"/>
    <col min="8970" max="8970" width="40.28515625" style="553" customWidth="1"/>
    <col min="8971" max="8971" width="17.7109375" style="553" customWidth="1"/>
    <col min="8972" max="8972" width="1.28515625" style="553" customWidth="1"/>
    <col min="8973" max="9216" width="11.42578125" style="553"/>
    <col min="9217" max="9217" width="71" style="553" customWidth="1"/>
    <col min="9218" max="9218" width="18.140625" style="553" bestFit="1" customWidth="1"/>
    <col min="9219" max="9219" width="18.85546875" style="553" bestFit="1" customWidth="1"/>
    <col min="9220" max="9220" width="34.140625" style="553" customWidth="1"/>
    <col min="9221" max="9222" width="17.7109375" style="553" customWidth="1"/>
    <col min="9223" max="9223" width="22.5703125" style="553" customWidth="1"/>
    <col min="9224" max="9225" width="17.7109375" style="553" customWidth="1"/>
    <col min="9226" max="9226" width="40.28515625" style="553" customWidth="1"/>
    <col min="9227" max="9227" width="17.7109375" style="553" customWidth="1"/>
    <col min="9228" max="9228" width="1.28515625" style="553" customWidth="1"/>
    <col min="9229" max="9472" width="11.42578125" style="553"/>
    <col min="9473" max="9473" width="71" style="553" customWidth="1"/>
    <col min="9474" max="9474" width="18.140625" style="553" bestFit="1" customWidth="1"/>
    <col min="9475" max="9475" width="18.85546875" style="553" bestFit="1" customWidth="1"/>
    <col min="9476" max="9476" width="34.140625" style="553" customWidth="1"/>
    <col min="9477" max="9478" width="17.7109375" style="553" customWidth="1"/>
    <col min="9479" max="9479" width="22.5703125" style="553" customWidth="1"/>
    <col min="9480" max="9481" width="17.7109375" style="553" customWidth="1"/>
    <col min="9482" max="9482" width="40.28515625" style="553" customWidth="1"/>
    <col min="9483" max="9483" width="17.7109375" style="553" customWidth="1"/>
    <col min="9484" max="9484" width="1.28515625" style="553" customWidth="1"/>
    <col min="9485" max="9728" width="11.42578125" style="553"/>
    <col min="9729" max="9729" width="71" style="553" customWidth="1"/>
    <col min="9730" max="9730" width="18.140625" style="553" bestFit="1" customWidth="1"/>
    <col min="9731" max="9731" width="18.85546875" style="553" bestFit="1" customWidth="1"/>
    <col min="9732" max="9732" width="34.140625" style="553" customWidth="1"/>
    <col min="9733" max="9734" width="17.7109375" style="553" customWidth="1"/>
    <col min="9735" max="9735" width="22.5703125" style="553" customWidth="1"/>
    <col min="9736" max="9737" width="17.7109375" style="553" customWidth="1"/>
    <col min="9738" max="9738" width="40.28515625" style="553" customWidth="1"/>
    <col min="9739" max="9739" width="17.7109375" style="553" customWidth="1"/>
    <col min="9740" max="9740" width="1.28515625" style="553" customWidth="1"/>
    <col min="9741" max="9984" width="11.42578125" style="553"/>
    <col min="9985" max="9985" width="71" style="553" customWidth="1"/>
    <col min="9986" max="9986" width="18.140625" style="553" bestFit="1" customWidth="1"/>
    <col min="9987" max="9987" width="18.85546875" style="553" bestFit="1" customWidth="1"/>
    <col min="9988" max="9988" width="34.140625" style="553" customWidth="1"/>
    <col min="9989" max="9990" width="17.7109375" style="553" customWidth="1"/>
    <col min="9991" max="9991" width="22.5703125" style="553" customWidth="1"/>
    <col min="9992" max="9993" width="17.7109375" style="553" customWidth="1"/>
    <col min="9994" max="9994" width="40.28515625" style="553" customWidth="1"/>
    <col min="9995" max="9995" width="17.7109375" style="553" customWidth="1"/>
    <col min="9996" max="9996" width="1.28515625" style="553" customWidth="1"/>
    <col min="9997" max="10240" width="11.42578125" style="553"/>
    <col min="10241" max="10241" width="71" style="553" customWidth="1"/>
    <col min="10242" max="10242" width="18.140625" style="553" bestFit="1" customWidth="1"/>
    <col min="10243" max="10243" width="18.85546875" style="553" bestFit="1" customWidth="1"/>
    <col min="10244" max="10244" width="34.140625" style="553" customWidth="1"/>
    <col min="10245" max="10246" width="17.7109375" style="553" customWidth="1"/>
    <col min="10247" max="10247" width="22.5703125" style="553" customWidth="1"/>
    <col min="10248" max="10249" width="17.7109375" style="553" customWidth="1"/>
    <col min="10250" max="10250" width="40.28515625" style="553" customWidth="1"/>
    <col min="10251" max="10251" width="17.7109375" style="553" customWidth="1"/>
    <col min="10252" max="10252" width="1.28515625" style="553" customWidth="1"/>
    <col min="10253" max="10496" width="11.42578125" style="553"/>
    <col min="10497" max="10497" width="71" style="553" customWidth="1"/>
    <col min="10498" max="10498" width="18.140625" style="553" bestFit="1" customWidth="1"/>
    <col min="10499" max="10499" width="18.85546875" style="553" bestFit="1" customWidth="1"/>
    <col min="10500" max="10500" width="34.140625" style="553" customWidth="1"/>
    <col min="10501" max="10502" width="17.7109375" style="553" customWidth="1"/>
    <col min="10503" max="10503" width="22.5703125" style="553" customWidth="1"/>
    <col min="10504" max="10505" width="17.7109375" style="553" customWidth="1"/>
    <col min="10506" max="10506" width="40.28515625" style="553" customWidth="1"/>
    <col min="10507" max="10507" width="17.7109375" style="553" customWidth="1"/>
    <col min="10508" max="10508" width="1.28515625" style="553" customWidth="1"/>
    <col min="10509" max="10752" width="11.42578125" style="553"/>
    <col min="10753" max="10753" width="71" style="553" customWidth="1"/>
    <col min="10754" max="10754" width="18.140625" style="553" bestFit="1" customWidth="1"/>
    <col min="10755" max="10755" width="18.85546875" style="553" bestFit="1" customWidth="1"/>
    <col min="10756" max="10756" width="34.140625" style="553" customWidth="1"/>
    <col min="10757" max="10758" width="17.7109375" style="553" customWidth="1"/>
    <col min="10759" max="10759" width="22.5703125" style="553" customWidth="1"/>
    <col min="10760" max="10761" width="17.7109375" style="553" customWidth="1"/>
    <col min="10762" max="10762" width="40.28515625" style="553" customWidth="1"/>
    <col min="10763" max="10763" width="17.7109375" style="553" customWidth="1"/>
    <col min="10764" max="10764" width="1.28515625" style="553" customWidth="1"/>
    <col min="10765" max="11008" width="11.42578125" style="553"/>
    <col min="11009" max="11009" width="71" style="553" customWidth="1"/>
    <col min="11010" max="11010" width="18.140625" style="553" bestFit="1" customWidth="1"/>
    <col min="11011" max="11011" width="18.85546875" style="553" bestFit="1" customWidth="1"/>
    <col min="11012" max="11012" width="34.140625" style="553" customWidth="1"/>
    <col min="11013" max="11014" width="17.7109375" style="553" customWidth="1"/>
    <col min="11015" max="11015" width="22.5703125" style="553" customWidth="1"/>
    <col min="11016" max="11017" width="17.7109375" style="553" customWidth="1"/>
    <col min="11018" max="11018" width="40.28515625" style="553" customWidth="1"/>
    <col min="11019" max="11019" width="17.7109375" style="553" customWidth="1"/>
    <col min="11020" max="11020" width="1.28515625" style="553" customWidth="1"/>
    <col min="11021" max="11264" width="11.42578125" style="553"/>
    <col min="11265" max="11265" width="71" style="553" customWidth="1"/>
    <col min="11266" max="11266" width="18.140625" style="553" bestFit="1" customWidth="1"/>
    <col min="11267" max="11267" width="18.85546875" style="553" bestFit="1" customWidth="1"/>
    <col min="11268" max="11268" width="34.140625" style="553" customWidth="1"/>
    <col min="11269" max="11270" width="17.7109375" style="553" customWidth="1"/>
    <col min="11271" max="11271" width="22.5703125" style="553" customWidth="1"/>
    <col min="11272" max="11273" width="17.7109375" style="553" customWidth="1"/>
    <col min="11274" max="11274" width="40.28515625" style="553" customWidth="1"/>
    <col min="11275" max="11275" width="17.7109375" style="553" customWidth="1"/>
    <col min="11276" max="11276" width="1.28515625" style="553" customWidth="1"/>
    <col min="11277" max="11520" width="11.42578125" style="553"/>
    <col min="11521" max="11521" width="71" style="553" customWidth="1"/>
    <col min="11522" max="11522" width="18.140625" style="553" bestFit="1" customWidth="1"/>
    <col min="11523" max="11523" width="18.85546875" style="553" bestFit="1" customWidth="1"/>
    <col min="11524" max="11524" width="34.140625" style="553" customWidth="1"/>
    <col min="11525" max="11526" width="17.7109375" style="553" customWidth="1"/>
    <col min="11527" max="11527" width="22.5703125" style="553" customWidth="1"/>
    <col min="11528" max="11529" width="17.7109375" style="553" customWidth="1"/>
    <col min="11530" max="11530" width="40.28515625" style="553" customWidth="1"/>
    <col min="11531" max="11531" width="17.7109375" style="553" customWidth="1"/>
    <col min="11532" max="11532" width="1.28515625" style="553" customWidth="1"/>
    <col min="11533" max="11776" width="11.42578125" style="553"/>
    <col min="11777" max="11777" width="71" style="553" customWidth="1"/>
    <col min="11778" max="11778" width="18.140625" style="553" bestFit="1" customWidth="1"/>
    <col min="11779" max="11779" width="18.85546875" style="553" bestFit="1" customWidth="1"/>
    <col min="11780" max="11780" width="34.140625" style="553" customWidth="1"/>
    <col min="11781" max="11782" width="17.7109375" style="553" customWidth="1"/>
    <col min="11783" max="11783" width="22.5703125" style="553" customWidth="1"/>
    <col min="11784" max="11785" width="17.7109375" style="553" customWidth="1"/>
    <col min="11786" max="11786" width="40.28515625" style="553" customWidth="1"/>
    <col min="11787" max="11787" width="17.7109375" style="553" customWidth="1"/>
    <col min="11788" max="11788" width="1.28515625" style="553" customWidth="1"/>
    <col min="11789" max="12032" width="11.42578125" style="553"/>
    <col min="12033" max="12033" width="71" style="553" customWidth="1"/>
    <col min="12034" max="12034" width="18.140625" style="553" bestFit="1" customWidth="1"/>
    <col min="12035" max="12035" width="18.85546875" style="553" bestFit="1" customWidth="1"/>
    <col min="12036" max="12036" width="34.140625" style="553" customWidth="1"/>
    <col min="12037" max="12038" width="17.7109375" style="553" customWidth="1"/>
    <col min="12039" max="12039" width="22.5703125" style="553" customWidth="1"/>
    <col min="12040" max="12041" width="17.7109375" style="553" customWidth="1"/>
    <col min="12042" max="12042" width="40.28515625" style="553" customWidth="1"/>
    <col min="12043" max="12043" width="17.7109375" style="553" customWidth="1"/>
    <col min="12044" max="12044" width="1.28515625" style="553" customWidth="1"/>
    <col min="12045" max="12288" width="11.42578125" style="553"/>
    <col min="12289" max="12289" width="71" style="553" customWidth="1"/>
    <col min="12290" max="12290" width="18.140625" style="553" bestFit="1" customWidth="1"/>
    <col min="12291" max="12291" width="18.85546875" style="553" bestFit="1" customWidth="1"/>
    <col min="12292" max="12292" width="34.140625" style="553" customWidth="1"/>
    <col min="12293" max="12294" width="17.7109375" style="553" customWidth="1"/>
    <col min="12295" max="12295" width="22.5703125" style="553" customWidth="1"/>
    <col min="12296" max="12297" width="17.7109375" style="553" customWidth="1"/>
    <col min="12298" max="12298" width="40.28515625" style="553" customWidth="1"/>
    <col min="12299" max="12299" width="17.7109375" style="553" customWidth="1"/>
    <col min="12300" max="12300" width="1.28515625" style="553" customWidth="1"/>
    <col min="12301" max="12544" width="11.42578125" style="553"/>
    <col min="12545" max="12545" width="71" style="553" customWidth="1"/>
    <col min="12546" max="12546" width="18.140625" style="553" bestFit="1" customWidth="1"/>
    <col min="12547" max="12547" width="18.85546875" style="553" bestFit="1" customWidth="1"/>
    <col min="12548" max="12548" width="34.140625" style="553" customWidth="1"/>
    <col min="12549" max="12550" width="17.7109375" style="553" customWidth="1"/>
    <col min="12551" max="12551" width="22.5703125" style="553" customWidth="1"/>
    <col min="12552" max="12553" width="17.7109375" style="553" customWidth="1"/>
    <col min="12554" max="12554" width="40.28515625" style="553" customWidth="1"/>
    <col min="12555" max="12555" width="17.7109375" style="553" customWidth="1"/>
    <col min="12556" max="12556" width="1.28515625" style="553" customWidth="1"/>
    <col min="12557" max="12800" width="11.42578125" style="553"/>
    <col min="12801" max="12801" width="71" style="553" customWidth="1"/>
    <col min="12802" max="12802" width="18.140625" style="553" bestFit="1" customWidth="1"/>
    <col min="12803" max="12803" width="18.85546875" style="553" bestFit="1" customWidth="1"/>
    <col min="12804" max="12804" width="34.140625" style="553" customWidth="1"/>
    <col min="12805" max="12806" width="17.7109375" style="553" customWidth="1"/>
    <col min="12807" max="12807" width="22.5703125" style="553" customWidth="1"/>
    <col min="12808" max="12809" width="17.7109375" style="553" customWidth="1"/>
    <col min="12810" max="12810" width="40.28515625" style="553" customWidth="1"/>
    <col min="12811" max="12811" width="17.7109375" style="553" customWidth="1"/>
    <col min="12812" max="12812" width="1.28515625" style="553" customWidth="1"/>
    <col min="12813" max="13056" width="11.42578125" style="553"/>
    <col min="13057" max="13057" width="71" style="553" customWidth="1"/>
    <col min="13058" max="13058" width="18.140625" style="553" bestFit="1" customWidth="1"/>
    <col min="13059" max="13059" width="18.85546875" style="553" bestFit="1" customWidth="1"/>
    <col min="13060" max="13060" width="34.140625" style="553" customWidth="1"/>
    <col min="13061" max="13062" width="17.7109375" style="553" customWidth="1"/>
    <col min="13063" max="13063" width="22.5703125" style="553" customWidth="1"/>
    <col min="13064" max="13065" width="17.7109375" style="553" customWidth="1"/>
    <col min="13066" max="13066" width="40.28515625" style="553" customWidth="1"/>
    <col min="13067" max="13067" width="17.7109375" style="553" customWidth="1"/>
    <col min="13068" max="13068" width="1.28515625" style="553" customWidth="1"/>
    <col min="13069" max="13312" width="11.42578125" style="553"/>
    <col min="13313" max="13313" width="71" style="553" customWidth="1"/>
    <col min="13314" max="13314" width="18.140625" style="553" bestFit="1" customWidth="1"/>
    <col min="13315" max="13315" width="18.85546875" style="553" bestFit="1" customWidth="1"/>
    <col min="13316" max="13316" width="34.140625" style="553" customWidth="1"/>
    <col min="13317" max="13318" width="17.7109375" style="553" customWidth="1"/>
    <col min="13319" max="13319" width="22.5703125" style="553" customWidth="1"/>
    <col min="13320" max="13321" width="17.7109375" style="553" customWidth="1"/>
    <col min="13322" max="13322" width="40.28515625" style="553" customWidth="1"/>
    <col min="13323" max="13323" width="17.7109375" style="553" customWidth="1"/>
    <col min="13324" max="13324" width="1.28515625" style="553" customWidth="1"/>
    <col min="13325" max="13568" width="11.42578125" style="553"/>
    <col min="13569" max="13569" width="71" style="553" customWidth="1"/>
    <col min="13570" max="13570" width="18.140625" style="553" bestFit="1" customWidth="1"/>
    <col min="13571" max="13571" width="18.85546875" style="553" bestFit="1" customWidth="1"/>
    <col min="13572" max="13572" width="34.140625" style="553" customWidth="1"/>
    <col min="13573" max="13574" width="17.7109375" style="553" customWidth="1"/>
    <col min="13575" max="13575" width="22.5703125" style="553" customWidth="1"/>
    <col min="13576" max="13577" width="17.7109375" style="553" customWidth="1"/>
    <col min="13578" max="13578" width="40.28515625" style="553" customWidth="1"/>
    <col min="13579" max="13579" width="17.7109375" style="553" customWidth="1"/>
    <col min="13580" max="13580" width="1.28515625" style="553" customWidth="1"/>
    <col min="13581" max="13824" width="11.42578125" style="553"/>
    <col min="13825" max="13825" width="71" style="553" customWidth="1"/>
    <col min="13826" max="13826" width="18.140625" style="553" bestFit="1" customWidth="1"/>
    <col min="13827" max="13827" width="18.85546875" style="553" bestFit="1" customWidth="1"/>
    <col min="13828" max="13828" width="34.140625" style="553" customWidth="1"/>
    <col min="13829" max="13830" width="17.7109375" style="553" customWidth="1"/>
    <col min="13831" max="13831" width="22.5703125" style="553" customWidth="1"/>
    <col min="13832" max="13833" width="17.7109375" style="553" customWidth="1"/>
    <col min="13834" max="13834" width="40.28515625" style="553" customWidth="1"/>
    <col min="13835" max="13835" width="17.7109375" style="553" customWidth="1"/>
    <col min="13836" max="13836" width="1.28515625" style="553" customWidth="1"/>
    <col min="13837" max="14080" width="11.42578125" style="553"/>
    <col min="14081" max="14081" width="71" style="553" customWidth="1"/>
    <col min="14082" max="14082" width="18.140625" style="553" bestFit="1" customWidth="1"/>
    <col min="14083" max="14083" width="18.85546875" style="553" bestFit="1" customWidth="1"/>
    <col min="14084" max="14084" width="34.140625" style="553" customWidth="1"/>
    <col min="14085" max="14086" width="17.7109375" style="553" customWidth="1"/>
    <col min="14087" max="14087" width="22.5703125" style="553" customWidth="1"/>
    <col min="14088" max="14089" width="17.7109375" style="553" customWidth="1"/>
    <col min="14090" max="14090" width="40.28515625" style="553" customWidth="1"/>
    <col min="14091" max="14091" width="17.7109375" style="553" customWidth="1"/>
    <col min="14092" max="14092" width="1.28515625" style="553" customWidth="1"/>
    <col min="14093" max="14336" width="11.42578125" style="553"/>
    <col min="14337" max="14337" width="71" style="553" customWidth="1"/>
    <col min="14338" max="14338" width="18.140625" style="553" bestFit="1" customWidth="1"/>
    <col min="14339" max="14339" width="18.85546875" style="553" bestFit="1" customWidth="1"/>
    <col min="14340" max="14340" width="34.140625" style="553" customWidth="1"/>
    <col min="14341" max="14342" width="17.7109375" style="553" customWidth="1"/>
    <col min="14343" max="14343" width="22.5703125" style="553" customWidth="1"/>
    <col min="14344" max="14345" width="17.7109375" style="553" customWidth="1"/>
    <col min="14346" max="14346" width="40.28515625" style="553" customWidth="1"/>
    <col min="14347" max="14347" width="17.7109375" style="553" customWidth="1"/>
    <col min="14348" max="14348" width="1.28515625" style="553" customWidth="1"/>
    <col min="14349" max="14592" width="11.42578125" style="553"/>
    <col min="14593" max="14593" width="71" style="553" customWidth="1"/>
    <col min="14594" max="14594" width="18.140625" style="553" bestFit="1" customWidth="1"/>
    <col min="14595" max="14595" width="18.85546875" style="553" bestFit="1" customWidth="1"/>
    <col min="14596" max="14596" width="34.140625" style="553" customWidth="1"/>
    <col min="14597" max="14598" width="17.7109375" style="553" customWidth="1"/>
    <col min="14599" max="14599" width="22.5703125" style="553" customWidth="1"/>
    <col min="14600" max="14601" width="17.7109375" style="553" customWidth="1"/>
    <col min="14602" max="14602" width="40.28515625" style="553" customWidth="1"/>
    <col min="14603" max="14603" width="17.7109375" style="553" customWidth="1"/>
    <col min="14604" max="14604" width="1.28515625" style="553" customWidth="1"/>
    <col min="14605" max="14848" width="11.42578125" style="553"/>
    <col min="14849" max="14849" width="71" style="553" customWidth="1"/>
    <col min="14850" max="14850" width="18.140625" style="553" bestFit="1" customWidth="1"/>
    <col min="14851" max="14851" width="18.85546875" style="553" bestFit="1" customWidth="1"/>
    <col min="14852" max="14852" width="34.140625" style="553" customWidth="1"/>
    <col min="14853" max="14854" width="17.7109375" style="553" customWidth="1"/>
    <col min="14855" max="14855" width="22.5703125" style="553" customWidth="1"/>
    <col min="14856" max="14857" width="17.7109375" style="553" customWidth="1"/>
    <col min="14858" max="14858" width="40.28515625" style="553" customWidth="1"/>
    <col min="14859" max="14859" width="17.7109375" style="553" customWidth="1"/>
    <col min="14860" max="14860" width="1.28515625" style="553" customWidth="1"/>
    <col min="14861" max="15104" width="11.42578125" style="553"/>
    <col min="15105" max="15105" width="71" style="553" customWidth="1"/>
    <col min="15106" max="15106" width="18.140625" style="553" bestFit="1" customWidth="1"/>
    <col min="15107" max="15107" width="18.85546875" style="553" bestFit="1" customWidth="1"/>
    <col min="15108" max="15108" width="34.140625" style="553" customWidth="1"/>
    <col min="15109" max="15110" width="17.7109375" style="553" customWidth="1"/>
    <col min="15111" max="15111" width="22.5703125" style="553" customWidth="1"/>
    <col min="15112" max="15113" width="17.7109375" style="553" customWidth="1"/>
    <col min="15114" max="15114" width="40.28515625" style="553" customWidth="1"/>
    <col min="15115" max="15115" width="17.7109375" style="553" customWidth="1"/>
    <col min="15116" max="15116" width="1.28515625" style="553" customWidth="1"/>
    <col min="15117" max="15360" width="11.42578125" style="553"/>
    <col min="15361" max="15361" width="71" style="553" customWidth="1"/>
    <col min="15362" max="15362" width="18.140625" style="553" bestFit="1" customWidth="1"/>
    <col min="15363" max="15363" width="18.85546875" style="553" bestFit="1" customWidth="1"/>
    <col min="15364" max="15364" width="34.140625" style="553" customWidth="1"/>
    <col min="15365" max="15366" width="17.7109375" style="553" customWidth="1"/>
    <col min="15367" max="15367" width="22.5703125" style="553" customWidth="1"/>
    <col min="15368" max="15369" width="17.7109375" style="553" customWidth="1"/>
    <col min="15370" max="15370" width="40.28515625" style="553" customWidth="1"/>
    <col min="15371" max="15371" width="17.7109375" style="553" customWidth="1"/>
    <col min="15372" max="15372" width="1.28515625" style="553" customWidth="1"/>
    <col min="15373" max="15616" width="11.42578125" style="553"/>
    <col min="15617" max="15617" width="71" style="553" customWidth="1"/>
    <col min="15618" max="15618" width="18.140625" style="553" bestFit="1" customWidth="1"/>
    <col min="15619" max="15619" width="18.85546875" style="553" bestFit="1" customWidth="1"/>
    <col min="15620" max="15620" width="34.140625" style="553" customWidth="1"/>
    <col min="15621" max="15622" width="17.7109375" style="553" customWidth="1"/>
    <col min="15623" max="15623" width="22.5703125" style="553" customWidth="1"/>
    <col min="15624" max="15625" width="17.7109375" style="553" customWidth="1"/>
    <col min="15626" max="15626" width="40.28515625" style="553" customWidth="1"/>
    <col min="15627" max="15627" width="17.7109375" style="553" customWidth="1"/>
    <col min="15628" max="15628" width="1.28515625" style="553" customWidth="1"/>
    <col min="15629" max="15872" width="11.42578125" style="553"/>
    <col min="15873" max="15873" width="71" style="553" customWidth="1"/>
    <col min="15874" max="15874" width="18.140625" style="553" bestFit="1" customWidth="1"/>
    <col min="15875" max="15875" width="18.85546875" style="553" bestFit="1" customWidth="1"/>
    <col min="15876" max="15876" width="34.140625" style="553" customWidth="1"/>
    <col min="15877" max="15878" width="17.7109375" style="553" customWidth="1"/>
    <col min="15879" max="15879" width="22.5703125" style="553" customWidth="1"/>
    <col min="15880" max="15881" width="17.7109375" style="553" customWidth="1"/>
    <col min="15882" max="15882" width="40.28515625" style="553" customWidth="1"/>
    <col min="15883" max="15883" width="17.7109375" style="553" customWidth="1"/>
    <col min="15884" max="15884" width="1.28515625" style="553" customWidth="1"/>
    <col min="15885" max="16128" width="11.42578125" style="553"/>
    <col min="16129" max="16129" width="71" style="553" customWidth="1"/>
    <col min="16130" max="16130" width="18.140625" style="553" bestFit="1" customWidth="1"/>
    <col min="16131" max="16131" width="18.85546875" style="553" bestFit="1" customWidth="1"/>
    <col min="16132" max="16132" width="34.140625" style="553" customWidth="1"/>
    <col min="16133" max="16134" width="17.7109375" style="553" customWidth="1"/>
    <col min="16135" max="16135" width="22.5703125" style="553" customWidth="1"/>
    <col min="16136" max="16137" width="17.7109375" style="553" customWidth="1"/>
    <col min="16138" max="16138" width="40.28515625" style="553" customWidth="1"/>
    <col min="16139" max="16139" width="17.7109375" style="553" customWidth="1"/>
    <col min="16140" max="16140" width="1.28515625" style="553" customWidth="1"/>
    <col min="16141" max="16384" width="11.42578125" style="553"/>
  </cols>
  <sheetData>
    <row r="1" spans="1:11" s="348" customFormat="1" x14ac:dyDescent="0.25"/>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1895</v>
      </c>
      <c r="B4" s="350"/>
      <c r="C4" s="350"/>
      <c r="D4" s="350"/>
      <c r="E4" s="350"/>
      <c r="F4" s="350"/>
      <c r="G4" s="350"/>
      <c r="H4" s="350"/>
      <c r="I4" s="350"/>
      <c r="J4" s="350"/>
      <c r="K4" s="350"/>
    </row>
    <row r="5" spans="1:11" s="348" customFormat="1" x14ac:dyDescent="0.25">
      <c r="A5" s="225"/>
    </row>
    <row r="6" spans="1:11" s="348" customFormat="1" x14ac:dyDescent="0.25"/>
    <row r="7" spans="1:11" s="348" customFormat="1" x14ac:dyDescent="0.25">
      <c r="A7" s="563" t="s">
        <v>1</v>
      </c>
      <c r="B7" s="563" t="s">
        <v>2</v>
      </c>
      <c r="C7" s="563" t="s">
        <v>3</v>
      </c>
      <c r="D7" s="563"/>
      <c r="E7" s="353" t="s">
        <v>4</v>
      </c>
      <c r="F7" s="353"/>
      <c r="G7" s="563" t="s">
        <v>5</v>
      </c>
      <c r="H7" s="1603" t="s">
        <v>6</v>
      </c>
      <c r="I7" s="1603"/>
      <c r="J7" s="563" t="s">
        <v>7</v>
      </c>
      <c r="K7" s="563" t="s">
        <v>8</v>
      </c>
    </row>
    <row r="8" spans="1:11" s="354" customFormat="1" ht="15" customHeight="1" x14ac:dyDescent="0.25">
      <c r="A8" s="1614" t="s">
        <v>9</v>
      </c>
      <c r="B8" s="1601" t="s">
        <v>10</v>
      </c>
      <c r="C8" s="1601" t="s">
        <v>11</v>
      </c>
      <c r="D8" s="1642" t="s">
        <v>12</v>
      </c>
      <c r="E8" s="1644" t="s">
        <v>13</v>
      </c>
      <c r="F8" s="1645"/>
      <c r="G8" s="1642" t="s">
        <v>14</v>
      </c>
      <c r="H8" s="1644" t="s">
        <v>15</v>
      </c>
      <c r="I8" s="1645"/>
      <c r="J8" s="1601" t="s">
        <v>16</v>
      </c>
      <c r="K8" s="1602" t="s">
        <v>17</v>
      </c>
    </row>
    <row r="9" spans="1:11" s="354" customFormat="1" x14ac:dyDescent="0.25">
      <c r="A9" s="1614"/>
      <c r="B9" s="1601"/>
      <c r="C9" s="1601"/>
      <c r="D9" s="1643"/>
      <c r="E9" s="1529" t="s">
        <v>18</v>
      </c>
      <c r="F9" s="1529" t="s">
        <v>19</v>
      </c>
      <c r="G9" s="1643"/>
      <c r="H9" s="1529" t="s">
        <v>18</v>
      </c>
      <c r="I9" s="1529" t="s">
        <v>19</v>
      </c>
      <c r="J9" s="1601"/>
      <c r="K9" s="1602"/>
    </row>
    <row r="10" spans="1:11" ht="15.95" customHeight="1" x14ac:dyDescent="0.25">
      <c r="A10" s="443" t="s">
        <v>20</v>
      </c>
      <c r="B10" s="444"/>
      <c r="C10" s="444"/>
      <c r="D10" s="444"/>
      <c r="E10" s="444"/>
      <c r="F10" s="444"/>
      <c r="G10" s="444"/>
      <c r="H10" s="444"/>
      <c r="I10" s="444"/>
      <c r="J10" s="444"/>
      <c r="K10" s="93">
        <f>SUM(K11)</f>
        <v>0</v>
      </c>
    </row>
    <row r="11" spans="1:11" ht="23.25" customHeight="1" x14ac:dyDescent="0.25">
      <c r="A11" s="439"/>
      <c r="B11" s="431" t="s">
        <v>1538</v>
      </c>
      <c r="C11" s="1241" t="s">
        <v>1538</v>
      </c>
      <c r="D11" s="1241" t="s">
        <v>1538</v>
      </c>
      <c r="E11" s="88" t="s">
        <v>1538</v>
      </c>
      <c r="F11" s="88" t="s">
        <v>1538</v>
      </c>
      <c r="G11" s="88" t="s">
        <v>1538</v>
      </c>
      <c r="H11" s="88" t="s">
        <v>1538</v>
      </c>
      <c r="I11" s="88" t="s">
        <v>1538</v>
      </c>
      <c r="J11" s="541" t="s">
        <v>1538</v>
      </c>
      <c r="K11" s="1007" t="s">
        <v>1538</v>
      </c>
    </row>
    <row r="12" spans="1:11" ht="15.95" customHeight="1" x14ac:dyDescent="0.25">
      <c r="A12" s="443" t="s">
        <v>21</v>
      </c>
      <c r="B12" s="81"/>
      <c r="C12" s="81"/>
      <c r="D12" s="73"/>
      <c r="E12" s="90"/>
      <c r="F12" s="90"/>
      <c r="G12" s="163"/>
      <c r="H12" s="90"/>
      <c r="I12" s="90"/>
      <c r="J12" s="444"/>
      <c r="K12" s="93">
        <f>SUM(K13:K43)</f>
        <v>38384604.769999988</v>
      </c>
    </row>
    <row r="13" spans="1:11" ht="15.95" customHeight="1" x14ac:dyDescent="0.25">
      <c r="A13" s="540" t="s">
        <v>1566</v>
      </c>
      <c r="B13" s="82" t="s">
        <v>1538</v>
      </c>
      <c r="C13" s="1241" t="s">
        <v>79</v>
      </c>
      <c r="D13" s="1241" t="s">
        <v>1567</v>
      </c>
      <c r="E13" s="88" t="s">
        <v>1568</v>
      </c>
      <c r="F13" s="88" t="s">
        <v>1569</v>
      </c>
      <c r="G13" s="1241" t="s">
        <v>1541</v>
      </c>
      <c r="H13" s="88" t="s">
        <v>1538</v>
      </c>
      <c r="I13" s="88" t="s">
        <v>1538</v>
      </c>
      <c r="J13" s="1241" t="s">
        <v>1570</v>
      </c>
      <c r="K13" s="95">
        <v>18455552.760000002</v>
      </c>
    </row>
    <row r="14" spans="1:11" ht="15.95" customHeight="1" x14ac:dyDescent="0.25">
      <c r="A14" s="540"/>
      <c r="B14" s="82"/>
      <c r="C14" s="82"/>
      <c r="D14" s="1241"/>
      <c r="E14" s="88"/>
      <c r="F14" s="88"/>
      <c r="G14" s="1241" t="s">
        <v>1544</v>
      </c>
      <c r="H14" s="88"/>
      <c r="I14" s="88"/>
      <c r="J14" s="1241" t="s">
        <v>1571</v>
      </c>
      <c r="K14" s="541"/>
    </row>
    <row r="15" spans="1:11" ht="15.95" customHeight="1" x14ac:dyDescent="0.25">
      <c r="A15" s="540"/>
      <c r="B15" s="82"/>
      <c r="C15" s="82"/>
      <c r="D15" s="1241"/>
      <c r="E15" s="88"/>
      <c r="F15" s="88"/>
      <c r="G15" s="1241" t="s">
        <v>1572</v>
      </c>
      <c r="H15" s="88"/>
      <c r="I15" s="88"/>
      <c r="J15" s="1241" t="s">
        <v>1573</v>
      </c>
      <c r="K15" s="541"/>
    </row>
    <row r="16" spans="1:11" ht="15.95" customHeight="1" x14ac:dyDescent="0.25">
      <c r="A16" s="540"/>
      <c r="B16" s="82"/>
      <c r="C16" s="82"/>
      <c r="D16" s="1241"/>
      <c r="E16" s="88"/>
      <c r="F16" s="88"/>
      <c r="G16" s="1241"/>
      <c r="H16" s="88"/>
      <c r="I16" s="88"/>
      <c r="J16" s="1241" t="s">
        <v>1574</v>
      </c>
      <c r="K16" s="541"/>
    </row>
    <row r="17" spans="1:11" ht="15.95" customHeight="1" x14ac:dyDescent="0.25">
      <c r="A17" s="540" t="s">
        <v>28</v>
      </c>
      <c r="B17" s="368" t="s">
        <v>1539</v>
      </c>
      <c r="C17" s="379" t="s">
        <v>224</v>
      </c>
      <c r="D17" s="1241" t="s">
        <v>1540</v>
      </c>
      <c r="E17" s="88" t="s">
        <v>1538</v>
      </c>
      <c r="F17" s="88" t="s">
        <v>1538</v>
      </c>
      <c r="G17" s="1241" t="s">
        <v>1541</v>
      </c>
      <c r="H17" s="88" t="s">
        <v>1538</v>
      </c>
      <c r="I17" s="88" t="s">
        <v>1538</v>
      </c>
      <c r="J17" s="1241" t="s">
        <v>1542</v>
      </c>
      <c r="K17" s="95">
        <v>8603881.3599999994</v>
      </c>
    </row>
    <row r="18" spans="1:11" ht="15.95" customHeight="1" x14ac:dyDescent="0.25">
      <c r="A18" s="540"/>
      <c r="B18" s="82"/>
      <c r="C18" s="82"/>
      <c r="D18" s="1241" t="s">
        <v>1543</v>
      </c>
      <c r="E18" s="88"/>
      <c r="F18" s="88"/>
      <c r="G18" s="1241" t="s">
        <v>1544</v>
      </c>
      <c r="H18" s="88"/>
      <c r="I18" s="88"/>
      <c r="J18" s="1241" t="s">
        <v>1545</v>
      </c>
      <c r="K18" s="541"/>
    </row>
    <row r="19" spans="1:11" ht="15.95" customHeight="1" x14ac:dyDescent="0.25">
      <c r="A19" s="540"/>
      <c r="B19" s="82"/>
      <c r="C19" s="82"/>
      <c r="D19" s="1241" t="s">
        <v>1546</v>
      </c>
      <c r="E19" s="88"/>
      <c r="F19" s="88"/>
      <c r="G19" s="1241" t="s">
        <v>1547</v>
      </c>
      <c r="H19" s="88"/>
      <c r="I19" s="88"/>
      <c r="J19" s="437"/>
      <c r="K19" s="541"/>
    </row>
    <row r="20" spans="1:11" ht="15.95" customHeight="1" x14ac:dyDescent="0.25">
      <c r="A20" s="540" t="s">
        <v>1556</v>
      </c>
      <c r="B20" s="1241" t="s">
        <v>1557</v>
      </c>
      <c r="C20" s="1241" t="s">
        <v>224</v>
      </c>
      <c r="D20" s="1325" t="s">
        <v>1558</v>
      </c>
      <c r="E20" s="88" t="s">
        <v>1538</v>
      </c>
      <c r="F20" s="88" t="s">
        <v>1538</v>
      </c>
      <c r="G20" s="1241" t="s">
        <v>1541</v>
      </c>
      <c r="H20" s="88" t="s">
        <v>1538</v>
      </c>
      <c r="I20" s="88" t="s">
        <v>1538</v>
      </c>
      <c r="J20" s="1241" t="s">
        <v>1559</v>
      </c>
      <c r="K20" s="95">
        <v>4068814.97</v>
      </c>
    </row>
    <row r="21" spans="1:11" ht="15.95" customHeight="1" x14ac:dyDescent="0.25">
      <c r="A21" s="540"/>
      <c r="B21" s="82"/>
      <c r="C21" s="82"/>
      <c r="D21" s="1241" t="s">
        <v>1560</v>
      </c>
      <c r="E21" s="88"/>
      <c r="F21" s="88"/>
      <c r="G21" s="1241" t="s">
        <v>1544</v>
      </c>
      <c r="H21" s="88"/>
      <c r="I21" s="88"/>
      <c r="J21" s="1241"/>
      <c r="K21" s="541"/>
    </row>
    <row r="22" spans="1:11" ht="15.95" customHeight="1" x14ac:dyDescent="0.25">
      <c r="A22" s="540"/>
      <c r="B22" s="82"/>
      <c r="C22" s="82"/>
      <c r="D22" s="1241" t="s">
        <v>1561</v>
      </c>
      <c r="E22" s="88"/>
      <c r="F22" s="88"/>
      <c r="G22" s="1241" t="s">
        <v>1562</v>
      </c>
      <c r="H22" s="88"/>
      <c r="I22" s="88"/>
      <c r="J22" s="1241"/>
      <c r="K22" s="541"/>
    </row>
    <row r="23" spans="1:11" ht="15.95" customHeight="1" x14ac:dyDescent="0.25">
      <c r="A23" s="540"/>
      <c r="B23" s="82"/>
      <c r="C23" s="82"/>
      <c r="D23" s="1241" t="s">
        <v>1563</v>
      </c>
      <c r="E23" s="88"/>
      <c r="F23" s="88"/>
      <c r="G23" s="1241"/>
      <c r="H23" s="88"/>
      <c r="I23" s="88"/>
      <c r="J23" s="1241"/>
      <c r="K23" s="541"/>
    </row>
    <row r="24" spans="1:11" ht="15.95" customHeight="1" x14ac:dyDescent="0.25">
      <c r="A24" s="1519" t="s">
        <v>551</v>
      </c>
      <c r="B24" s="82" t="s">
        <v>1538</v>
      </c>
      <c r="C24" s="1241" t="s">
        <v>719</v>
      </c>
      <c r="D24" s="1241" t="s">
        <v>1538</v>
      </c>
      <c r="E24" s="88" t="s">
        <v>1538</v>
      </c>
      <c r="F24" s="88" t="s">
        <v>1538</v>
      </c>
      <c r="G24" s="1241" t="s">
        <v>1541</v>
      </c>
      <c r="H24" s="88" t="s">
        <v>1538</v>
      </c>
      <c r="I24" s="88" t="s">
        <v>1538</v>
      </c>
      <c r="J24" s="1241" t="s">
        <v>1580</v>
      </c>
      <c r="K24" s="95">
        <v>2510734.2000000002</v>
      </c>
    </row>
    <row r="25" spans="1:11" ht="15.95" customHeight="1" x14ac:dyDescent="0.25">
      <c r="A25" s="540"/>
      <c r="B25" s="82"/>
      <c r="C25" s="82"/>
      <c r="D25" s="1241"/>
      <c r="E25" s="88"/>
      <c r="F25" s="88"/>
      <c r="G25" s="1241" t="s">
        <v>1544</v>
      </c>
      <c r="H25" s="88"/>
      <c r="I25" s="88"/>
      <c r="J25" s="1241"/>
      <c r="K25" s="541"/>
    </row>
    <row r="26" spans="1:11" ht="15.95" customHeight="1" x14ac:dyDescent="0.25">
      <c r="A26" s="540"/>
      <c r="B26" s="82"/>
      <c r="C26" s="82"/>
      <c r="D26" s="1241"/>
      <c r="E26" s="88"/>
      <c r="F26" s="88"/>
      <c r="G26" s="1241" t="s">
        <v>1581</v>
      </c>
      <c r="H26" s="88"/>
      <c r="I26" s="88"/>
      <c r="J26" s="1241"/>
      <c r="K26" s="541"/>
    </row>
    <row r="27" spans="1:11" ht="15.95" customHeight="1" x14ac:dyDescent="0.25">
      <c r="A27" s="540" t="s">
        <v>1575</v>
      </c>
      <c r="B27" s="82" t="s">
        <v>1538</v>
      </c>
      <c r="C27" s="1241" t="s">
        <v>719</v>
      </c>
      <c r="D27" s="1241" t="s">
        <v>1576</v>
      </c>
      <c r="E27" s="88" t="s">
        <v>1538</v>
      </c>
      <c r="F27" s="88" t="s">
        <v>1538</v>
      </c>
      <c r="G27" s="82" t="s">
        <v>1538</v>
      </c>
      <c r="H27" s="88" t="s">
        <v>1538</v>
      </c>
      <c r="I27" s="88" t="s">
        <v>1538</v>
      </c>
      <c r="J27" s="1241" t="s">
        <v>1550</v>
      </c>
      <c r="K27" s="95">
        <v>2084940.98</v>
      </c>
    </row>
    <row r="28" spans="1:11" ht="15.95" customHeight="1" x14ac:dyDescent="0.25">
      <c r="A28" s="540"/>
      <c r="B28" s="82"/>
      <c r="C28" s="82"/>
      <c r="D28" s="1241"/>
      <c r="E28" s="88"/>
      <c r="F28" s="88"/>
      <c r="G28" s="1241"/>
      <c r="H28" s="88"/>
      <c r="I28" s="88"/>
      <c r="J28" s="1241" t="s">
        <v>1552</v>
      </c>
      <c r="K28" s="541"/>
    </row>
    <row r="29" spans="1:11" ht="15.95" customHeight="1" x14ac:dyDescent="0.25">
      <c r="A29" s="540"/>
      <c r="B29" s="82"/>
      <c r="C29" s="82"/>
      <c r="D29" s="1241"/>
      <c r="E29" s="88"/>
      <c r="F29" s="88"/>
      <c r="G29" s="1241"/>
      <c r="H29" s="88"/>
      <c r="I29" s="88"/>
      <c r="J29" s="1241"/>
      <c r="K29" s="541"/>
    </row>
    <row r="30" spans="1:11" ht="15.95" customHeight="1" x14ac:dyDescent="0.25">
      <c r="A30" s="540" t="s">
        <v>1564</v>
      </c>
      <c r="B30" s="1241" t="s">
        <v>1557</v>
      </c>
      <c r="C30" s="1241" t="s">
        <v>719</v>
      </c>
      <c r="D30" s="1241" t="s">
        <v>1565</v>
      </c>
      <c r="E30" s="88" t="s">
        <v>1538</v>
      </c>
      <c r="F30" s="88" t="s">
        <v>1538</v>
      </c>
      <c r="G30" s="82" t="s">
        <v>1538</v>
      </c>
      <c r="H30" s="88" t="s">
        <v>1538</v>
      </c>
      <c r="I30" s="88" t="s">
        <v>1538</v>
      </c>
      <c r="J30" s="1241" t="s">
        <v>1550</v>
      </c>
      <c r="K30" s="95">
        <v>1166944.94</v>
      </c>
    </row>
    <row r="31" spans="1:11" ht="15.95" customHeight="1" x14ac:dyDescent="0.25">
      <c r="A31" s="540"/>
      <c r="B31" s="82"/>
      <c r="C31" s="82"/>
      <c r="D31" s="1241"/>
      <c r="E31" s="88"/>
      <c r="F31" s="88"/>
      <c r="G31" s="1241"/>
      <c r="H31" s="88"/>
      <c r="I31" s="88"/>
      <c r="J31" s="1241" t="s">
        <v>1552</v>
      </c>
      <c r="K31" s="541"/>
    </row>
    <row r="32" spans="1:11" ht="15.95" customHeight="1" x14ac:dyDescent="0.25">
      <c r="A32" s="540"/>
      <c r="B32" s="82"/>
      <c r="C32" s="82"/>
      <c r="D32" s="1241"/>
      <c r="E32" s="88"/>
      <c r="F32" s="88"/>
      <c r="G32" s="1241"/>
      <c r="H32" s="88"/>
      <c r="I32" s="88"/>
      <c r="J32" s="437"/>
      <c r="K32" s="541"/>
    </row>
    <row r="33" spans="1:12" ht="15.95" customHeight="1" x14ac:dyDescent="0.25">
      <c r="A33" s="540" t="s">
        <v>1548</v>
      </c>
      <c r="B33" s="1241" t="s">
        <v>1539</v>
      </c>
      <c r="C33" s="1241" t="s">
        <v>719</v>
      </c>
      <c r="D33" s="1241" t="s">
        <v>1549</v>
      </c>
      <c r="E33" s="88" t="s">
        <v>1538</v>
      </c>
      <c r="F33" s="88" t="s">
        <v>1538</v>
      </c>
      <c r="G33" s="82" t="s">
        <v>1538</v>
      </c>
      <c r="H33" s="88" t="s">
        <v>1538</v>
      </c>
      <c r="I33" s="88" t="s">
        <v>1538</v>
      </c>
      <c r="J33" s="1241" t="s">
        <v>1550</v>
      </c>
      <c r="K33" s="95">
        <v>786179.51</v>
      </c>
      <c r="L33" s="363"/>
    </row>
    <row r="34" spans="1:12" ht="15.95" customHeight="1" x14ac:dyDescent="0.25">
      <c r="A34" s="540"/>
      <c r="B34" s="82"/>
      <c r="C34" s="82"/>
      <c r="D34" s="1241"/>
      <c r="E34" s="88"/>
      <c r="F34" s="88"/>
      <c r="G34" s="1241" t="s">
        <v>1551</v>
      </c>
      <c r="H34" s="88"/>
      <c r="I34" s="88"/>
      <c r="J34" s="1241" t="s">
        <v>1552</v>
      </c>
      <c r="K34" s="541"/>
      <c r="L34" s="363"/>
    </row>
    <row r="35" spans="1:12" ht="15.95" customHeight="1" x14ac:dyDescent="0.25">
      <c r="A35" s="540" t="s">
        <v>1553</v>
      </c>
      <c r="B35" s="1241" t="s">
        <v>1539</v>
      </c>
      <c r="C35" s="1241" t="s">
        <v>224</v>
      </c>
      <c r="D35" s="1241" t="s">
        <v>1540</v>
      </c>
      <c r="E35" s="88" t="s">
        <v>1538</v>
      </c>
      <c r="F35" s="88" t="s">
        <v>1538</v>
      </c>
      <c r="G35" s="1241" t="s">
        <v>1541</v>
      </c>
      <c r="H35" s="88" t="s">
        <v>1538</v>
      </c>
      <c r="I35" s="88" t="s">
        <v>1538</v>
      </c>
      <c r="J35" s="1241" t="s">
        <v>1542</v>
      </c>
      <c r="K35" s="95">
        <v>480573.61</v>
      </c>
    </row>
    <row r="36" spans="1:12" ht="15.95" customHeight="1" x14ac:dyDescent="0.25">
      <c r="A36" s="540"/>
      <c r="B36" s="82"/>
      <c r="C36" s="82"/>
      <c r="D36" s="1241" t="s">
        <v>1543</v>
      </c>
      <c r="E36" s="88"/>
      <c r="F36" s="88"/>
      <c r="G36" s="1241" t="s">
        <v>1544</v>
      </c>
      <c r="H36" s="88"/>
      <c r="I36" s="88"/>
      <c r="J36" s="1241" t="s">
        <v>1545</v>
      </c>
      <c r="K36" s="541"/>
    </row>
    <row r="37" spans="1:12" ht="15.95" customHeight="1" x14ac:dyDescent="0.25">
      <c r="A37" s="540"/>
      <c r="B37" s="82"/>
      <c r="C37" s="82"/>
      <c r="D37" s="1241" t="s">
        <v>1546</v>
      </c>
      <c r="E37" s="88"/>
      <c r="F37" s="88"/>
      <c r="G37" s="1241" t="s">
        <v>1554</v>
      </c>
      <c r="H37" s="88"/>
      <c r="I37" s="88"/>
      <c r="J37" s="1241"/>
      <c r="K37" s="541"/>
    </row>
    <row r="38" spans="1:12" ht="15.95" customHeight="1" x14ac:dyDescent="0.25">
      <c r="A38" s="1519" t="s">
        <v>53</v>
      </c>
      <c r="B38" s="82" t="s">
        <v>1538</v>
      </c>
      <c r="C38" s="1241" t="s">
        <v>1577</v>
      </c>
      <c r="D38" s="1241" t="s">
        <v>1538</v>
      </c>
      <c r="E38" s="88" t="s">
        <v>1538</v>
      </c>
      <c r="F38" s="88" t="s">
        <v>1538</v>
      </c>
      <c r="G38" s="1241" t="s">
        <v>1541</v>
      </c>
      <c r="H38" s="88" t="s">
        <v>1538</v>
      </c>
      <c r="I38" s="88" t="s">
        <v>1538</v>
      </c>
      <c r="J38" s="1241" t="s">
        <v>1578</v>
      </c>
      <c r="K38" s="95">
        <v>175450.32</v>
      </c>
    </row>
    <row r="39" spans="1:12" ht="15.95" customHeight="1" x14ac:dyDescent="0.25">
      <c r="A39" s="540"/>
      <c r="B39" s="82"/>
      <c r="C39" s="82"/>
      <c r="D39" s="1241"/>
      <c r="E39" s="88"/>
      <c r="F39" s="88"/>
      <c r="G39" s="1241" t="s">
        <v>1544</v>
      </c>
      <c r="H39" s="88"/>
      <c r="I39" s="88"/>
      <c r="J39" s="1241"/>
      <c r="K39" s="541"/>
    </row>
    <row r="40" spans="1:12" ht="15.95" customHeight="1" x14ac:dyDescent="0.25">
      <c r="A40" s="540"/>
      <c r="B40" s="82"/>
      <c r="C40" s="82"/>
      <c r="D40" s="1241"/>
      <c r="E40" s="88"/>
      <c r="F40" s="88"/>
      <c r="G40" s="1241" t="s">
        <v>1579</v>
      </c>
      <c r="H40" s="88"/>
      <c r="I40" s="88"/>
      <c r="J40" s="1241"/>
      <c r="K40" s="541"/>
    </row>
    <row r="41" spans="1:12" ht="15.95" customHeight="1" x14ac:dyDescent="0.25">
      <c r="A41" s="540"/>
      <c r="B41" s="82"/>
      <c r="C41" s="82"/>
      <c r="D41" s="1241"/>
      <c r="E41" s="88"/>
      <c r="F41" s="88"/>
      <c r="G41" s="1241"/>
      <c r="H41" s="88"/>
      <c r="I41" s="88"/>
      <c r="J41" s="1241"/>
      <c r="K41" s="541"/>
    </row>
    <row r="42" spans="1:12" ht="15.95" customHeight="1" x14ac:dyDescent="0.25">
      <c r="A42" s="540" t="s">
        <v>1555</v>
      </c>
      <c r="B42" s="1241" t="s">
        <v>1539</v>
      </c>
      <c r="C42" s="1241" t="s">
        <v>719</v>
      </c>
      <c r="D42" s="1241" t="s">
        <v>1549</v>
      </c>
      <c r="E42" s="88" t="s">
        <v>1538</v>
      </c>
      <c r="F42" s="88" t="s">
        <v>1538</v>
      </c>
      <c r="G42" s="82" t="s">
        <v>1538</v>
      </c>
      <c r="H42" s="88" t="s">
        <v>1538</v>
      </c>
      <c r="I42" s="88" t="s">
        <v>1538</v>
      </c>
      <c r="J42" s="1241" t="s">
        <v>1550</v>
      </c>
      <c r="K42" s="95">
        <v>51532.12</v>
      </c>
    </row>
    <row r="43" spans="1:12" ht="15.95" customHeight="1" x14ac:dyDescent="0.25">
      <c r="A43" s="540"/>
      <c r="B43" s="82"/>
      <c r="C43" s="82"/>
      <c r="D43" s="1241"/>
      <c r="E43" s="88"/>
      <c r="F43" s="88"/>
      <c r="G43" s="1241"/>
      <c r="H43" s="88"/>
      <c r="I43" s="88"/>
      <c r="J43" s="1241" t="s">
        <v>1552</v>
      </c>
      <c r="K43" s="541"/>
    </row>
    <row r="44" spans="1:12" ht="15.95" customHeight="1" x14ac:dyDescent="0.25">
      <c r="A44" s="540"/>
      <c r="B44" s="82"/>
      <c r="C44" s="82"/>
      <c r="D44" s="1241"/>
      <c r="E44" s="88"/>
      <c r="F44" s="88"/>
      <c r="G44" s="1241"/>
      <c r="H44" s="88"/>
      <c r="I44" s="88"/>
      <c r="J44" s="1241"/>
      <c r="K44" s="541"/>
    </row>
    <row r="45" spans="1:12" s="348" customFormat="1" ht="15.95" customHeight="1" x14ac:dyDescent="0.25">
      <c r="A45" s="445" t="s">
        <v>40</v>
      </c>
      <c r="B45" s="83"/>
      <c r="C45" s="83"/>
      <c r="D45" s="71"/>
      <c r="E45" s="91"/>
      <c r="F45" s="91"/>
      <c r="G45" s="83"/>
      <c r="H45" s="91"/>
      <c r="I45" s="91"/>
      <c r="J45" s="54"/>
      <c r="K45" s="913">
        <f>SUM(K46:K51)</f>
        <v>4071996.19</v>
      </c>
    </row>
    <row r="46" spans="1:12" s="355" customFormat="1" ht="15.95" customHeight="1" x14ac:dyDescent="0.25">
      <c r="A46" s="50" t="s">
        <v>1582</v>
      </c>
      <c r="B46" s="82" t="s">
        <v>1538</v>
      </c>
      <c r="C46" s="72" t="s">
        <v>719</v>
      </c>
      <c r="D46" s="1326">
        <v>0.12</v>
      </c>
      <c r="E46" s="88" t="s">
        <v>1538</v>
      </c>
      <c r="F46" s="88" t="s">
        <v>1538</v>
      </c>
      <c r="G46" s="1241" t="s">
        <v>1541</v>
      </c>
      <c r="H46" s="88" t="s">
        <v>1538</v>
      </c>
      <c r="I46" s="88" t="s">
        <v>1538</v>
      </c>
      <c r="J46" s="68" t="s">
        <v>1583</v>
      </c>
      <c r="K46" s="915">
        <v>3835179.26</v>
      </c>
    </row>
    <row r="47" spans="1:12" s="355" customFormat="1" ht="15.95" customHeight="1" x14ac:dyDescent="0.25">
      <c r="A47" s="50"/>
      <c r="B47" s="84"/>
      <c r="C47" s="84"/>
      <c r="D47" s="72"/>
      <c r="E47" s="89"/>
      <c r="F47" s="89"/>
      <c r="G47" s="1241" t="s">
        <v>1544</v>
      </c>
      <c r="H47" s="89"/>
      <c r="I47" s="89"/>
      <c r="J47" s="438"/>
      <c r="K47" s="68"/>
    </row>
    <row r="48" spans="1:12" s="348" customFormat="1" ht="15.95" customHeight="1" x14ac:dyDescent="0.25">
      <c r="A48" s="540"/>
      <c r="B48" s="84"/>
      <c r="C48" s="84"/>
      <c r="D48" s="72"/>
      <c r="E48" s="89"/>
      <c r="F48" s="89"/>
      <c r="G48" s="1241" t="s">
        <v>1584</v>
      </c>
      <c r="H48" s="89"/>
      <c r="I48" s="89"/>
      <c r="J48" s="438"/>
      <c r="K48" s="68"/>
    </row>
    <row r="49" spans="1:11" s="348" customFormat="1" ht="15.95" customHeight="1" x14ac:dyDescent="0.25">
      <c r="A49" s="540" t="s">
        <v>1585</v>
      </c>
      <c r="B49" s="72" t="s">
        <v>104</v>
      </c>
      <c r="C49" s="72" t="s">
        <v>1586</v>
      </c>
      <c r="D49" s="1241" t="s">
        <v>1538</v>
      </c>
      <c r="E49" s="88" t="s">
        <v>1538</v>
      </c>
      <c r="F49" s="88" t="s">
        <v>1538</v>
      </c>
      <c r="G49" s="1241" t="s">
        <v>1538</v>
      </c>
      <c r="H49" s="88" t="s">
        <v>1538</v>
      </c>
      <c r="I49" s="88" t="s">
        <v>1538</v>
      </c>
      <c r="J49" s="72" t="s">
        <v>1587</v>
      </c>
      <c r="K49" s="68"/>
    </row>
    <row r="50" spans="1:11" s="348" customFormat="1" ht="15.95" customHeight="1" x14ac:dyDescent="0.25">
      <c r="A50" s="540"/>
      <c r="B50" s="84"/>
      <c r="C50" s="72" t="s">
        <v>1588</v>
      </c>
      <c r="D50" s="72"/>
      <c r="E50" s="89"/>
      <c r="F50" s="89"/>
      <c r="G50" s="1241"/>
      <c r="H50" s="89"/>
      <c r="I50" s="89"/>
      <c r="J50" s="72" t="s">
        <v>1589</v>
      </c>
      <c r="K50" s="915">
        <v>236816.93</v>
      </c>
    </row>
    <row r="51" spans="1:11" s="348" customFormat="1" ht="15.95" customHeight="1" x14ac:dyDescent="0.25">
      <c r="A51" s="439"/>
      <c r="B51" s="84"/>
      <c r="C51" s="84"/>
      <c r="D51" s="72"/>
      <c r="E51" s="89"/>
      <c r="F51" s="89"/>
      <c r="G51" s="1241"/>
      <c r="H51" s="89"/>
      <c r="I51" s="89"/>
      <c r="J51" s="72" t="s">
        <v>1590</v>
      </c>
      <c r="K51" s="68"/>
    </row>
    <row r="52" spans="1:11" s="348" customFormat="1" ht="15.95" customHeight="1" x14ac:dyDescent="0.25">
      <c r="A52" s="439"/>
      <c r="B52" s="84"/>
      <c r="C52" s="84"/>
      <c r="D52" s="72"/>
      <c r="E52" s="89"/>
      <c r="F52" s="89"/>
      <c r="G52" s="1241"/>
      <c r="H52" s="89"/>
      <c r="I52" s="89"/>
      <c r="J52" s="72"/>
      <c r="K52" s="68"/>
    </row>
    <row r="53" spans="1:11" ht="15.95" customHeight="1" x14ac:dyDescent="0.25">
      <c r="A53" s="443" t="s">
        <v>41</v>
      </c>
      <c r="B53" s="81"/>
      <c r="C53" s="81"/>
      <c r="D53" s="73"/>
      <c r="E53" s="90"/>
      <c r="F53" s="90"/>
      <c r="G53" s="81"/>
      <c r="H53" s="90"/>
      <c r="I53" s="90"/>
      <c r="J53" s="444"/>
      <c r="K53" s="93">
        <f>SUM(K54:K65)</f>
        <v>1096849.02</v>
      </c>
    </row>
    <row r="54" spans="1:11" ht="15.95" customHeight="1" x14ac:dyDescent="0.25">
      <c r="A54" s="540" t="s">
        <v>1591</v>
      </c>
      <c r="B54" s="82" t="s">
        <v>1538</v>
      </c>
      <c r="C54" s="1241" t="s">
        <v>237</v>
      </c>
      <c r="D54" s="1241" t="s">
        <v>1538</v>
      </c>
      <c r="E54" s="88" t="s">
        <v>1538</v>
      </c>
      <c r="F54" s="88" t="s">
        <v>1538</v>
      </c>
      <c r="G54" s="1241" t="s">
        <v>1541</v>
      </c>
      <c r="H54" s="88" t="s">
        <v>1538</v>
      </c>
      <c r="I54" s="88" t="s">
        <v>1538</v>
      </c>
      <c r="J54" s="541" t="s">
        <v>1592</v>
      </c>
      <c r="K54" s="95">
        <v>822682.24</v>
      </c>
    </row>
    <row r="55" spans="1:11" ht="15.95" customHeight="1" x14ac:dyDescent="0.25">
      <c r="A55" s="540"/>
      <c r="B55" s="82"/>
      <c r="C55" s="82"/>
      <c r="D55" s="1241"/>
      <c r="E55" s="88"/>
      <c r="F55" s="88"/>
      <c r="G55" s="1241" t="s">
        <v>1544</v>
      </c>
      <c r="H55" s="88"/>
      <c r="I55" s="88"/>
      <c r="J55" s="172"/>
      <c r="K55" s="541"/>
    </row>
    <row r="56" spans="1:11" ht="15.95" customHeight="1" x14ac:dyDescent="0.25">
      <c r="A56" s="540"/>
      <c r="B56" s="82"/>
      <c r="C56" s="82"/>
      <c r="D56" s="1241"/>
      <c r="E56" s="88"/>
      <c r="F56" s="88"/>
      <c r="G56" s="1241" t="s">
        <v>1593</v>
      </c>
      <c r="H56" s="88"/>
      <c r="I56" s="88"/>
      <c r="J56" s="437"/>
      <c r="K56" s="541"/>
    </row>
    <row r="57" spans="1:11" ht="15.95" customHeight="1" x14ac:dyDescent="0.25">
      <c r="A57" s="540" t="s">
        <v>1597</v>
      </c>
      <c r="B57" s="72" t="s">
        <v>104</v>
      </c>
      <c r="C57" s="1241" t="s">
        <v>719</v>
      </c>
      <c r="D57" s="1530" t="s">
        <v>1598</v>
      </c>
      <c r="E57" s="88" t="s">
        <v>1538</v>
      </c>
      <c r="F57" s="88" t="s">
        <v>1538</v>
      </c>
      <c r="G57" s="1241" t="s">
        <v>1541</v>
      </c>
      <c r="H57" s="88" t="s">
        <v>1538</v>
      </c>
      <c r="I57" s="88" t="s">
        <v>1538</v>
      </c>
      <c r="J57" s="1241" t="s">
        <v>1599</v>
      </c>
      <c r="K57" s="95">
        <v>155344.97</v>
      </c>
    </row>
    <row r="58" spans="1:11" ht="15.95" customHeight="1" x14ac:dyDescent="0.25">
      <c r="A58" s="540"/>
      <c r="B58" s="82"/>
      <c r="C58" s="82"/>
      <c r="D58" s="431" t="s">
        <v>1600</v>
      </c>
      <c r="E58" s="88"/>
      <c r="F58" s="88"/>
      <c r="G58" s="1241" t="s">
        <v>1544</v>
      </c>
      <c r="H58" s="88"/>
      <c r="I58" s="88"/>
      <c r="J58" s="437"/>
      <c r="K58" s="541"/>
    </row>
    <row r="59" spans="1:11" ht="15.95" customHeight="1" x14ac:dyDescent="0.25">
      <c r="A59" s="540"/>
      <c r="B59" s="82"/>
      <c r="C59" s="82"/>
      <c r="D59" s="1530" t="s">
        <v>1601</v>
      </c>
      <c r="E59" s="88"/>
      <c r="F59" s="88"/>
      <c r="G59" s="1241" t="s">
        <v>1602</v>
      </c>
      <c r="H59" s="88"/>
      <c r="I59" s="88"/>
      <c r="J59" s="437"/>
      <c r="K59" s="541"/>
    </row>
    <row r="60" spans="1:11" ht="15.95" customHeight="1" x14ac:dyDescent="0.25">
      <c r="A60" s="540" t="s">
        <v>1603</v>
      </c>
      <c r="B60" s="1241" t="s">
        <v>1604</v>
      </c>
      <c r="C60" s="1241" t="s">
        <v>79</v>
      </c>
      <c r="D60" s="1241" t="s">
        <v>1538</v>
      </c>
      <c r="E60" s="88" t="s">
        <v>1538</v>
      </c>
      <c r="F60" s="88" t="s">
        <v>1538</v>
      </c>
      <c r="G60" s="1241" t="s">
        <v>1541</v>
      </c>
      <c r="H60" s="88" t="s">
        <v>1538</v>
      </c>
      <c r="I60" s="88" t="s">
        <v>1538</v>
      </c>
      <c r="J60" s="1241" t="s">
        <v>1605</v>
      </c>
      <c r="K60" s="95">
        <v>108026.81</v>
      </c>
    </row>
    <row r="61" spans="1:11" ht="15.95" customHeight="1" x14ac:dyDescent="0.25">
      <c r="A61" s="540"/>
      <c r="B61" s="82"/>
      <c r="C61" s="1241" t="s">
        <v>237</v>
      </c>
      <c r="D61" s="1241"/>
      <c r="E61" s="88"/>
      <c r="F61" s="88"/>
      <c r="G61" s="1241" t="s">
        <v>1544</v>
      </c>
      <c r="H61" s="88"/>
      <c r="I61" s="88"/>
      <c r="J61" s="437"/>
      <c r="K61" s="541"/>
    </row>
    <row r="62" spans="1:11" ht="15.95" customHeight="1" x14ac:dyDescent="0.25">
      <c r="A62" s="540"/>
      <c r="B62" s="82"/>
      <c r="C62" s="82"/>
      <c r="D62" s="1241"/>
      <c r="E62" s="88"/>
      <c r="F62" s="88"/>
      <c r="G62" s="1241" t="s">
        <v>1606</v>
      </c>
      <c r="H62" s="88"/>
      <c r="I62" s="88"/>
      <c r="J62" s="437"/>
      <c r="K62" s="541"/>
    </row>
    <row r="63" spans="1:11" ht="15.95" customHeight="1" x14ac:dyDescent="0.25">
      <c r="A63" s="540" t="s">
        <v>1594</v>
      </c>
      <c r="B63" s="82" t="s">
        <v>1538</v>
      </c>
      <c r="C63" s="1241" t="s">
        <v>719</v>
      </c>
      <c r="D63" s="1241" t="s">
        <v>1538</v>
      </c>
      <c r="E63" s="88" t="s">
        <v>1538</v>
      </c>
      <c r="F63" s="88" t="s">
        <v>1538</v>
      </c>
      <c r="G63" s="1241" t="s">
        <v>1541</v>
      </c>
      <c r="H63" s="88" t="s">
        <v>1538</v>
      </c>
      <c r="I63" s="88" t="s">
        <v>1538</v>
      </c>
      <c r="J63" s="541" t="s">
        <v>1595</v>
      </c>
      <c r="K63" s="95">
        <v>10795</v>
      </c>
    </row>
    <row r="64" spans="1:11" ht="15.95" customHeight="1" x14ac:dyDescent="0.25">
      <c r="A64" s="540"/>
      <c r="B64" s="82"/>
      <c r="C64" s="82"/>
      <c r="D64" s="1241"/>
      <c r="E64" s="88"/>
      <c r="F64" s="88"/>
      <c r="G64" s="1241" t="s">
        <v>1544</v>
      </c>
      <c r="H64" s="88"/>
      <c r="I64" s="88"/>
      <c r="J64" s="437"/>
      <c r="K64" s="541"/>
    </row>
    <row r="65" spans="1:11" ht="15.95" customHeight="1" x14ac:dyDescent="0.25">
      <c r="A65" s="540"/>
      <c r="B65" s="82"/>
      <c r="C65" s="82"/>
      <c r="D65" s="1241"/>
      <c r="E65" s="88"/>
      <c r="F65" s="88"/>
      <c r="G65" s="1241" t="s">
        <v>1596</v>
      </c>
      <c r="H65" s="88"/>
      <c r="I65" s="88"/>
      <c r="J65" s="437"/>
      <c r="K65" s="541"/>
    </row>
    <row r="66" spans="1:11" ht="15.95" customHeight="1" x14ac:dyDescent="0.25">
      <c r="A66" s="540"/>
      <c r="B66" s="82"/>
      <c r="C66" s="82"/>
      <c r="D66" s="1241"/>
      <c r="E66" s="88"/>
      <c r="F66" s="88"/>
      <c r="G66" s="1241"/>
      <c r="H66" s="88"/>
      <c r="I66" s="88"/>
      <c r="J66" s="437"/>
      <c r="K66" s="541"/>
    </row>
    <row r="67" spans="1:11" ht="15.95" customHeight="1" x14ac:dyDescent="0.25">
      <c r="A67" s="443" t="s">
        <v>64</v>
      </c>
      <c r="B67" s="81"/>
      <c r="C67" s="81"/>
      <c r="D67" s="81"/>
      <c r="E67" s="163"/>
      <c r="F67" s="163"/>
      <c r="G67" s="81"/>
      <c r="H67" s="90"/>
      <c r="I67" s="90"/>
      <c r="J67" s="444"/>
      <c r="K67" s="93">
        <f>SUM(K68:K72)</f>
        <v>788348.85</v>
      </c>
    </row>
    <row r="68" spans="1:11" s="554" customFormat="1" ht="15.95" customHeight="1" x14ac:dyDescent="0.25">
      <c r="A68" s="540" t="s">
        <v>1607</v>
      </c>
      <c r="B68" s="1241" t="s">
        <v>1608</v>
      </c>
      <c r="C68" s="1241" t="s">
        <v>79</v>
      </c>
      <c r="D68" s="1241" t="s">
        <v>1538</v>
      </c>
      <c r="E68" s="88" t="s">
        <v>1538</v>
      </c>
      <c r="F68" s="88" t="s">
        <v>1538</v>
      </c>
      <c r="G68" s="1241" t="s">
        <v>1609</v>
      </c>
      <c r="H68" s="88" t="s">
        <v>1538</v>
      </c>
      <c r="I68" s="88" t="s">
        <v>1538</v>
      </c>
      <c r="J68" s="1241" t="s">
        <v>1605</v>
      </c>
      <c r="K68" s="95">
        <v>788348.85</v>
      </c>
    </row>
    <row r="69" spans="1:11" ht="15.95" customHeight="1" x14ac:dyDescent="0.25">
      <c r="A69" s="540"/>
      <c r="B69" s="82"/>
      <c r="C69" s="82"/>
      <c r="D69" s="1241"/>
      <c r="E69" s="88"/>
      <c r="F69" s="88"/>
      <c r="G69" s="1241" t="s">
        <v>1610</v>
      </c>
      <c r="H69" s="88"/>
      <c r="I69" s="88"/>
      <c r="J69" s="437"/>
      <c r="K69" s="437"/>
    </row>
    <row r="70" spans="1:11" ht="15.95" customHeight="1" x14ac:dyDescent="0.25">
      <c r="A70" s="540"/>
      <c r="B70" s="82"/>
      <c r="C70" s="82"/>
      <c r="D70" s="1241"/>
      <c r="E70" s="88"/>
      <c r="F70" s="88"/>
      <c r="G70" s="1241" t="s">
        <v>1541</v>
      </c>
      <c r="H70" s="88"/>
      <c r="I70" s="88"/>
      <c r="J70" s="437"/>
      <c r="K70" s="437"/>
    </row>
    <row r="71" spans="1:11" ht="15.95" customHeight="1" x14ac:dyDescent="0.25">
      <c r="A71" s="540"/>
      <c r="B71" s="82"/>
      <c r="C71" s="82"/>
      <c r="D71" s="1241"/>
      <c r="E71" s="88"/>
      <c r="F71" s="88"/>
      <c r="G71" s="1241" t="s">
        <v>1544</v>
      </c>
      <c r="H71" s="88"/>
      <c r="I71" s="88"/>
      <c r="J71" s="437"/>
      <c r="K71" s="437"/>
    </row>
    <row r="72" spans="1:11" ht="15.95" customHeight="1" x14ac:dyDescent="0.25">
      <c r="A72" s="540"/>
      <c r="B72" s="82"/>
      <c r="C72" s="82"/>
      <c r="D72" s="1241"/>
      <c r="E72" s="88"/>
      <c r="F72" s="88"/>
      <c r="G72" s="1241" t="s">
        <v>1606</v>
      </c>
      <c r="H72" s="88"/>
      <c r="I72" s="88"/>
      <c r="J72" s="437"/>
      <c r="K72" s="437"/>
    </row>
    <row r="73" spans="1:11" ht="15.95" customHeight="1" x14ac:dyDescent="0.25">
      <c r="A73" s="540"/>
      <c r="B73" s="82"/>
      <c r="C73" s="82"/>
      <c r="D73" s="1241"/>
      <c r="E73" s="88"/>
      <c r="F73" s="88"/>
      <c r="G73" s="1241"/>
      <c r="H73" s="88"/>
      <c r="I73" s="88"/>
      <c r="J73" s="437"/>
      <c r="K73" s="437"/>
    </row>
    <row r="74" spans="1:11" ht="15.95" customHeight="1" x14ac:dyDescent="0.25">
      <c r="A74" s="443" t="s">
        <v>65</v>
      </c>
      <c r="B74" s="81"/>
      <c r="C74" s="81"/>
      <c r="D74" s="73"/>
      <c r="E74" s="90"/>
      <c r="F74" s="90"/>
      <c r="G74" s="81"/>
      <c r="H74" s="90"/>
      <c r="I74" s="90"/>
      <c r="J74" s="444"/>
      <c r="K74" s="93">
        <f>SUM(K75:K76)</f>
        <v>1181845.32</v>
      </c>
    </row>
    <row r="75" spans="1:11" s="554" customFormat="1" ht="15.95" customHeight="1" x14ac:dyDescent="0.25">
      <c r="A75" s="540" t="s">
        <v>1611</v>
      </c>
      <c r="B75" s="82" t="s">
        <v>1538</v>
      </c>
      <c r="C75" s="1241" t="s">
        <v>719</v>
      </c>
      <c r="D75" s="1241" t="s">
        <v>1538</v>
      </c>
      <c r="E75" s="88" t="s">
        <v>1538</v>
      </c>
      <c r="F75" s="88" t="s">
        <v>1538</v>
      </c>
      <c r="G75" s="1241" t="s">
        <v>1541</v>
      </c>
      <c r="H75" s="88" t="s">
        <v>1538</v>
      </c>
      <c r="I75" s="88" t="s">
        <v>1538</v>
      </c>
      <c r="J75" s="1241" t="s">
        <v>1612</v>
      </c>
      <c r="K75" s="95">
        <v>1181845.32</v>
      </c>
    </row>
    <row r="76" spans="1:11" ht="15.95" customHeight="1" x14ac:dyDescent="0.25">
      <c r="A76" s="540"/>
      <c r="B76" s="82"/>
      <c r="C76" s="82"/>
      <c r="D76" s="1241"/>
      <c r="E76" s="88"/>
      <c r="F76" s="88"/>
      <c r="G76" s="1241" t="s">
        <v>1544</v>
      </c>
      <c r="H76" s="88"/>
      <c r="I76" s="88"/>
      <c r="J76" s="1241" t="s">
        <v>1613</v>
      </c>
      <c r="K76" s="541"/>
    </row>
    <row r="77" spans="1:11" ht="15.95" customHeight="1" x14ac:dyDescent="0.25">
      <c r="A77" s="540"/>
      <c r="B77" s="82"/>
      <c r="C77" s="82"/>
      <c r="D77" s="1241"/>
      <c r="E77" s="88"/>
      <c r="F77" s="88"/>
      <c r="G77" s="1241" t="s">
        <v>1614</v>
      </c>
      <c r="H77" s="88"/>
      <c r="I77" s="88"/>
      <c r="J77" s="437"/>
      <c r="K77" s="541"/>
    </row>
    <row r="78" spans="1:11" s="348" customFormat="1" ht="15.95" customHeight="1" x14ac:dyDescent="0.25">
      <c r="A78" s="445" t="s">
        <v>67</v>
      </c>
      <c r="B78" s="83"/>
      <c r="C78" s="83"/>
      <c r="D78" s="71"/>
      <c r="E78" s="91"/>
      <c r="F78" s="91"/>
      <c r="G78" s="83"/>
      <c r="H78" s="91"/>
      <c r="I78" s="91"/>
      <c r="J78" s="54"/>
      <c r="K78" s="93">
        <f>SUM(K79)</f>
        <v>0</v>
      </c>
    </row>
    <row r="79" spans="1:11" s="355" customFormat="1" ht="15.95" customHeight="1" x14ac:dyDescent="0.25">
      <c r="A79" s="1241" t="s">
        <v>1538</v>
      </c>
      <c r="B79" s="1241" t="s">
        <v>1538</v>
      </c>
      <c r="C79" s="1241" t="s">
        <v>1538</v>
      </c>
      <c r="D79" s="1241" t="s">
        <v>1538</v>
      </c>
      <c r="E79" s="88" t="s">
        <v>1538</v>
      </c>
      <c r="F79" s="88" t="s">
        <v>1538</v>
      </c>
      <c r="G79" s="1241" t="s">
        <v>1538</v>
      </c>
      <c r="H79" s="88" t="s">
        <v>1538</v>
      </c>
      <c r="I79" s="88" t="s">
        <v>1538</v>
      </c>
      <c r="J79" s="541" t="s">
        <v>1538</v>
      </c>
      <c r="K79" s="541" t="s">
        <v>1538</v>
      </c>
    </row>
    <row r="80" spans="1:11" s="355" customFormat="1" ht="15.95" customHeight="1" x14ac:dyDescent="0.25">
      <c r="A80" s="50"/>
      <c r="B80" s="72"/>
      <c r="C80" s="72"/>
      <c r="D80" s="72"/>
      <c r="E80" s="89"/>
      <c r="F80" s="89"/>
      <c r="G80" s="1241" t="s">
        <v>1551</v>
      </c>
      <c r="H80" s="89"/>
      <c r="I80" s="89"/>
      <c r="J80" s="68"/>
      <c r="K80" s="68"/>
    </row>
    <row r="81" spans="1:11" ht="15.95" customHeight="1" x14ac:dyDescent="0.25">
      <c r="A81" s="443" t="s">
        <v>68</v>
      </c>
      <c r="B81" s="81"/>
      <c r="C81" s="81"/>
      <c r="D81" s="73"/>
      <c r="E81" s="90"/>
      <c r="F81" s="90"/>
      <c r="G81" s="81"/>
      <c r="H81" s="90"/>
      <c r="I81" s="90"/>
      <c r="J81" s="444"/>
      <c r="K81" s="93">
        <f>SUM(K82:K85)</f>
        <v>725380.45</v>
      </c>
    </row>
    <row r="82" spans="1:11" s="355" customFormat="1" ht="15.95" customHeight="1" x14ac:dyDescent="0.25">
      <c r="A82" s="50" t="s">
        <v>1615</v>
      </c>
      <c r="B82" s="1241" t="s">
        <v>1608</v>
      </c>
      <c r="C82" s="82" t="s">
        <v>1538</v>
      </c>
      <c r="D82" s="1241" t="s">
        <v>1538</v>
      </c>
      <c r="E82" s="88" t="s">
        <v>1538</v>
      </c>
      <c r="F82" s="88" t="s">
        <v>1538</v>
      </c>
      <c r="G82" s="1241" t="s">
        <v>1609</v>
      </c>
      <c r="H82" s="88" t="s">
        <v>1538</v>
      </c>
      <c r="I82" s="88" t="s">
        <v>1538</v>
      </c>
      <c r="J82" s="541" t="s">
        <v>1538</v>
      </c>
      <c r="K82" s="95">
        <v>395081.3</v>
      </c>
    </row>
    <row r="83" spans="1:11" s="355" customFormat="1" ht="15.95" customHeight="1" x14ac:dyDescent="0.25">
      <c r="A83" s="50" t="s">
        <v>1617</v>
      </c>
      <c r="B83" s="82" t="s">
        <v>1538</v>
      </c>
      <c r="C83" s="1241" t="s">
        <v>79</v>
      </c>
      <c r="D83" s="1241" t="s">
        <v>1538</v>
      </c>
      <c r="E83" s="88" t="s">
        <v>1538</v>
      </c>
      <c r="F83" s="88" t="s">
        <v>1538</v>
      </c>
      <c r="G83" s="1241" t="s">
        <v>1609</v>
      </c>
      <c r="H83" s="88" t="s">
        <v>1538</v>
      </c>
      <c r="I83" s="88" t="s">
        <v>1538</v>
      </c>
      <c r="J83" s="541" t="s">
        <v>1538</v>
      </c>
      <c r="K83" s="915">
        <v>231425.42</v>
      </c>
    </row>
    <row r="84" spans="1:11" s="355" customFormat="1" ht="15.95" customHeight="1" x14ac:dyDescent="0.25">
      <c r="A84" s="50"/>
      <c r="B84" s="84"/>
      <c r="C84" s="84"/>
      <c r="D84" s="72"/>
      <c r="E84" s="89"/>
      <c r="F84" s="89"/>
      <c r="G84" s="1241" t="s">
        <v>1610</v>
      </c>
      <c r="H84" s="89"/>
      <c r="I84" s="89"/>
      <c r="J84" s="68"/>
      <c r="K84" s="68"/>
    </row>
    <row r="85" spans="1:11" s="348" customFormat="1" ht="15.95" customHeight="1" x14ac:dyDescent="0.25">
      <c r="A85" s="50" t="s">
        <v>1616</v>
      </c>
      <c r="B85" s="82" t="s">
        <v>1538</v>
      </c>
      <c r="C85" s="1241" t="s">
        <v>79</v>
      </c>
      <c r="D85" s="1241" t="s">
        <v>1538</v>
      </c>
      <c r="E85" s="88" t="s">
        <v>1538</v>
      </c>
      <c r="F85" s="88" t="s">
        <v>1538</v>
      </c>
      <c r="G85" s="1241" t="s">
        <v>1609</v>
      </c>
      <c r="H85" s="88" t="s">
        <v>1538</v>
      </c>
      <c r="I85" s="88" t="s">
        <v>1538</v>
      </c>
      <c r="J85" s="541" t="s">
        <v>1538</v>
      </c>
      <c r="K85" s="95">
        <v>98873.73</v>
      </c>
    </row>
    <row r="86" spans="1:11" s="348" customFormat="1" ht="20.25" customHeight="1" x14ac:dyDescent="0.25">
      <c r="A86" s="1327"/>
      <c r="B86" s="1327"/>
      <c r="C86" s="1327"/>
      <c r="D86" s="1327"/>
      <c r="E86" s="1327"/>
      <c r="F86" s="1327"/>
      <c r="G86" s="1327"/>
      <c r="H86" s="1327"/>
      <c r="I86" s="1327"/>
      <c r="J86" s="1327"/>
      <c r="K86" s="1327"/>
    </row>
    <row r="87" spans="1:11" ht="15.95" customHeight="1" x14ac:dyDescent="0.25">
      <c r="A87" s="441" t="s">
        <v>628</v>
      </c>
      <c r="B87" s="1233"/>
      <c r="C87" s="1233"/>
      <c r="D87" s="1233"/>
      <c r="E87" s="1233"/>
      <c r="F87" s="1233"/>
      <c r="G87" s="1233"/>
      <c r="H87" s="468"/>
      <c r="I87" s="468"/>
      <c r="J87" s="1233"/>
      <c r="K87" s="96">
        <f>+K10+K12+K45+K53+K67+K74+K78+K81</f>
        <v>46249024.599999994</v>
      </c>
    </row>
    <row r="88" spans="1:11" x14ac:dyDescent="0.25">
      <c r="A88" s="482"/>
      <c r="B88" s="19"/>
      <c r="C88" s="19"/>
      <c r="D88" s="19"/>
      <c r="E88" s="19"/>
      <c r="F88" s="19"/>
      <c r="G88" s="19"/>
      <c r="H88" s="19"/>
      <c r="I88" s="19"/>
      <c r="J88" s="19"/>
      <c r="K88" s="19"/>
    </row>
  </sheetData>
  <mergeCells count="10">
    <mergeCell ref="A8:A9"/>
    <mergeCell ref="J8:J9"/>
    <mergeCell ref="K8:K9"/>
    <mergeCell ref="H7:I7"/>
    <mergeCell ref="B8:B9"/>
    <mergeCell ref="C8:C9"/>
    <mergeCell ref="D8:D9"/>
    <mergeCell ref="E8:F8"/>
    <mergeCell ref="G8:G9"/>
    <mergeCell ref="H8:I8"/>
  </mergeCells>
  <pageMargins left="0.23622047244094491" right="0.15748031496062992" top="0.74803149606299213" bottom="0.74803149606299213" header="0.31496062992125984" footer="0.31496062992125984"/>
  <pageSetup paperSize="9" scale="37" orientation="landscape" r:id="rId1"/>
  <ignoredErrors>
    <ignoredError sqref="A7:XFD7"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33"/>
  <sheetViews>
    <sheetView showGridLines="0" zoomScale="90" zoomScaleNormal="90" workbookViewId="0">
      <selection activeCell="A14" sqref="A14:XFD14"/>
    </sheetView>
  </sheetViews>
  <sheetFormatPr baseColWidth="10" defaultRowHeight="15" x14ac:dyDescent="0.25"/>
  <cols>
    <col min="1" max="1" width="64.140625" style="347" customWidth="1"/>
    <col min="2" max="2" width="57.7109375" style="347" bestFit="1" customWidth="1"/>
    <col min="3" max="6" width="17.7109375" style="347" customWidth="1"/>
    <col min="7" max="7" width="19.42578125" style="347" customWidth="1"/>
    <col min="8" max="11" width="17.7109375" style="347" customWidth="1"/>
    <col min="12" max="256" width="11.42578125" style="347"/>
    <col min="257" max="257" width="64.140625" style="347" customWidth="1"/>
    <col min="258" max="262" width="17.7109375" style="347" customWidth="1"/>
    <col min="263" max="263" width="19.42578125" style="347" customWidth="1"/>
    <col min="264" max="267" width="17.7109375" style="347" customWidth="1"/>
    <col min="268" max="512" width="11.42578125" style="347"/>
    <col min="513" max="513" width="64.140625" style="347" customWidth="1"/>
    <col min="514" max="518" width="17.7109375" style="347" customWidth="1"/>
    <col min="519" max="519" width="19.42578125" style="347" customWidth="1"/>
    <col min="520" max="523" width="17.7109375" style="347" customWidth="1"/>
    <col min="524" max="768" width="11.42578125" style="347"/>
    <col min="769" max="769" width="64.140625" style="347" customWidth="1"/>
    <col min="770" max="774" width="17.7109375" style="347" customWidth="1"/>
    <col min="775" max="775" width="19.42578125" style="347" customWidth="1"/>
    <col min="776" max="779" width="17.7109375" style="347" customWidth="1"/>
    <col min="780" max="1024" width="11.42578125" style="347"/>
    <col min="1025" max="1025" width="64.140625" style="347" customWidth="1"/>
    <col min="1026" max="1030" width="17.7109375" style="347" customWidth="1"/>
    <col min="1031" max="1031" width="19.42578125" style="347" customWidth="1"/>
    <col min="1032" max="1035" width="17.7109375" style="347" customWidth="1"/>
    <col min="1036" max="1280" width="11.42578125" style="347"/>
    <col min="1281" max="1281" width="64.140625" style="347" customWidth="1"/>
    <col min="1282" max="1286" width="17.7109375" style="347" customWidth="1"/>
    <col min="1287" max="1287" width="19.42578125" style="347" customWidth="1"/>
    <col min="1288" max="1291" width="17.7109375" style="347" customWidth="1"/>
    <col min="1292" max="1536" width="11.42578125" style="347"/>
    <col min="1537" max="1537" width="64.140625" style="347" customWidth="1"/>
    <col min="1538" max="1542" width="17.7109375" style="347" customWidth="1"/>
    <col min="1543" max="1543" width="19.42578125" style="347" customWidth="1"/>
    <col min="1544" max="1547" width="17.7109375" style="347" customWidth="1"/>
    <col min="1548" max="1792" width="11.42578125" style="347"/>
    <col min="1793" max="1793" width="64.140625" style="347" customWidth="1"/>
    <col min="1794" max="1798" width="17.7109375" style="347" customWidth="1"/>
    <col min="1799" max="1799" width="19.42578125" style="347" customWidth="1"/>
    <col min="1800" max="1803" width="17.7109375" style="347" customWidth="1"/>
    <col min="1804" max="2048" width="11.42578125" style="347"/>
    <col min="2049" max="2049" width="64.140625" style="347" customWidth="1"/>
    <col min="2050" max="2054" width="17.7109375" style="347" customWidth="1"/>
    <col min="2055" max="2055" width="19.42578125" style="347" customWidth="1"/>
    <col min="2056" max="2059" width="17.7109375" style="347" customWidth="1"/>
    <col min="2060" max="2304" width="11.42578125" style="347"/>
    <col min="2305" max="2305" width="64.140625" style="347" customWidth="1"/>
    <col min="2306" max="2310" width="17.7109375" style="347" customWidth="1"/>
    <col min="2311" max="2311" width="19.42578125" style="347" customWidth="1"/>
    <col min="2312" max="2315" width="17.7109375" style="347" customWidth="1"/>
    <col min="2316" max="2560" width="11.42578125" style="347"/>
    <col min="2561" max="2561" width="64.140625" style="347" customWidth="1"/>
    <col min="2562" max="2566" width="17.7109375" style="347" customWidth="1"/>
    <col min="2567" max="2567" width="19.42578125" style="347" customWidth="1"/>
    <col min="2568" max="2571" width="17.7109375" style="347" customWidth="1"/>
    <col min="2572" max="2816" width="11.42578125" style="347"/>
    <col min="2817" max="2817" width="64.140625" style="347" customWidth="1"/>
    <col min="2818" max="2822" width="17.7109375" style="347" customWidth="1"/>
    <col min="2823" max="2823" width="19.42578125" style="347" customWidth="1"/>
    <col min="2824" max="2827" width="17.7109375" style="347" customWidth="1"/>
    <col min="2828" max="3072" width="11.42578125" style="347"/>
    <col min="3073" max="3073" width="64.140625" style="347" customWidth="1"/>
    <col min="3074" max="3078" width="17.7109375" style="347" customWidth="1"/>
    <col min="3079" max="3079" width="19.42578125" style="347" customWidth="1"/>
    <col min="3080" max="3083" width="17.7109375" style="347" customWidth="1"/>
    <col min="3084" max="3328" width="11.42578125" style="347"/>
    <col min="3329" max="3329" width="64.140625" style="347" customWidth="1"/>
    <col min="3330" max="3334" width="17.7109375" style="347" customWidth="1"/>
    <col min="3335" max="3335" width="19.42578125" style="347" customWidth="1"/>
    <col min="3336" max="3339" width="17.7109375" style="347" customWidth="1"/>
    <col min="3340" max="3584" width="11.42578125" style="347"/>
    <col min="3585" max="3585" width="64.140625" style="347" customWidth="1"/>
    <col min="3586" max="3590" width="17.7109375" style="347" customWidth="1"/>
    <col min="3591" max="3591" width="19.42578125" style="347" customWidth="1"/>
    <col min="3592" max="3595" width="17.7109375" style="347" customWidth="1"/>
    <col min="3596" max="3840" width="11.42578125" style="347"/>
    <col min="3841" max="3841" width="64.140625" style="347" customWidth="1"/>
    <col min="3842" max="3846" width="17.7109375" style="347" customWidth="1"/>
    <col min="3847" max="3847" width="19.42578125" style="347" customWidth="1"/>
    <col min="3848" max="3851" width="17.7109375" style="347" customWidth="1"/>
    <col min="3852" max="4096" width="11.42578125" style="347"/>
    <col min="4097" max="4097" width="64.140625" style="347" customWidth="1"/>
    <col min="4098" max="4102" width="17.7109375" style="347" customWidth="1"/>
    <col min="4103" max="4103" width="19.42578125" style="347" customWidth="1"/>
    <col min="4104" max="4107" width="17.7109375" style="347" customWidth="1"/>
    <col min="4108" max="4352" width="11.42578125" style="347"/>
    <col min="4353" max="4353" width="64.140625" style="347" customWidth="1"/>
    <col min="4354" max="4358" width="17.7109375" style="347" customWidth="1"/>
    <col min="4359" max="4359" width="19.42578125" style="347" customWidth="1"/>
    <col min="4360" max="4363" width="17.7109375" style="347" customWidth="1"/>
    <col min="4364" max="4608" width="11.42578125" style="347"/>
    <col min="4609" max="4609" width="64.140625" style="347" customWidth="1"/>
    <col min="4610" max="4614" width="17.7109375" style="347" customWidth="1"/>
    <col min="4615" max="4615" width="19.42578125" style="347" customWidth="1"/>
    <col min="4616" max="4619" width="17.7109375" style="347" customWidth="1"/>
    <col min="4620" max="4864" width="11.42578125" style="347"/>
    <col min="4865" max="4865" width="64.140625" style="347" customWidth="1"/>
    <col min="4866" max="4870" width="17.7109375" style="347" customWidth="1"/>
    <col min="4871" max="4871" width="19.42578125" style="347" customWidth="1"/>
    <col min="4872" max="4875" width="17.7109375" style="347" customWidth="1"/>
    <col min="4876" max="5120" width="11.42578125" style="347"/>
    <col min="5121" max="5121" width="64.140625" style="347" customWidth="1"/>
    <col min="5122" max="5126" width="17.7109375" style="347" customWidth="1"/>
    <col min="5127" max="5127" width="19.42578125" style="347" customWidth="1"/>
    <col min="5128" max="5131" width="17.7109375" style="347" customWidth="1"/>
    <col min="5132" max="5376" width="11.42578125" style="347"/>
    <col min="5377" max="5377" width="64.140625" style="347" customWidth="1"/>
    <col min="5378" max="5382" width="17.7109375" style="347" customWidth="1"/>
    <col min="5383" max="5383" width="19.42578125" style="347" customWidth="1"/>
    <col min="5384" max="5387" width="17.7109375" style="347" customWidth="1"/>
    <col min="5388" max="5632" width="11.42578125" style="347"/>
    <col min="5633" max="5633" width="64.140625" style="347" customWidth="1"/>
    <col min="5634" max="5638" width="17.7109375" style="347" customWidth="1"/>
    <col min="5639" max="5639" width="19.42578125" style="347" customWidth="1"/>
    <col min="5640" max="5643" width="17.7109375" style="347" customWidth="1"/>
    <col min="5644" max="5888" width="11.42578125" style="347"/>
    <col min="5889" max="5889" width="64.140625" style="347" customWidth="1"/>
    <col min="5890" max="5894" width="17.7109375" style="347" customWidth="1"/>
    <col min="5895" max="5895" width="19.42578125" style="347" customWidth="1"/>
    <col min="5896" max="5899" width="17.7109375" style="347" customWidth="1"/>
    <col min="5900" max="6144" width="11.42578125" style="347"/>
    <col min="6145" max="6145" width="64.140625" style="347" customWidth="1"/>
    <col min="6146" max="6150" width="17.7109375" style="347" customWidth="1"/>
    <col min="6151" max="6151" width="19.42578125" style="347" customWidth="1"/>
    <col min="6152" max="6155" width="17.7109375" style="347" customWidth="1"/>
    <col min="6156" max="6400" width="11.42578125" style="347"/>
    <col min="6401" max="6401" width="64.140625" style="347" customWidth="1"/>
    <col min="6402" max="6406" width="17.7109375" style="347" customWidth="1"/>
    <col min="6407" max="6407" width="19.42578125" style="347" customWidth="1"/>
    <col min="6408" max="6411" width="17.7109375" style="347" customWidth="1"/>
    <col min="6412" max="6656" width="11.42578125" style="347"/>
    <col min="6657" max="6657" width="64.140625" style="347" customWidth="1"/>
    <col min="6658" max="6662" width="17.7109375" style="347" customWidth="1"/>
    <col min="6663" max="6663" width="19.42578125" style="347" customWidth="1"/>
    <col min="6664" max="6667" width="17.7109375" style="347" customWidth="1"/>
    <col min="6668" max="6912" width="11.42578125" style="347"/>
    <col min="6913" max="6913" width="64.140625" style="347" customWidth="1"/>
    <col min="6914" max="6918" width="17.7109375" style="347" customWidth="1"/>
    <col min="6919" max="6919" width="19.42578125" style="347" customWidth="1"/>
    <col min="6920" max="6923" width="17.7109375" style="347" customWidth="1"/>
    <col min="6924" max="7168" width="11.42578125" style="347"/>
    <col min="7169" max="7169" width="64.140625" style="347" customWidth="1"/>
    <col min="7170" max="7174" width="17.7109375" style="347" customWidth="1"/>
    <col min="7175" max="7175" width="19.42578125" style="347" customWidth="1"/>
    <col min="7176" max="7179" width="17.7109375" style="347" customWidth="1"/>
    <col min="7180" max="7424" width="11.42578125" style="347"/>
    <col min="7425" max="7425" width="64.140625" style="347" customWidth="1"/>
    <col min="7426" max="7430" width="17.7109375" style="347" customWidth="1"/>
    <col min="7431" max="7431" width="19.42578125" style="347" customWidth="1"/>
    <col min="7432" max="7435" width="17.7109375" style="347" customWidth="1"/>
    <col min="7436" max="7680" width="11.42578125" style="347"/>
    <col min="7681" max="7681" width="64.140625" style="347" customWidth="1"/>
    <col min="7682" max="7686" width="17.7109375" style="347" customWidth="1"/>
    <col min="7687" max="7687" width="19.42578125" style="347" customWidth="1"/>
    <col min="7688" max="7691" width="17.7109375" style="347" customWidth="1"/>
    <col min="7692" max="7936" width="11.42578125" style="347"/>
    <col min="7937" max="7937" width="64.140625" style="347" customWidth="1"/>
    <col min="7938" max="7942" width="17.7109375" style="347" customWidth="1"/>
    <col min="7943" max="7943" width="19.42578125" style="347" customWidth="1"/>
    <col min="7944" max="7947" width="17.7109375" style="347" customWidth="1"/>
    <col min="7948" max="8192" width="11.42578125" style="347"/>
    <col min="8193" max="8193" width="64.140625" style="347" customWidth="1"/>
    <col min="8194" max="8198" width="17.7109375" style="347" customWidth="1"/>
    <col min="8199" max="8199" width="19.42578125" style="347" customWidth="1"/>
    <col min="8200" max="8203" width="17.7109375" style="347" customWidth="1"/>
    <col min="8204" max="8448" width="11.42578125" style="347"/>
    <col min="8449" max="8449" width="64.140625" style="347" customWidth="1"/>
    <col min="8450" max="8454" width="17.7109375" style="347" customWidth="1"/>
    <col min="8455" max="8455" width="19.42578125" style="347" customWidth="1"/>
    <col min="8456" max="8459" width="17.7109375" style="347" customWidth="1"/>
    <col min="8460" max="8704" width="11.42578125" style="347"/>
    <col min="8705" max="8705" width="64.140625" style="347" customWidth="1"/>
    <col min="8706" max="8710" width="17.7109375" style="347" customWidth="1"/>
    <col min="8711" max="8711" width="19.42578125" style="347" customWidth="1"/>
    <col min="8712" max="8715" width="17.7109375" style="347" customWidth="1"/>
    <col min="8716" max="8960" width="11.42578125" style="347"/>
    <col min="8961" max="8961" width="64.140625" style="347" customWidth="1"/>
    <col min="8962" max="8966" width="17.7109375" style="347" customWidth="1"/>
    <col min="8967" max="8967" width="19.42578125" style="347" customWidth="1"/>
    <col min="8968" max="8971" width="17.7109375" style="347" customWidth="1"/>
    <col min="8972" max="9216" width="11.42578125" style="347"/>
    <col min="9217" max="9217" width="64.140625" style="347" customWidth="1"/>
    <col min="9218" max="9222" width="17.7109375" style="347" customWidth="1"/>
    <col min="9223" max="9223" width="19.42578125" style="347" customWidth="1"/>
    <col min="9224" max="9227" width="17.7109375" style="347" customWidth="1"/>
    <col min="9228" max="9472" width="11.42578125" style="347"/>
    <col min="9473" max="9473" width="64.140625" style="347" customWidth="1"/>
    <col min="9474" max="9478" width="17.7109375" style="347" customWidth="1"/>
    <col min="9479" max="9479" width="19.42578125" style="347" customWidth="1"/>
    <col min="9480" max="9483" width="17.7109375" style="347" customWidth="1"/>
    <col min="9484" max="9728" width="11.42578125" style="347"/>
    <col min="9729" max="9729" width="64.140625" style="347" customWidth="1"/>
    <col min="9730" max="9734" width="17.7109375" style="347" customWidth="1"/>
    <col min="9735" max="9735" width="19.42578125" style="347" customWidth="1"/>
    <col min="9736" max="9739" width="17.7109375" style="347" customWidth="1"/>
    <col min="9740" max="9984" width="11.42578125" style="347"/>
    <col min="9985" max="9985" width="64.140625" style="347" customWidth="1"/>
    <col min="9986" max="9990" width="17.7109375" style="347" customWidth="1"/>
    <col min="9991" max="9991" width="19.42578125" style="347" customWidth="1"/>
    <col min="9992" max="9995" width="17.7109375" style="347" customWidth="1"/>
    <col min="9996" max="10240" width="11.42578125" style="347"/>
    <col min="10241" max="10241" width="64.140625" style="347" customWidth="1"/>
    <col min="10242" max="10246" width="17.7109375" style="347" customWidth="1"/>
    <col min="10247" max="10247" width="19.42578125" style="347" customWidth="1"/>
    <col min="10248" max="10251" width="17.7109375" style="347" customWidth="1"/>
    <col min="10252" max="10496" width="11.42578125" style="347"/>
    <col min="10497" max="10497" width="64.140625" style="347" customWidth="1"/>
    <col min="10498" max="10502" width="17.7109375" style="347" customWidth="1"/>
    <col min="10503" max="10503" width="19.42578125" style="347" customWidth="1"/>
    <col min="10504" max="10507" width="17.7109375" style="347" customWidth="1"/>
    <col min="10508" max="10752" width="11.42578125" style="347"/>
    <col min="10753" max="10753" width="64.140625" style="347" customWidth="1"/>
    <col min="10754" max="10758" width="17.7109375" style="347" customWidth="1"/>
    <col min="10759" max="10759" width="19.42578125" style="347" customWidth="1"/>
    <col min="10760" max="10763" width="17.7109375" style="347" customWidth="1"/>
    <col min="10764" max="11008" width="11.42578125" style="347"/>
    <col min="11009" max="11009" width="64.140625" style="347" customWidth="1"/>
    <col min="11010" max="11014" width="17.7109375" style="347" customWidth="1"/>
    <col min="11015" max="11015" width="19.42578125" style="347" customWidth="1"/>
    <col min="11016" max="11019" width="17.7109375" style="347" customWidth="1"/>
    <col min="11020" max="11264" width="11.42578125" style="347"/>
    <col min="11265" max="11265" width="64.140625" style="347" customWidth="1"/>
    <col min="11266" max="11270" width="17.7109375" style="347" customWidth="1"/>
    <col min="11271" max="11271" width="19.42578125" style="347" customWidth="1"/>
    <col min="11272" max="11275" width="17.7109375" style="347" customWidth="1"/>
    <col min="11276" max="11520" width="11.42578125" style="347"/>
    <col min="11521" max="11521" width="64.140625" style="347" customWidth="1"/>
    <col min="11522" max="11526" width="17.7109375" style="347" customWidth="1"/>
    <col min="11527" max="11527" width="19.42578125" style="347" customWidth="1"/>
    <col min="11528" max="11531" width="17.7109375" style="347" customWidth="1"/>
    <col min="11532" max="11776" width="11.42578125" style="347"/>
    <col min="11777" max="11777" width="64.140625" style="347" customWidth="1"/>
    <col min="11778" max="11782" width="17.7109375" style="347" customWidth="1"/>
    <col min="11783" max="11783" width="19.42578125" style="347" customWidth="1"/>
    <col min="11784" max="11787" width="17.7109375" style="347" customWidth="1"/>
    <col min="11788" max="12032" width="11.42578125" style="347"/>
    <col min="12033" max="12033" width="64.140625" style="347" customWidth="1"/>
    <col min="12034" max="12038" width="17.7109375" style="347" customWidth="1"/>
    <col min="12039" max="12039" width="19.42578125" style="347" customWidth="1"/>
    <col min="12040" max="12043" width="17.7109375" style="347" customWidth="1"/>
    <col min="12044" max="12288" width="11.42578125" style="347"/>
    <col min="12289" max="12289" width="64.140625" style="347" customWidth="1"/>
    <col min="12290" max="12294" width="17.7109375" style="347" customWidth="1"/>
    <col min="12295" max="12295" width="19.42578125" style="347" customWidth="1"/>
    <col min="12296" max="12299" width="17.7109375" style="347" customWidth="1"/>
    <col min="12300" max="12544" width="11.42578125" style="347"/>
    <col min="12545" max="12545" width="64.140625" style="347" customWidth="1"/>
    <col min="12546" max="12550" width="17.7109375" style="347" customWidth="1"/>
    <col min="12551" max="12551" width="19.42578125" style="347" customWidth="1"/>
    <col min="12552" max="12555" width="17.7109375" style="347" customWidth="1"/>
    <col min="12556" max="12800" width="11.42578125" style="347"/>
    <col min="12801" max="12801" width="64.140625" style="347" customWidth="1"/>
    <col min="12802" max="12806" width="17.7109375" style="347" customWidth="1"/>
    <col min="12807" max="12807" width="19.42578125" style="347" customWidth="1"/>
    <col min="12808" max="12811" width="17.7109375" style="347" customWidth="1"/>
    <col min="12812" max="13056" width="11.42578125" style="347"/>
    <col min="13057" max="13057" width="64.140625" style="347" customWidth="1"/>
    <col min="13058" max="13062" width="17.7109375" style="347" customWidth="1"/>
    <col min="13063" max="13063" width="19.42578125" style="347" customWidth="1"/>
    <col min="13064" max="13067" width="17.7109375" style="347" customWidth="1"/>
    <col min="13068" max="13312" width="11.42578125" style="347"/>
    <col min="13313" max="13313" width="64.140625" style="347" customWidth="1"/>
    <col min="13314" max="13318" width="17.7109375" style="347" customWidth="1"/>
    <col min="13319" max="13319" width="19.42578125" style="347" customWidth="1"/>
    <col min="13320" max="13323" width="17.7109375" style="347" customWidth="1"/>
    <col min="13324" max="13568" width="11.42578125" style="347"/>
    <col min="13569" max="13569" width="64.140625" style="347" customWidth="1"/>
    <col min="13570" max="13574" width="17.7109375" style="347" customWidth="1"/>
    <col min="13575" max="13575" width="19.42578125" style="347" customWidth="1"/>
    <col min="13576" max="13579" width="17.7109375" style="347" customWidth="1"/>
    <col min="13580" max="13824" width="11.42578125" style="347"/>
    <col min="13825" max="13825" width="64.140625" style="347" customWidth="1"/>
    <col min="13826" max="13830" width="17.7109375" style="347" customWidth="1"/>
    <col min="13831" max="13831" width="19.42578125" style="347" customWidth="1"/>
    <col min="13832" max="13835" width="17.7109375" style="347" customWidth="1"/>
    <col min="13836" max="14080" width="11.42578125" style="347"/>
    <col min="14081" max="14081" width="64.140625" style="347" customWidth="1"/>
    <col min="14082" max="14086" width="17.7109375" style="347" customWidth="1"/>
    <col min="14087" max="14087" width="19.42578125" style="347" customWidth="1"/>
    <col min="14088" max="14091" width="17.7109375" style="347" customWidth="1"/>
    <col min="14092" max="14336" width="11.42578125" style="347"/>
    <col min="14337" max="14337" width="64.140625" style="347" customWidth="1"/>
    <col min="14338" max="14342" width="17.7109375" style="347" customWidth="1"/>
    <col min="14343" max="14343" width="19.42578125" style="347" customWidth="1"/>
    <col min="14344" max="14347" width="17.7109375" style="347" customWidth="1"/>
    <col min="14348" max="14592" width="11.42578125" style="347"/>
    <col min="14593" max="14593" width="64.140625" style="347" customWidth="1"/>
    <col min="14594" max="14598" width="17.7109375" style="347" customWidth="1"/>
    <col min="14599" max="14599" width="19.42578125" style="347" customWidth="1"/>
    <col min="14600" max="14603" width="17.7109375" style="347" customWidth="1"/>
    <col min="14604" max="14848" width="11.42578125" style="347"/>
    <col min="14849" max="14849" width="64.140625" style="347" customWidth="1"/>
    <col min="14850" max="14854" width="17.7109375" style="347" customWidth="1"/>
    <col min="14855" max="14855" width="19.42578125" style="347" customWidth="1"/>
    <col min="14856" max="14859" width="17.7109375" style="347" customWidth="1"/>
    <col min="14860" max="15104" width="11.42578125" style="347"/>
    <col min="15105" max="15105" width="64.140625" style="347" customWidth="1"/>
    <col min="15106" max="15110" width="17.7109375" style="347" customWidth="1"/>
    <col min="15111" max="15111" width="19.42578125" style="347" customWidth="1"/>
    <col min="15112" max="15115" width="17.7109375" style="347" customWidth="1"/>
    <col min="15116" max="15360" width="11.42578125" style="347"/>
    <col min="15361" max="15361" width="64.140625" style="347" customWidth="1"/>
    <col min="15362" max="15366" width="17.7109375" style="347" customWidth="1"/>
    <col min="15367" max="15367" width="19.42578125" style="347" customWidth="1"/>
    <col min="15368" max="15371" width="17.7109375" style="347" customWidth="1"/>
    <col min="15372" max="15616" width="11.42578125" style="347"/>
    <col min="15617" max="15617" width="64.140625" style="347" customWidth="1"/>
    <col min="15618" max="15622" width="17.7109375" style="347" customWidth="1"/>
    <col min="15623" max="15623" width="19.42578125" style="347" customWidth="1"/>
    <col min="15624" max="15627" width="17.7109375" style="347" customWidth="1"/>
    <col min="15628" max="15872" width="11.42578125" style="347"/>
    <col min="15873" max="15873" width="64.140625" style="347" customWidth="1"/>
    <col min="15874" max="15878" width="17.7109375" style="347" customWidth="1"/>
    <col min="15879" max="15879" width="19.42578125" style="347" customWidth="1"/>
    <col min="15880" max="15883" width="17.7109375" style="347" customWidth="1"/>
    <col min="15884" max="16128" width="11.42578125" style="347"/>
    <col min="16129" max="16129" width="64.140625" style="347" customWidth="1"/>
    <col min="16130" max="16134" width="17.7109375" style="347" customWidth="1"/>
    <col min="16135" max="16135" width="19.42578125" style="347" customWidth="1"/>
    <col min="16136" max="16139" width="17.7109375" style="347" customWidth="1"/>
    <col min="16140" max="16384" width="11.42578125" style="347"/>
  </cols>
  <sheetData>
    <row r="1" spans="1:11" s="348" customFormat="1" x14ac:dyDescent="0.25"/>
    <row r="2" spans="1:11" s="348" customFormat="1" x14ac:dyDescent="0.25">
      <c r="A2" s="349"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1026</v>
      </c>
      <c r="B4" s="350"/>
      <c r="C4" s="350"/>
      <c r="D4" s="350"/>
      <c r="E4" s="350"/>
      <c r="F4" s="350"/>
      <c r="G4" s="350"/>
      <c r="H4" s="350"/>
      <c r="I4" s="350"/>
      <c r="J4" s="350"/>
      <c r="K4" s="350"/>
    </row>
    <row r="5" spans="1:11" s="348" customFormat="1" ht="15.75" customHeight="1" x14ac:dyDescent="0.25">
      <c r="A5" s="225"/>
      <c r="D5" s="224"/>
      <c r="E5" s="224"/>
      <c r="F5" s="224"/>
      <c r="G5" s="225"/>
      <c r="H5" s="224"/>
      <c r="I5" s="224"/>
      <c r="K5" s="224"/>
    </row>
    <row r="6" spans="1:11" s="348" customFormat="1" x14ac:dyDescent="0.25">
      <c r="A6" s="352" t="s">
        <v>1</v>
      </c>
      <c r="B6" s="352" t="s">
        <v>2</v>
      </c>
      <c r="C6" s="352" t="s">
        <v>3</v>
      </c>
      <c r="D6" s="352"/>
      <c r="E6" s="353" t="s">
        <v>4</v>
      </c>
      <c r="F6" s="353"/>
      <c r="G6" s="352" t="s">
        <v>5</v>
      </c>
      <c r="H6" s="1603" t="s">
        <v>6</v>
      </c>
      <c r="I6" s="1603"/>
      <c r="J6" s="352" t="s">
        <v>7</v>
      </c>
      <c r="K6" s="352" t="s">
        <v>8</v>
      </c>
    </row>
    <row r="7" spans="1:11" s="354" customFormat="1" x14ac:dyDescent="0.25">
      <c r="A7" s="1614" t="s">
        <v>9</v>
      </c>
      <c r="B7" s="1601" t="s">
        <v>10</v>
      </c>
      <c r="C7" s="1601" t="s">
        <v>11</v>
      </c>
      <c r="D7" s="1601" t="s">
        <v>12</v>
      </c>
      <c r="E7" s="1601" t="s">
        <v>13</v>
      </c>
      <c r="F7" s="1601"/>
      <c r="G7" s="1601" t="s">
        <v>14</v>
      </c>
      <c r="H7" s="1601" t="s">
        <v>15</v>
      </c>
      <c r="I7" s="1601"/>
      <c r="J7" s="1601" t="s">
        <v>16</v>
      </c>
      <c r="K7" s="1602" t="s">
        <v>17</v>
      </c>
    </row>
    <row r="8" spans="1:11" s="354" customFormat="1" x14ac:dyDescent="0.25">
      <c r="A8" s="1614"/>
      <c r="B8" s="1601"/>
      <c r="C8" s="1601"/>
      <c r="D8" s="1601"/>
      <c r="E8" s="299" t="s">
        <v>18</v>
      </c>
      <c r="F8" s="299" t="s">
        <v>19</v>
      </c>
      <c r="G8" s="1601"/>
      <c r="H8" s="299" t="s">
        <v>18</v>
      </c>
      <c r="I8" s="299" t="s">
        <v>19</v>
      </c>
      <c r="J8" s="1601"/>
      <c r="K8" s="1602"/>
    </row>
    <row r="9" spans="1:11" ht="18" customHeight="1" x14ac:dyDescent="0.25">
      <c r="A9" s="51" t="s">
        <v>467</v>
      </c>
      <c r="B9" s="52"/>
      <c r="C9" s="52"/>
      <c r="D9" s="52"/>
      <c r="E9" s="52"/>
      <c r="F9" s="52"/>
      <c r="G9" s="52"/>
      <c r="H9" s="52"/>
      <c r="I9" s="52"/>
      <c r="J9" s="52"/>
      <c r="K9" s="77">
        <f>SUM(K10)</f>
        <v>0</v>
      </c>
    </row>
    <row r="10" spans="1:11" ht="18" customHeight="1" x14ac:dyDescent="0.25">
      <c r="A10" s="49"/>
      <c r="B10" s="44"/>
      <c r="C10" s="44"/>
      <c r="D10" s="226"/>
      <c r="E10" s="226"/>
      <c r="F10" s="226"/>
      <c r="G10" s="44"/>
      <c r="H10" s="44"/>
      <c r="I10" s="44"/>
      <c r="J10" s="44"/>
      <c r="K10" s="74"/>
    </row>
    <row r="11" spans="1:11" ht="18" customHeight="1" x14ac:dyDescent="0.25">
      <c r="A11" s="51" t="s">
        <v>594</v>
      </c>
      <c r="B11" s="52"/>
      <c r="C11" s="52"/>
      <c r="D11" s="237"/>
      <c r="E11" s="237"/>
      <c r="F11" s="237"/>
      <c r="G11" s="163"/>
      <c r="H11" s="52"/>
      <c r="I11" s="52"/>
      <c r="J11" s="81"/>
      <c r="K11" s="77">
        <f>SUM(K12:K15)</f>
        <v>543840.99</v>
      </c>
    </row>
    <row r="12" spans="1:11" ht="18" customHeight="1" x14ac:dyDescent="0.25">
      <c r="A12" s="483" t="s">
        <v>1016</v>
      </c>
      <c r="B12" s="396"/>
      <c r="C12" s="396" t="s">
        <v>110</v>
      </c>
      <c r="D12" s="231"/>
      <c r="E12" s="231"/>
      <c r="F12" s="231"/>
      <c r="G12" s="395">
        <v>15</v>
      </c>
      <c r="H12" s="395"/>
      <c r="I12" s="78"/>
      <c r="J12" s="66" t="s">
        <v>1017</v>
      </c>
      <c r="K12" s="78">
        <v>226537.33</v>
      </c>
    </row>
    <row r="13" spans="1:11" ht="18" customHeight="1" x14ac:dyDescent="0.25">
      <c r="A13" s="483" t="s">
        <v>1018</v>
      </c>
      <c r="B13" s="482"/>
      <c r="C13" s="396" t="s">
        <v>169</v>
      </c>
      <c r="D13" s="231"/>
      <c r="E13" s="489"/>
      <c r="F13" s="231"/>
      <c r="G13" s="395">
        <v>104</v>
      </c>
      <c r="H13" s="395"/>
      <c r="I13" s="78"/>
      <c r="J13" s="66" t="s">
        <v>1019</v>
      </c>
      <c r="K13" s="78">
        <v>160000</v>
      </c>
    </row>
    <row r="14" spans="1:11" ht="18" customHeight="1" x14ac:dyDescent="0.25">
      <c r="A14" s="483" t="s">
        <v>1011</v>
      </c>
      <c r="B14" s="396"/>
      <c r="C14" s="396" t="s">
        <v>23</v>
      </c>
      <c r="D14" s="231"/>
      <c r="E14" s="231"/>
      <c r="F14" s="231"/>
      <c r="G14" s="395">
        <v>60</v>
      </c>
      <c r="H14" s="395"/>
      <c r="I14" s="78"/>
      <c r="J14" s="66" t="s">
        <v>1012</v>
      </c>
      <c r="K14" s="78">
        <v>129747.15000000001</v>
      </c>
    </row>
    <row r="15" spans="1:11" ht="18" customHeight="1" x14ac:dyDescent="0.25">
      <c r="A15" s="50" t="s">
        <v>1013</v>
      </c>
      <c r="B15" s="488" t="s">
        <v>1151</v>
      </c>
      <c r="C15" s="396" t="s">
        <v>110</v>
      </c>
      <c r="D15" s="234">
        <v>0.01</v>
      </c>
      <c r="E15" s="1531"/>
      <c r="F15" s="543"/>
      <c r="G15" s="395"/>
      <c r="H15" s="207" t="s">
        <v>1014</v>
      </c>
      <c r="I15" s="78"/>
      <c r="J15" s="66" t="s">
        <v>1015</v>
      </c>
      <c r="K15" s="78">
        <v>27556.51</v>
      </c>
    </row>
    <row r="16" spans="1:11" ht="18" customHeight="1" x14ac:dyDescent="0.25">
      <c r="A16" s="49"/>
      <c r="B16" s="44"/>
      <c r="C16" s="308"/>
      <c r="D16" s="234"/>
      <c r="E16" s="234"/>
      <c r="F16" s="234"/>
      <c r="G16" s="395"/>
      <c r="H16" s="218"/>
      <c r="I16" s="218"/>
      <c r="J16" s="308"/>
      <c r="K16" s="218"/>
    </row>
    <row r="17" spans="1:11" s="348" customFormat="1" ht="18" customHeight="1" x14ac:dyDescent="0.25">
      <c r="A17" s="53" t="s">
        <v>614</v>
      </c>
      <c r="B17" s="54"/>
      <c r="C17" s="54"/>
      <c r="D17" s="235"/>
      <c r="E17" s="235"/>
      <c r="F17" s="235"/>
      <c r="G17" s="481"/>
      <c r="H17" s="486"/>
      <c r="I17" s="486"/>
      <c r="J17" s="71"/>
      <c r="K17" s="304">
        <f>SUM(K18:K18)</f>
        <v>0</v>
      </c>
    </row>
    <row r="18" spans="1:11" s="348" customFormat="1" ht="18" customHeight="1" x14ac:dyDescent="0.25">
      <c r="A18" s="49"/>
      <c r="B18" s="47"/>
      <c r="C18" s="47"/>
      <c r="D18" s="236"/>
      <c r="E18" s="236"/>
      <c r="F18" s="236"/>
      <c r="G18" s="222"/>
      <c r="H18" s="487"/>
      <c r="I18" s="487"/>
      <c r="J18" s="72"/>
      <c r="K18" s="79"/>
    </row>
    <row r="19" spans="1:11" ht="18" customHeight="1" x14ac:dyDescent="0.25">
      <c r="A19" s="51" t="s">
        <v>617</v>
      </c>
      <c r="B19" s="52"/>
      <c r="C19" s="52"/>
      <c r="D19" s="237"/>
      <c r="E19" s="237"/>
      <c r="F19" s="237"/>
      <c r="G19" s="480"/>
      <c r="H19" s="484"/>
      <c r="I19" s="484"/>
      <c r="J19" s="73"/>
      <c r="K19" s="139">
        <f>SUM(K20:K20)</f>
        <v>0</v>
      </c>
    </row>
    <row r="20" spans="1:11" ht="18" customHeight="1" x14ac:dyDescent="0.25">
      <c r="A20" s="49"/>
      <c r="B20" s="44"/>
      <c r="C20" s="44"/>
      <c r="D20" s="238"/>
      <c r="E20" s="238"/>
      <c r="F20" s="238"/>
      <c r="G20" s="209"/>
      <c r="H20" s="485"/>
      <c r="I20" s="485"/>
      <c r="J20" s="308"/>
      <c r="K20" s="78"/>
    </row>
    <row r="21" spans="1:11" ht="18" customHeight="1" x14ac:dyDescent="0.25">
      <c r="A21" s="51" t="s">
        <v>620</v>
      </c>
      <c r="B21" s="52"/>
      <c r="C21" s="52"/>
      <c r="D21" s="237"/>
      <c r="E21" s="237"/>
      <c r="F21" s="237"/>
      <c r="G21" s="480"/>
      <c r="H21" s="484"/>
      <c r="I21" s="484"/>
      <c r="J21" s="73"/>
      <c r="K21" s="139">
        <f>SUM(K22:K22)</f>
        <v>0</v>
      </c>
    </row>
    <row r="22" spans="1:11" ht="18" customHeight="1" x14ac:dyDescent="0.25">
      <c r="A22" s="50" t="s">
        <v>1020</v>
      </c>
      <c r="B22" s="44"/>
      <c r="C22" s="44"/>
      <c r="D22" s="238"/>
      <c r="E22" s="238"/>
      <c r="F22" s="238"/>
      <c r="G22" s="209"/>
      <c r="H22" s="485"/>
      <c r="I22" s="485"/>
      <c r="J22" s="308" t="s">
        <v>1012</v>
      </c>
      <c r="K22" s="1515">
        <v>0</v>
      </c>
    </row>
    <row r="23" spans="1:11" ht="18" customHeight="1" x14ac:dyDescent="0.25">
      <c r="A23" s="51" t="s">
        <v>621</v>
      </c>
      <c r="B23" s="52"/>
      <c r="C23" s="52"/>
      <c r="D23" s="237"/>
      <c r="E23" s="237"/>
      <c r="F23" s="237"/>
      <c r="G23" s="480"/>
      <c r="H23" s="484"/>
      <c r="I23" s="484"/>
      <c r="J23" s="73"/>
      <c r="K23" s="77">
        <f>SUM(K24:K25)</f>
        <v>540</v>
      </c>
    </row>
    <row r="24" spans="1:11" ht="18" customHeight="1" x14ac:dyDescent="0.25">
      <c r="A24" s="43" t="s">
        <v>1021</v>
      </c>
      <c r="B24" s="44"/>
      <c r="C24" s="44"/>
      <c r="D24" s="238"/>
      <c r="E24" s="238"/>
      <c r="F24" s="238"/>
      <c r="G24" s="209"/>
      <c r="H24" s="485"/>
      <c r="I24" s="485"/>
      <c r="J24" s="308" t="s">
        <v>1022</v>
      </c>
      <c r="K24" s="78">
        <v>540</v>
      </c>
    </row>
    <row r="25" spans="1:11" ht="18" customHeight="1" x14ac:dyDescent="0.25">
      <c r="A25" s="50" t="s">
        <v>1023</v>
      </c>
      <c r="B25" s="44"/>
      <c r="C25" s="44"/>
      <c r="D25" s="238"/>
      <c r="E25" s="238"/>
      <c r="F25" s="238"/>
      <c r="G25" s="209"/>
      <c r="H25" s="485"/>
      <c r="I25" s="485"/>
      <c r="J25" s="308" t="s">
        <v>1024</v>
      </c>
      <c r="K25" s="1515">
        <v>0</v>
      </c>
    </row>
    <row r="26" spans="1:11" s="553" customFormat="1" ht="18" customHeight="1" x14ac:dyDescent="0.25">
      <c r="A26" s="306"/>
      <c r="B26" s="437"/>
      <c r="C26" s="437"/>
      <c r="D26" s="238"/>
      <c r="E26" s="238"/>
      <c r="F26" s="238"/>
      <c r="G26" s="209"/>
      <c r="H26" s="485"/>
      <c r="I26" s="485"/>
      <c r="J26" s="1241"/>
      <c r="K26" s="1515"/>
    </row>
    <row r="27" spans="1:11" s="348" customFormat="1" ht="18" customHeight="1" x14ac:dyDescent="0.25">
      <c r="A27" s="53" t="s">
        <v>624</v>
      </c>
      <c r="B27" s="54"/>
      <c r="C27" s="54"/>
      <c r="D27" s="235"/>
      <c r="E27" s="235"/>
      <c r="F27" s="235"/>
      <c r="G27" s="481"/>
      <c r="H27" s="486"/>
      <c r="I27" s="486"/>
      <c r="J27" s="71"/>
      <c r="K27" s="304">
        <f>SUM(K28)</f>
        <v>0</v>
      </c>
    </row>
    <row r="28" spans="1:11" s="348" customFormat="1" ht="18" customHeight="1" x14ac:dyDescent="0.25">
      <c r="A28" s="46"/>
      <c r="B28" s="47"/>
      <c r="C28" s="47"/>
      <c r="D28" s="236"/>
      <c r="E28" s="236"/>
      <c r="F28" s="236"/>
      <c r="G28" s="222"/>
      <c r="H28" s="487"/>
      <c r="I28" s="487"/>
      <c r="J28" s="72"/>
      <c r="K28" s="79"/>
    </row>
    <row r="29" spans="1:11" ht="18" customHeight="1" x14ac:dyDescent="0.25">
      <c r="A29" s="51" t="s">
        <v>627</v>
      </c>
      <c r="B29" s="52"/>
      <c r="C29" s="52"/>
      <c r="D29" s="237"/>
      <c r="E29" s="237"/>
      <c r="F29" s="237"/>
      <c r="G29" s="480"/>
      <c r="H29" s="484"/>
      <c r="I29" s="484"/>
      <c r="J29" s="73"/>
      <c r="K29" s="77">
        <f>SUM(K30)</f>
        <v>5430</v>
      </c>
    </row>
    <row r="30" spans="1:11" ht="18" customHeight="1" x14ac:dyDescent="0.25">
      <c r="A30" s="49" t="s">
        <v>54</v>
      </c>
      <c r="B30" s="44"/>
      <c r="C30" s="44"/>
      <c r="D30" s="238"/>
      <c r="E30" s="238"/>
      <c r="F30" s="238"/>
      <c r="G30" s="395">
        <v>50</v>
      </c>
      <c r="H30" s="485"/>
      <c r="I30" s="485"/>
      <c r="J30" s="308" t="s">
        <v>1025</v>
      </c>
      <c r="K30" s="78">
        <v>5430</v>
      </c>
    </row>
    <row r="31" spans="1:11" s="553" customFormat="1" ht="18" customHeight="1" x14ac:dyDescent="0.25">
      <c r="A31" s="540"/>
      <c r="B31" s="437"/>
      <c r="C31" s="437"/>
      <c r="D31" s="238"/>
      <c r="E31" s="238"/>
      <c r="F31" s="238"/>
      <c r="G31" s="1240"/>
      <c r="H31" s="485"/>
      <c r="I31" s="485"/>
      <c r="J31" s="1241"/>
      <c r="K31" s="1242"/>
    </row>
    <row r="32" spans="1:11" ht="18" customHeight="1" x14ac:dyDescent="0.25">
      <c r="A32" s="48" t="s">
        <v>628</v>
      </c>
      <c r="B32" s="300"/>
      <c r="C32" s="300"/>
      <c r="D32" s="230"/>
      <c r="E32" s="230"/>
      <c r="F32" s="230"/>
      <c r="G32" s="300"/>
      <c r="H32" s="300"/>
      <c r="I32" s="300"/>
      <c r="J32" s="300"/>
      <c r="K32" s="80">
        <f>+K9+K11+K17+K19+K21+K23+K27+K29</f>
        <v>549810.99</v>
      </c>
    </row>
    <row r="33" spans="1:11" x14ac:dyDescent="0.25">
      <c r="A33" s="18"/>
      <c r="B33" s="19"/>
      <c r="C33" s="19"/>
      <c r="D33" s="19"/>
      <c r="E33" s="19"/>
      <c r="F33" s="19"/>
      <c r="G33" s="19"/>
      <c r="H33" s="19"/>
      <c r="I33" s="19"/>
      <c r="J33" s="19"/>
      <c r="K33" s="19"/>
    </row>
  </sheetData>
  <sortState ref="A12:K15">
    <sortCondition descending="1" ref="K12:K15"/>
  </sortState>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5" scale="61" orientation="landscape" r:id="rId1"/>
  <ignoredErrors>
    <ignoredError sqref="A6:XFD6 H15"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K32"/>
  <sheetViews>
    <sheetView showGridLines="0" zoomScale="90" zoomScaleNormal="90" workbookViewId="0">
      <selection activeCell="K13" sqref="K13"/>
    </sheetView>
  </sheetViews>
  <sheetFormatPr baseColWidth="10" defaultRowHeight="15" x14ac:dyDescent="0.25"/>
  <cols>
    <col min="1" max="1" width="51.42578125" bestFit="1" customWidth="1"/>
    <col min="2" max="2" width="14.7109375" bestFit="1" customWidth="1"/>
    <col min="3" max="3" width="19" bestFit="1" customWidth="1"/>
    <col min="4" max="4" width="17" bestFit="1" customWidth="1"/>
    <col min="5" max="5" width="11" customWidth="1"/>
    <col min="6" max="6" width="9.42578125" customWidth="1"/>
    <col min="7" max="7" width="11.28515625" bestFit="1" customWidth="1"/>
    <col min="8" max="9" width="9.7109375" bestFit="1" customWidth="1"/>
    <col min="10" max="10" width="16.140625" bestFit="1" customWidth="1"/>
    <col min="11" max="11" width="15" bestFit="1" customWidth="1"/>
    <col min="12" max="12" width="5.28515625" customWidth="1"/>
  </cols>
  <sheetData>
    <row r="2" spans="1:11" x14ac:dyDescent="0.25">
      <c r="A2" s="5" t="s">
        <v>126</v>
      </c>
    </row>
    <row r="3" spans="1:11" s="1" customFormat="1" ht="18.75" customHeight="1" x14ac:dyDescent="0.25">
      <c r="A3" s="34" t="s">
        <v>0</v>
      </c>
      <c r="B3" s="3"/>
      <c r="C3" s="3"/>
      <c r="D3" s="3"/>
      <c r="E3" s="3"/>
      <c r="F3" s="3"/>
      <c r="G3" s="3"/>
      <c r="H3" s="3"/>
      <c r="I3" s="3"/>
      <c r="J3" s="3"/>
      <c r="K3" s="3"/>
    </row>
    <row r="4" spans="1:11" s="1" customFormat="1" x14ac:dyDescent="0.25">
      <c r="A4" s="23" t="s">
        <v>125</v>
      </c>
      <c r="B4" s="3"/>
      <c r="C4" s="3"/>
      <c r="D4" s="3"/>
      <c r="E4" s="3"/>
      <c r="F4" s="3"/>
      <c r="G4" s="3"/>
      <c r="H4" s="3"/>
      <c r="I4" s="3"/>
      <c r="J4" s="3"/>
      <c r="K4" s="3"/>
    </row>
    <row r="5" spans="1:11" s="1" customFormat="1" x14ac:dyDescent="0.25"/>
    <row r="6" spans="1:11" s="1" customFormat="1" x14ac:dyDescent="0.25">
      <c r="A6" s="6" t="s">
        <v>1</v>
      </c>
      <c r="B6" s="6" t="s">
        <v>2</v>
      </c>
      <c r="C6" s="6" t="s">
        <v>3</v>
      </c>
      <c r="D6" s="6"/>
      <c r="E6" s="7" t="s">
        <v>4</v>
      </c>
      <c r="F6" s="7"/>
      <c r="G6" s="6" t="s">
        <v>5</v>
      </c>
      <c r="H6" s="1603" t="s">
        <v>6</v>
      </c>
      <c r="I6" s="1603"/>
      <c r="J6" s="6" t="s">
        <v>7</v>
      </c>
      <c r="K6" s="6" t="s">
        <v>8</v>
      </c>
    </row>
    <row r="7" spans="1:11" s="10" customFormat="1" x14ac:dyDescent="0.25">
      <c r="A7" s="1604" t="s">
        <v>9</v>
      </c>
      <c r="B7" s="1646" t="s">
        <v>10</v>
      </c>
      <c r="C7" s="1646" t="s">
        <v>11</v>
      </c>
      <c r="D7" s="1651" t="s">
        <v>12</v>
      </c>
      <c r="E7" s="1601" t="s">
        <v>13</v>
      </c>
      <c r="F7" s="1601"/>
      <c r="G7" s="1652" t="s">
        <v>14</v>
      </c>
      <c r="H7" s="1653" t="s">
        <v>15</v>
      </c>
      <c r="I7" s="1653"/>
      <c r="J7" s="1646" t="s">
        <v>16</v>
      </c>
      <c r="K7" s="1648" t="s">
        <v>17</v>
      </c>
    </row>
    <row r="8" spans="1:11" s="10" customFormat="1" x14ac:dyDescent="0.25">
      <c r="A8" s="1650"/>
      <c r="B8" s="1647"/>
      <c r="C8" s="1647"/>
      <c r="D8" s="1647"/>
      <c r="E8" s="37" t="s">
        <v>18</v>
      </c>
      <c r="F8" s="37" t="s">
        <v>19</v>
      </c>
      <c r="G8" s="1647"/>
      <c r="H8" s="37" t="s">
        <v>18</v>
      </c>
      <c r="I8" s="37" t="s">
        <v>19</v>
      </c>
      <c r="J8" s="1647"/>
      <c r="K8" s="1649"/>
    </row>
    <row r="9" spans="1:11" ht="15.95" customHeight="1" x14ac:dyDescent="0.25">
      <c r="A9" s="51" t="s">
        <v>20</v>
      </c>
      <c r="B9" s="52"/>
      <c r="C9" s="52"/>
      <c r="D9" s="163"/>
      <c r="E9" s="163"/>
      <c r="F9" s="163"/>
      <c r="G9" s="163"/>
      <c r="H9" s="163"/>
      <c r="I9" s="163"/>
      <c r="J9" s="452"/>
      <c r="K9" s="484">
        <f>SUM(K10)</f>
        <v>0</v>
      </c>
    </row>
    <row r="10" spans="1:11" ht="15.95" customHeight="1" x14ac:dyDescent="0.25">
      <c r="A10" s="43"/>
      <c r="B10" s="44"/>
      <c r="C10" s="44"/>
      <c r="D10" s="128"/>
      <c r="E10" s="128"/>
      <c r="F10" s="128"/>
      <c r="G10" s="128"/>
      <c r="H10" s="128"/>
      <c r="I10" s="128"/>
      <c r="J10" s="453"/>
      <c r="K10" s="485"/>
    </row>
    <row r="11" spans="1:11" ht="15.95" customHeight="1" x14ac:dyDescent="0.25">
      <c r="A11" s="51" t="s">
        <v>21</v>
      </c>
      <c r="B11" s="52"/>
      <c r="C11" s="52"/>
      <c r="D11" s="163"/>
      <c r="E11" s="163"/>
      <c r="F11" s="163"/>
      <c r="G11" s="163"/>
      <c r="H11" s="163"/>
      <c r="I11" s="163"/>
      <c r="J11" s="452"/>
      <c r="K11" s="484">
        <f>SUM(K12:K14)</f>
        <v>2183272.25</v>
      </c>
    </row>
    <row r="12" spans="1:11" ht="33" customHeight="1" x14ac:dyDescent="0.25">
      <c r="A12" s="70" t="s">
        <v>108</v>
      </c>
      <c r="B12" s="94" t="s">
        <v>109</v>
      </c>
      <c r="C12" s="70" t="s">
        <v>110</v>
      </c>
      <c r="D12" s="120">
        <v>6.4999999999999997E-3</v>
      </c>
      <c r="E12" s="120">
        <v>2.9999999999999997E-4</v>
      </c>
      <c r="F12" s="120">
        <v>3.2500000000000001E-2</v>
      </c>
      <c r="G12" s="88"/>
      <c r="H12" s="88"/>
      <c r="I12" s="88"/>
      <c r="J12" s="454" t="s">
        <v>1143</v>
      </c>
      <c r="K12" s="1242">
        <v>2153418.9900000002</v>
      </c>
    </row>
    <row r="13" spans="1:11" ht="17.25" customHeight="1" x14ac:dyDescent="0.25">
      <c r="A13" s="97" t="s">
        <v>112</v>
      </c>
      <c r="B13" s="97"/>
      <c r="C13" s="97" t="s">
        <v>110</v>
      </c>
      <c r="D13" s="165"/>
      <c r="E13" s="165"/>
      <c r="F13" s="165"/>
      <c r="G13" s="165"/>
      <c r="H13" s="166">
        <v>60</v>
      </c>
      <c r="I13" s="165"/>
      <c r="J13" s="455" t="s">
        <v>113</v>
      </c>
      <c r="K13" s="1237">
        <v>29853.26</v>
      </c>
    </row>
    <row r="14" spans="1:11" ht="14.25" customHeight="1" x14ac:dyDescent="0.25">
      <c r="A14" s="98"/>
      <c r="B14" s="98"/>
      <c r="C14" s="98" t="s">
        <v>114</v>
      </c>
      <c r="D14" s="167"/>
      <c r="E14" s="167"/>
      <c r="F14" s="167"/>
      <c r="G14" s="167"/>
      <c r="H14" s="168">
        <v>400</v>
      </c>
      <c r="I14" s="167"/>
      <c r="J14" s="456" t="s">
        <v>115</v>
      </c>
      <c r="K14" s="1238"/>
    </row>
    <row r="15" spans="1:11" s="1" customFormat="1" ht="15.95" customHeight="1" x14ac:dyDescent="0.25">
      <c r="A15" s="83" t="s">
        <v>40</v>
      </c>
      <c r="B15" s="83"/>
      <c r="C15" s="83"/>
      <c r="D15" s="169"/>
      <c r="E15" s="169"/>
      <c r="F15" s="169"/>
      <c r="G15" s="91"/>
      <c r="H15" s="91"/>
      <c r="I15" s="91"/>
      <c r="J15" s="457"/>
      <c r="K15" s="486">
        <f>SUM(K16)</f>
        <v>0</v>
      </c>
    </row>
    <row r="16" spans="1:11" s="15" customFormat="1" ht="15.95" customHeight="1" x14ac:dyDescent="0.25">
      <c r="A16" s="84"/>
      <c r="B16" s="84"/>
      <c r="C16" s="84"/>
      <c r="D16" s="129"/>
      <c r="E16" s="129"/>
      <c r="F16" s="129"/>
      <c r="G16" s="89"/>
      <c r="H16" s="89"/>
      <c r="I16" s="89"/>
      <c r="J16" s="458"/>
      <c r="K16" s="487"/>
    </row>
    <row r="17" spans="1:11" ht="15.95" customHeight="1" x14ac:dyDescent="0.25">
      <c r="A17" s="81" t="s">
        <v>41</v>
      </c>
      <c r="B17" s="81"/>
      <c r="C17" s="81"/>
      <c r="D17" s="163"/>
      <c r="E17" s="163"/>
      <c r="F17" s="163"/>
      <c r="G17" s="90"/>
      <c r="H17" s="90"/>
      <c r="I17" s="90"/>
      <c r="J17" s="459"/>
      <c r="K17" s="484">
        <f>SUM(K18:K21)</f>
        <v>161970</v>
      </c>
    </row>
    <row r="18" spans="1:11" ht="30" customHeight="1" x14ac:dyDescent="0.25">
      <c r="A18" s="70" t="s">
        <v>116</v>
      </c>
      <c r="B18" s="70"/>
      <c r="C18" s="70" t="s">
        <v>117</v>
      </c>
      <c r="D18" s="128"/>
      <c r="E18" s="128"/>
      <c r="F18" s="128"/>
      <c r="G18" s="88"/>
      <c r="H18" s="164">
        <v>200</v>
      </c>
      <c r="I18" s="164">
        <v>480</v>
      </c>
      <c r="J18" s="454" t="s">
        <v>1144</v>
      </c>
      <c r="K18" s="1242">
        <v>95620</v>
      </c>
    </row>
    <row r="19" spans="1:11" s="551" customFormat="1" ht="32.25" customHeight="1" x14ac:dyDescent="0.25">
      <c r="A19" s="431" t="s">
        <v>1055</v>
      </c>
      <c r="B19" s="70"/>
      <c r="C19" s="70" t="s">
        <v>111</v>
      </c>
      <c r="D19" s="88"/>
      <c r="E19" s="88"/>
      <c r="F19" s="88"/>
      <c r="G19" s="88"/>
      <c r="H19" s="164">
        <v>300</v>
      </c>
      <c r="I19" s="164">
        <v>390</v>
      </c>
      <c r="J19" s="454" t="s">
        <v>1143</v>
      </c>
      <c r="K19" s="1242">
        <f>47750-8000-4000</f>
        <v>35750</v>
      </c>
    </row>
    <row r="20" spans="1:11" ht="27" customHeight="1" x14ac:dyDescent="0.25">
      <c r="A20" s="70" t="s">
        <v>118</v>
      </c>
      <c r="B20" s="70"/>
      <c r="C20" s="70" t="s">
        <v>119</v>
      </c>
      <c r="D20" s="128"/>
      <c r="E20" s="128"/>
      <c r="F20" s="128"/>
      <c r="G20" s="164">
        <v>300</v>
      </c>
      <c r="H20" s="164"/>
      <c r="I20" s="164"/>
      <c r="J20" s="454" t="s">
        <v>1145</v>
      </c>
      <c r="K20" s="1242">
        <v>18600</v>
      </c>
    </row>
    <row r="21" spans="1:11" ht="21" customHeight="1" x14ac:dyDescent="0.25">
      <c r="A21" s="70" t="s">
        <v>120</v>
      </c>
      <c r="B21" s="70"/>
      <c r="C21" s="70" t="s">
        <v>121</v>
      </c>
      <c r="D21" s="128"/>
      <c r="E21" s="128"/>
      <c r="F21" s="128"/>
      <c r="G21" s="164">
        <v>4000</v>
      </c>
      <c r="H21" s="88"/>
      <c r="I21" s="88"/>
      <c r="J21" s="552" t="s">
        <v>122</v>
      </c>
      <c r="K21" s="1242">
        <v>12000</v>
      </c>
    </row>
    <row r="22" spans="1:11" s="553" customFormat="1" ht="21" customHeight="1" x14ac:dyDescent="0.25">
      <c r="A22" s="1241"/>
      <c r="B22" s="1241"/>
      <c r="C22" s="1241"/>
      <c r="D22" s="128"/>
      <c r="E22" s="128"/>
      <c r="F22" s="128"/>
      <c r="G22" s="164"/>
      <c r="H22" s="88"/>
      <c r="I22" s="88"/>
      <c r="J22" s="552"/>
      <c r="K22" s="1242"/>
    </row>
    <row r="23" spans="1:11" ht="15.95" customHeight="1" x14ac:dyDescent="0.25">
      <c r="A23" s="81" t="s">
        <v>64</v>
      </c>
      <c r="B23" s="81"/>
      <c r="C23" s="81"/>
      <c r="D23" s="163"/>
      <c r="E23" s="163"/>
      <c r="F23" s="163"/>
      <c r="G23" s="163"/>
      <c r="H23" s="163"/>
      <c r="I23" s="163"/>
      <c r="J23" s="452"/>
      <c r="K23" s="484">
        <f>SUM(K24)</f>
        <v>0</v>
      </c>
    </row>
    <row r="24" spans="1:11" s="13" customFormat="1" ht="15.95" customHeight="1" x14ac:dyDescent="0.25">
      <c r="A24" s="82"/>
      <c r="B24" s="82"/>
      <c r="C24" s="82"/>
      <c r="D24" s="128"/>
      <c r="E24" s="128"/>
      <c r="F24" s="128"/>
      <c r="G24" s="128"/>
      <c r="H24" s="128"/>
      <c r="I24" s="128"/>
      <c r="J24" s="453"/>
      <c r="K24" s="485"/>
    </row>
    <row r="25" spans="1:11" ht="15.95" customHeight="1" x14ac:dyDescent="0.25">
      <c r="A25" s="81" t="s">
        <v>65</v>
      </c>
      <c r="B25" s="81"/>
      <c r="C25" s="81"/>
      <c r="D25" s="163"/>
      <c r="E25" s="163"/>
      <c r="F25" s="163"/>
      <c r="G25" s="163"/>
      <c r="H25" s="163"/>
      <c r="I25" s="163"/>
      <c r="J25" s="452"/>
      <c r="K25" s="484">
        <f>SUM(K26)</f>
        <v>0</v>
      </c>
    </row>
    <row r="26" spans="1:11" s="13" customFormat="1" ht="15.95" customHeight="1" x14ac:dyDescent="0.25">
      <c r="A26" s="82"/>
      <c r="B26" s="82"/>
      <c r="C26" s="82"/>
      <c r="D26" s="128"/>
      <c r="E26" s="128"/>
      <c r="F26" s="128"/>
      <c r="G26" s="128"/>
      <c r="H26" s="128"/>
      <c r="I26" s="128"/>
      <c r="J26" s="453"/>
      <c r="K26" s="485"/>
    </row>
    <row r="27" spans="1:11" s="1" customFormat="1" ht="15.95" customHeight="1" x14ac:dyDescent="0.25">
      <c r="A27" s="83" t="s">
        <v>67</v>
      </c>
      <c r="B27" s="83"/>
      <c r="C27" s="83"/>
      <c r="D27" s="169"/>
      <c r="E27" s="169"/>
      <c r="F27" s="169"/>
      <c r="G27" s="169"/>
      <c r="H27" s="169"/>
      <c r="I27" s="169"/>
      <c r="J27" s="460"/>
      <c r="K27" s="486">
        <f>SUM(K28)</f>
        <v>0</v>
      </c>
    </row>
    <row r="28" spans="1:11" s="15" customFormat="1" ht="15.95" customHeight="1" x14ac:dyDescent="0.25">
      <c r="A28" s="84"/>
      <c r="B28" s="84"/>
      <c r="C28" s="84"/>
      <c r="D28" s="129"/>
      <c r="E28" s="129"/>
      <c r="F28" s="129"/>
      <c r="G28" s="129"/>
      <c r="H28" s="129"/>
      <c r="I28" s="129"/>
      <c r="J28" s="461"/>
      <c r="K28" s="487"/>
    </row>
    <row r="29" spans="1:11" ht="15.95" customHeight="1" x14ac:dyDescent="0.25">
      <c r="A29" s="81" t="s">
        <v>68</v>
      </c>
      <c r="B29" s="81"/>
      <c r="C29" s="81"/>
      <c r="D29" s="163"/>
      <c r="E29" s="163"/>
      <c r="F29" s="163"/>
      <c r="G29" s="163"/>
      <c r="H29" s="163"/>
      <c r="I29" s="163"/>
      <c r="J29" s="452"/>
      <c r="K29" s="484">
        <f>SUM(K30)</f>
        <v>0</v>
      </c>
    </row>
    <row r="30" spans="1:11" ht="15.95" customHeight="1" x14ac:dyDescent="0.25">
      <c r="A30" s="82"/>
      <c r="B30" s="82"/>
      <c r="C30" s="82"/>
      <c r="D30" s="128"/>
      <c r="E30" s="128"/>
      <c r="F30" s="128"/>
      <c r="G30" s="128"/>
      <c r="H30" s="128"/>
      <c r="I30" s="128"/>
      <c r="J30" s="453"/>
      <c r="K30" s="485"/>
    </row>
    <row r="31" spans="1:11" ht="15.95" customHeight="1" x14ac:dyDescent="0.25">
      <c r="A31" s="48" t="s">
        <v>178</v>
      </c>
      <c r="B31" s="48"/>
      <c r="C31" s="48"/>
      <c r="D31" s="170"/>
      <c r="E31" s="170"/>
      <c r="F31" s="170"/>
      <c r="G31" s="170"/>
      <c r="H31" s="170"/>
      <c r="I31" s="170"/>
      <c r="J31" s="449"/>
      <c r="K31" s="448">
        <f>+K29+K27+K25+K23+K17+K15+K11+K9</f>
        <v>2345242.25</v>
      </c>
    </row>
    <row r="32" spans="1:11" x14ac:dyDescent="0.25">
      <c r="A32" s="18"/>
      <c r="B32" s="19"/>
      <c r="C32" s="19"/>
      <c r="D32" s="19"/>
      <c r="E32" s="19"/>
      <c r="F32" s="19"/>
      <c r="G32" s="19"/>
      <c r="H32" s="19"/>
      <c r="I32" s="19"/>
      <c r="J32" s="462"/>
      <c r="K32" s="19"/>
    </row>
  </sheetData>
  <mergeCells count="10">
    <mergeCell ref="J7:J8"/>
    <mergeCell ref="K7:K8"/>
    <mergeCell ref="H6:I6"/>
    <mergeCell ref="A7:A8"/>
    <mergeCell ref="B7:B8"/>
    <mergeCell ref="C7:C8"/>
    <mergeCell ref="D7:D8"/>
    <mergeCell ref="E7:F7"/>
    <mergeCell ref="G7:G8"/>
    <mergeCell ref="H7:I7"/>
  </mergeCells>
  <pageMargins left="0.23622047244094491" right="0.15748031496062992" top="0.74803149606299213" bottom="0.74803149606299213" header="0.31496062992125984" footer="0.31496062992125984"/>
  <pageSetup paperSize="5" scale="68" orientation="landscape" r:id="rId1"/>
  <ignoredErrors>
    <ignoredError sqref="A6:IV6"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topLeftCell="A25" zoomScale="90" zoomScaleNormal="90" workbookViewId="0">
      <selection activeCell="K26" sqref="K26"/>
    </sheetView>
  </sheetViews>
  <sheetFormatPr baseColWidth="10" defaultRowHeight="15" x14ac:dyDescent="0.25"/>
  <cols>
    <col min="1" max="1" width="56.42578125" style="553" customWidth="1"/>
    <col min="2" max="2" width="30.5703125" style="553" customWidth="1"/>
    <col min="3" max="4" width="17.7109375" style="553" customWidth="1"/>
    <col min="5" max="6" width="16.140625" style="553" customWidth="1"/>
    <col min="7" max="7" width="30.7109375" style="553" bestFit="1" customWidth="1"/>
    <col min="8" max="11" width="17.7109375" style="553" customWidth="1"/>
    <col min="12" max="256" width="11.42578125" style="553"/>
    <col min="257" max="257" width="70.28515625" style="553" customWidth="1"/>
    <col min="258" max="258" width="22" style="553" customWidth="1"/>
    <col min="259" max="262" width="17.7109375" style="553" customWidth="1"/>
    <col min="263" max="263" width="22.7109375" style="553" customWidth="1"/>
    <col min="264" max="267" width="17.7109375" style="553" customWidth="1"/>
    <col min="268" max="512" width="11.42578125" style="553"/>
    <col min="513" max="513" width="70.28515625" style="553" customWidth="1"/>
    <col min="514" max="514" width="22" style="553" customWidth="1"/>
    <col min="515" max="518" width="17.7109375" style="553" customWidth="1"/>
    <col min="519" max="519" width="22.7109375" style="553" customWidth="1"/>
    <col min="520" max="523" width="17.7109375" style="553" customWidth="1"/>
    <col min="524" max="768" width="11.42578125" style="553"/>
    <col min="769" max="769" width="70.28515625" style="553" customWidth="1"/>
    <col min="770" max="770" width="22" style="553" customWidth="1"/>
    <col min="771" max="774" width="17.7109375" style="553" customWidth="1"/>
    <col min="775" max="775" width="22.7109375" style="553" customWidth="1"/>
    <col min="776" max="779" width="17.7109375" style="553" customWidth="1"/>
    <col min="780" max="1024" width="11.42578125" style="553"/>
    <col min="1025" max="1025" width="70.28515625" style="553" customWidth="1"/>
    <col min="1026" max="1026" width="22" style="553" customWidth="1"/>
    <col min="1027" max="1030" width="17.7109375" style="553" customWidth="1"/>
    <col min="1031" max="1031" width="22.7109375" style="553" customWidth="1"/>
    <col min="1032" max="1035" width="17.7109375" style="553" customWidth="1"/>
    <col min="1036" max="1280" width="11.42578125" style="553"/>
    <col min="1281" max="1281" width="70.28515625" style="553" customWidth="1"/>
    <col min="1282" max="1282" width="22" style="553" customWidth="1"/>
    <col min="1283" max="1286" width="17.7109375" style="553" customWidth="1"/>
    <col min="1287" max="1287" width="22.7109375" style="553" customWidth="1"/>
    <col min="1288" max="1291" width="17.7109375" style="553" customWidth="1"/>
    <col min="1292" max="1536" width="11.42578125" style="553"/>
    <col min="1537" max="1537" width="70.28515625" style="553" customWidth="1"/>
    <col min="1538" max="1538" width="22" style="553" customWidth="1"/>
    <col min="1539" max="1542" width="17.7109375" style="553" customWidth="1"/>
    <col min="1543" max="1543" width="22.7109375" style="553" customWidth="1"/>
    <col min="1544" max="1547" width="17.7109375" style="553" customWidth="1"/>
    <col min="1548" max="1792" width="11.42578125" style="553"/>
    <col min="1793" max="1793" width="70.28515625" style="553" customWidth="1"/>
    <col min="1794" max="1794" width="22" style="553" customWidth="1"/>
    <col min="1795" max="1798" width="17.7109375" style="553" customWidth="1"/>
    <col min="1799" max="1799" width="22.7109375" style="553" customWidth="1"/>
    <col min="1800" max="1803" width="17.7109375" style="553" customWidth="1"/>
    <col min="1804" max="2048" width="11.42578125" style="553"/>
    <col min="2049" max="2049" width="70.28515625" style="553" customWidth="1"/>
    <col min="2050" max="2050" width="22" style="553" customWidth="1"/>
    <col min="2051" max="2054" width="17.7109375" style="553" customWidth="1"/>
    <col min="2055" max="2055" width="22.7109375" style="553" customWidth="1"/>
    <col min="2056" max="2059" width="17.7109375" style="553" customWidth="1"/>
    <col min="2060" max="2304" width="11.42578125" style="553"/>
    <col min="2305" max="2305" width="70.28515625" style="553" customWidth="1"/>
    <col min="2306" max="2306" width="22" style="553" customWidth="1"/>
    <col min="2307" max="2310" width="17.7109375" style="553" customWidth="1"/>
    <col min="2311" max="2311" width="22.7109375" style="553" customWidth="1"/>
    <col min="2312" max="2315" width="17.7109375" style="553" customWidth="1"/>
    <col min="2316" max="2560" width="11.42578125" style="553"/>
    <col min="2561" max="2561" width="70.28515625" style="553" customWidth="1"/>
    <col min="2562" max="2562" width="22" style="553" customWidth="1"/>
    <col min="2563" max="2566" width="17.7109375" style="553" customWidth="1"/>
    <col min="2567" max="2567" width="22.7109375" style="553" customWidth="1"/>
    <col min="2568" max="2571" width="17.7109375" style="553" customWidth="1"/>
    <col min="2572" max="2816" width="11.42578125" style="553"/>
    <col min="2817" max="2817" width="70.28515625" style="553" customWidth="1"/>
    <col min="2818" max="2818" width="22" style="553" customWidth="1"/>
    <col min="2819" max="2822" width="17.7109375" style="553" customWidth="1"/>
    <col min="2823" max="2823" width="22.7109375" style="553" customWidth="1"/>
    <col min="2824" max="2827" width="17.7109375" style="553" customWidth="1"/>
    <col min="2828" max="3072" width="11.42578125" style="553"/>
    <col min="3073" max="3073" width="70.28515625" style="553" customWidth="1"/>
    <col min="3074" max="3074" width="22" style="553" customWidth="1"/>
    <col min="3075" max="3078" width="17.7109375" style="553" customWidth="1"/>
    <col min="3079" max="3079" width="22.7109375" style="553" customWidth="1"/>
    <col min="3080" max="3083" width="17.7109375" style="553" customWidth="1"/>
    <col min="3084" max="3328" width="11.42578125" style="553"/>
    <col min="3329" max="3329" width="70.28515625" style="553" customWidth="1"/>
    <col min="3330" max="3330" width="22" style="553" customWidth="1"/>
    <col min="3331" max="3334" width="17.7109375" style="553" customWidth="1"/>
    <col min="3335" max="3335" width="22.7109375" style="553" customWidth="1"/>
    <col min="3336" max="3339" width="17.7109375" style="553" customWidth="1"/>
    <col min="3340" max="3584" width="11.42578125" style="553"/>
    <col min="3585" max="3585" width="70.28515625" style="553" customWidth="1"/>
    <col min="3586" max="3586" width="22" style="553" customWidth="1"/>
    <col min="3587" max="3590" width="17.7109375" style="553" customWidth="1"/>
    <col min="3591" max="3591" width="22.7109375" style="553" customWidth="1"/>
    <col min="3592" max="3595" width="17.7109375" style="553" customWidth="1"/>
    <col min="3596" max="3840" width="11.42578125" style="553"/>
    <col min="3841" max="3841" width="70.28515625" style="553" customWidth="1"/>
    <col min="3842" max="3842" width="22" style="553" customWidth="1"/>
    <col min="3843" max="3846" width="17.7109375" style="553" customWidth="1"/>
    <col min="3847" max="3847" width="22.7109375" style="553" customWidth="1"/>
    <col min="3848" max="3851" width="17.7109375" style="553" customWidth="1"/>
    <col min="3852" max="4096" width="11.42578125" style="553"/>
    <col min="4097" max="4097" width="70.28515625" style="553" customWidth="1"/>
    <col min="4098" max="4098" width="22" style="553" customWidth="1"/>
    <col min="4099" max="4102" width="17.7109375" style="553" customWidth="1"/>
    <col min="4103" max="4103" width="22.7109375" style="553" customWidth="1"/>
    <col min="4104" max="4107" width="17.7109375" style="553" customWidth="1"/>
    <col min="4108" max="4352" width="11.42578125" style="553"/>
    <col min="4353" max="4353" width="70.28515625" style="553" customWidth="1"/>
    <col min="4354" max="4354" width="22" style="553" customWidth="1"/>
    <col min="4355" max="4358" width="17.7109375" style="553" customWidth="1"/>
    <col min="4359" max="4359" width="22.7109375" style="553" customWidth="1"/>
    <col min="4360" max="4363" width="17.7109375" style="553" customWidth="1"/>
    <col min="4364" max="4608" width="11.42578125" style="553"/>
    <col min="4609" max="4609" width="70.28515625" style="553" customWidth="1"/>
    <col min="4610" max="4610" width="22" style="553" customWidth="1"/>
    <col min="4611" max="4614" width="17.7109375" style="553" customWidth="1"/>
    <col min="4615" max="4615" width="22.7109375" style="553" customWidth="1"/>
    <col min="4616" max="4619" width="17.7109375" style="553" customWidth="1"/>
    <col min="4620" max="4864" width="11.42578125" style="553"/>
    <col min="4865" max="4865" width="70.28515625" style="553" customWidth="1"/>
    <col min="4866" max="4866" width="22" style="553" customWidth="1"/>
    <col min="4867" max="4870" width="17.7109375" style="553" customWidth="1"/>
    <col min="4871" max="4871" width="22.7109375" style="553" customWidth="1"/>
    <col min="4872" max="4875" width="17.7109375" style="553" customWidth="1"/>
    <col min="4876" max="5120" width="11.42578125" style="553"/>
    <col min="5121" max="5121" width="70.28515625" style="553" customWidth="1"/>
    <col min="5122" max="5122" width="22" style="553" customWidth="1"/>
    <col min="5123" max="5126" width="17.7109375" style="553" customWidth="1"/>
    <col min="5127" max="5127" width="22.7109375" style="553" customWidth="1"/>
    <col min="5128" max="5131" width="17.7109375" style="553" customWidth="1"/>
    <col min="5132" max="5376" width="11.42578125" style="553"/>
    <col min="5377" max="5377" width="70.28515625" style="553" customWidth="1"/>
    <col min="5378" max="5378" width="22" style="553" customWidth="1"/>
    <col min="5379" max="5382" width="17.7109375" style="553" customWidth="1"/>
    <col min="5383" max="5383" width="22.7109375" style="553" customWidth="1"/>
    <col min="5384" max="5387" width="17.7109375" style="553" customWidth="1"/>
    <col min="5388" max="5632" width="11.42578125" style="553"/>
    <col min="5633" max="5633" width="70.28515625" style="553" customWidth="1"/>
    <col min="5634" max="5634" width="22" style="553" customWidth="1"/>
    <col min="5635" max="5638" width="17.7109375" style="553" customWidth="1"/>
    <col min="5639" max="5639" width="22.7109375" style="553" customWidth="1"/>
    <col min="5640" max="5643" width="17.7109375" style="553" customWidth="1"/>
    <col min="5644" max="5888" width="11.42578125" style="553"/>
    <col min="5889" max="5889" width="70.28515625" style="553" customWidth="1"/>
    <col min="5890" max="5890" width="22" style="553" customWidth="1"/>
    <col min="5891" max="5894" width="17.7109375" style="553" customWidth="1"/>
    <col min="5895" max="5895" width="22.7109375" style="553" customWidth="1"/>
    <col min="5896" max="5899" width="17.7109375" style="553" customWidth="1"/>
    <col min="5900" max="6144" width="11.42578125" style="553"/>
    <col min="6145" max="6145" width="70.28515625" style="553" customWidth="1"/>
    <col min="6146" max="6146" width="22" style="553" customWidth="1"/>
    <col min="6147" max="6150" width="17.7109375" style="553" customWidth="1"/>
    <col min="6151" max="6151" width="22.7109375" style="553" customWidth="1"/>
    <col min="6152" max="6155" width="17.7109375" style="553" customWidth="1"/>
    <col min="6156" max="6400" width="11.42578125" style="553"/>
    <col min="6401" max="6401" width="70.28515625" style="553" customWidth="1"/>
    <col min="6402" max="6402" width="22" style="553" customWidth="1"/>
    <col min="6403" max="6406" width="17.7109375" style="553" customWidth="1"/>
    <col min="6407" max="6407" width="22.7109375" style="553" customWidth="1"/>
    <col min="6408" max="6411" width="17.7109375" style="553" customWidth="1"/>
    <col min="6412" max="6656" width="11.42578125" style="553"/>
    <col min="6657" max="6657" width="70.28515625" style="553" customWidth="1"/>
    <col min="6658" max="6658" width="22" style="553" customWidth="1"/>
    <col min="6659" max="6662" width="17.7109375" style="553" customWidth="1"/>
    <col min="6663" max="6663" width="22.7109375" style="553" customWidth="1"/>
    <col min="6664" max="6667" width="17.7109375" style="553" customWidth="1"/>
    <col min="6668" max="6912" width="11.42578125" style="553"/>
    <col min="6913" max="6913" width="70.28515625" style="553" customWidth="1"/>
    <col min="6914" max="6914" width="22" style="553" customWidth="1"/>
    <col min="6915" max="6918" width="17.7109375" style="553" customWidth="1"/>
    <col min="6919" max="6919" width="22.7109375" style="553" customWidth="1"/>
    <col min="6920" max="6923" width="17.7109375" style="553" customWidth="1"/>
    <col min="6924" max="7168" width="11.42578125" style="553"/>
    <col min="7169" max="7169" width="70.28515625" style="553" customWidth="1"/>
    <col min="7170" max="7170" width="22" style="553" customWidth="1"/>
    <col min="7171" max="7174" width="17.7109375" style="553" customWidth="1"/>
    <col min="7175" max="7175" width="22.7109375" style="553" customWidth="1"/>
    <col min="7176" max="7179" width="17.7109375" style="553" customWidth="1"/>
    <col min="7180" max="7424" width="11.42578125" style="553"/>
    <col min="7425" max="7425" width="70.28515625" style="553" customWidth="1"/>
    <col min="7426" max="7426" width="22" style="553" customWidth="1"/>
    <col min="7427" max="7430" width="17.7109375" style="553" customWidth="1"/>
    <col min="7431" max="7431" width="22.7109375" style="553" customWidth="1"/>
    <col min="7432" max="7435" width="17.7109375" style="553" customWidth="1"/>
    <col min="7436" max="7680" width="11.42578125" style="553"/>
    <col min="7681" max="7681" width="70.28515625" style="553" customWidth="1"/>
    <col min="7682" max="7682" width="22" style="553" customWidth="1"/>
    <col min="7683" max="7686" width="17.7109375" style="553" customWidth="1"/>
    <col min="7687" max="7687" width="22.7109375" style="553" customWidth="1"/>
    <col min="7688" max="7691" width="17.7109375" style="553" customWidth="1"/>
    <col min="7692" max="7936" width="11.42578125" style="553"/>
    <col min="7937" max="7937" width="70.28515625" style="553" customWidth="1"/>
    <col min="7938" max="7938" width="22" style="553" customWidth="1"/>
    <col min="7939" max="7942" width="17.7109375" style="553" customWidth="1"/>
    <col min="7943" max="7943" width="22.7109375" style="553" customWidth="1"/>
    <col min="7944" max="7947" width="17.7109375" style="553" customWidth="1"/>
    <col min="7948" max="8192" width="11.42578125" style="553"/>
    <col min="8193" max="8193" width="70.28515625" style="553" customWidth="1"/>
    <col min="8194" max="8194" width="22" style="553" customWidth="1"/>
    <col min="8195" max="8198" width="17.7109375" style="553" customWidth="1"/>
    <col min="8199" max="8199" width="22.7109375" style="553" customWidth="1"/>
    <col min="8200" max="8203" width="17.7109375" style="553" customWidth="1"/>
    <col min="8204" max="8448" width="11.42578125" style="553"/>
    <col min="8449" max="8449" width="70.28515625" style="553" customWidth="1"/>
    <col min="8450" max="8450" width="22" style="553" customWidth="1"/>
    <col min="8451" max="8454" width="17.7109375" style="553" customWidth="1"/>
    <col min="8455" max="8455" width="22.7109375" style="553" customWidth="1"/>
    <col min="8456" max="8459" width="17.7109375" style="553" customWidth="1"/>
    <col min="8460" max="8704" width="11.42578125" style="553"/>
    <col min="8705" max="8705" width="70.28515625" style="553" customWidth="1"/>
    <col min="8706" max="8706" width="22" style="553" customWidth="1"/>
    <col min="8707" max="8710" width="17.7109375" style="553" customWidth="1"/>
    <col min="8711" max="8711" width="22.7109375" style="553" customWidth="1"/>
    <col min="8712" max="8715" width="17.7109375" style="553" customWidth="1"/>
    <col min="8716" max="8960" width="11.42578125" style="553"/>
    <col min="8961" max="8961" width="70.28515625" style="553" customWidth="1"/>
    <col min="8962" max="8962" width="22" style="553" customWidth="1"/>
    <col min="8963" max="8966" width="17.7109375" style="553" customWidth="1"/>
    <col min="8967" max="8967" width="22.7109375" style="553" customWidth="1"/>
    <col min="8968" max="8971" width="17.7109375" style="553" customWidth="1"/>
    <col min="8972" max="9216" width="11.42578125" style="553"/>
    <col min="9217" max="9217" width="70.28515625" style="553" customWidth="1"/>
    <col min="9218" max="9218" width="22" style="553" customWidth="1"/>
    <col min="9219" max="9222" width="17.7109375" style="553" customWidth="1"/>
    <col min="9223" max="9223" width="22.7109375" style="553" customWidth="1"/>
    <col min="9224" max="9227" width="17.7109375" style="553" customWidth="1"/>
    <col min="9228" max="9472" width="11.42578125" style="553"/>
    <col min="9473" max="9473" width="70.28515625" style="553" customWidth="1"/>
    <col min="9474" max="9474" width="22" style="553" customWidth="1"/>
    <col min="9475" max="9478" width="17.7109375" style="553" customWidth="1"/>
    <col min="9479" max="9479" width="22.7109375" style="553" customWidth="1"/>
    <col min="9480" max="9483" width="17.7109375" style="553" customWidth="1"/>
    <col min="9484" max="9728" width="11.42578125" style="553"/>
    <col min="9729" max="9729" width="70.28515625" style="553" customWidth="1"/>
    <col min="9730" max="9730" width="22" style="553" customWidth="1"/>
    <col min="9731" max="9734" width="17.7109375" style="553" customWidth="1"/>
    <col min="9735" max="9735" width="22.7109375" style="553" customWidth="1"/>
    <col min="9736" max="9739" width="17.7109375" style="553" customWidth="1"/>
    <col min="9740" max="9984" width="11.42578125" style="553"/>
    <col min="9985" max="9985" width="70.28515625" style="553" customWidth="1"/>
    <col min="9986" max="9986" width="22" style="553" customWidth="1"/>
    <col min="9987" max="9990" width="17.7109375" style="553" customWidth="1"/>
    <col min="9991" max="9991" width="22.7109375" style="553" customWidth="1"/>
    <col min="9992" max="9995" width="17.7109375" style="553" customWidth="1"/>
    <col min="9996" max="10240" width="11.42578125" style="553"/>
    <col min="10241" max="10241" width="70.28515625" style="553" customWidth="1"/>
    <col min="10242" max="10242" width="22" style="553" customWidth="1"/>
    <col min="10243" max="10246" width="17.7109375" style="553" customWidth="1"/>
    <col min="10247" max="10247" width="22.7109375" style="553" customWidth="1"/>
    <col min="10248" max="10251" width="17.7109375" style="553" customWidth="1"/>
    <col min="10252" max="10496" width="11.42578125" style="553"/>
    <col min="10497" max="10497" width="70.28515625" style="553" customWidth="1"/>
    <col min="10498" max="10498" width="22" style="553" customWidth="1"/>
    <col min="10499" max="10502" width="17.7109375" style="553" customWidth="1"/>
    <col min="10503" max="10503" width="22.7109375" style="553" customWidth="1"/>
    <col min="10504" max="10507" width="17.7109375" style="553" customWidth="1"/>
    <col min="10508" max="10752" width="11.42578125" style="553"/>
    <col min="10753" max="10753" width="70.28515625" style="553" customWidth="1"/>
    <col min="10754" max="10754" width="22" style="553" customWidth="1"/>
    <col min="10755" max="10758" width="17.7109375" style="553" customWidth="1"/>
    <col min="10759" max="10759" width="22.7109375" style="553" customWidth="1"/>
    <col min="10760" max="10763" width="17.7109375" style="553" customWidth="1"/>
    <col min="10764" max="11008" width="11.42578125" style="553"/>
    <col min="11009" max="11009" width="70.28515625" style="553" customWidth="1"/>
    <col min="11010" max="11010" width="22" style="553" customWidth="1"/>
    <col min="11011" max="11014" width="17.7109375" style="553" customWidth="1"/>
    <col min="11015" max="11015" width="22.7109375" style="553" customWidth="1"/>
    <col min="11016" max="11019" width="17.7109375" style="553" customWidth="1"/>
    <col min="11020" max="11264" width="11.42578125" style="553"/>
    <col min="11265" max="11265" width="70.28515625" style="553" customWidth="1"/>
    <col min="11266" max="11266" width="22" style="553" customWidth="1"/>
    <col min="11267" max="11270" width="17.7109375" style="553" customWidth="1"/>
    <col min="11271" max="11271" width="22.7109375" style="553" customWidth="1"/>
    <col min="11272" max="11275" width="17.7109375" style="553" customWidth="1"/>
    <col min="11276" max="11520" width="11.42578125" style="553"/>
    <col min="11521" max="11521" width="70.28515625" style="553" customWidth="1"/>
    <col min="11522" max="11522" width="22" style="553" customWidth="1"/>
    <col min="11523" max="11526" width="17.7109375" style="553" customWidth="1"/>
    <col min="11527" max="11527" width="22.7109375" style="553" customWidth="1"/>
    <col min="11528" max="11531" width="17.7109375" style="553" customWidth="1"/>
    <col min="11532" max="11776" width="11.42578125" style="553"/>
    <col min="11777" max="11777" width="70.28515625" style="553" customWidth="1"/>
    <col min="11778" max="11778" width="22" style="553" customWidth="1"/>
    <col min="11779" max="11782" width="17.7109375" style="553" customWidth="1"/>
    <col min="11783" max="11783" width="22.7109375" style="553" customWidth="1"/>
    <col min="11784" max="11787" width="17.7109375" style="553" customWidth="1"/>
    <col min="11788" max="12032" width="11.42578125" style="553"/>
    <col min="12033" max="12033" width="70.28515625" style="553" customWidth="1"/>
    <col min="12034" max="12034" width="22" style="553" customWidth="1"/>
    <col min="12035" max="12038" width="17.7109375" style="553" customWidth="1"/>
    <col min="12039" max="12039" width="22.7109375" style="553" customWidth="1"/>
    <col min="12040" max="12043" width="17.7109375" style="553" customWidth="1"/>
    <col min="12044" max="12288" width="11.42578125" style="553"/>
    <col min="12289" max="12289" width="70.28515625" style="553" customWidth="1"/>
    <col min="12290" max="12290" width="22" style="553" customWidth="1"/>
    <col min="12291" max="12294" width="17.7109375" style="553" customWidth="1"/>
    <col min="12295" max="12295" width="22.7109375" style="553" customWidth="1"/>
    <col min="12296" max="12299" width="17.7109375" style="553" customWidth="1"/>
    <col min="12300" max="12544" width="11.42578125" style="553"/>
    <col min="12545" max="12545" width="70.28515625" style="553" customWidth="1"/>
    <col min="12546" max="12546" width="22" style="553" customWidth="1"/>
    <col min="12547" max="12550" width="17.7109375" style="553" customWidth="1"/>
    <col min="12551" max="12551" width="22.7109375" style="553" customWidth="1"/>
    <col min="12552" max="12555" width="17.7109375" style="553" customWidth="1"/>
    <col min="12556" max="12800" width="11.42578125" style="553"/>
    <col min="12801" max="12801" width="70.28515625" style="553" customWidth="1"/>
    <col min="12802" max="12802" width="22" style="553" customWidth="1"/>
    <col min="12803" max="12806" width="17.7109375" style="553" customWidth="1"/>
    <col min="12807" max="12807" width="22.7109375" style="553" customWidth="1"/>
    <col min="12808" max="12811" width="17.7109375" style="553" customWidth="1"/>
    <col min="12812" max="13056" width="11.42578125" style="553"/>
    <col min="13057" max="13057" width="70.28515625" style="553" customWidth="1"/>
    <col min="13058" max="13058" width="22" style="553" customWidth="1"/>
    <col min="13059" max="13062" width="17.7109375" style="553" customWidth="1"/>
    <col min="13063" max="13063" width="22.7109375" style="553" customWidth="1"/>
    <col min="13064" max="13067" width="17.7109375" style="553" customWidth="1"/>
    <col min="13068" max="13312" width="11.42578125" style="553"/>
    <col min="13313" max="13313" width="70.28515625" style="553" customWidth="1"/>
    <col min="13314" max="13314" width="22" style="553" customWidth="1"/>
    <col min="13315" max="13318" width="17.7109375" style="553" customWidth="1"/>
    <col min="13319" max="13319" width="22.7109375" style="553" customWidth="1"/>
    <col min="13320" max="13323" width="17.7109375" style="553" customWidth="1"/>
    <col min="13324" max="13568" width="11.42578125" style="553"/>
    <col min="13569" max="13569" width="70.28515625" style="553" customWidth="1"/>
    <col min="13570" max="13570" width="22" style="553" customWidth="1"/>
    <col min="13571" max="13574" width="17.7109375" style="553" customWidth="1"/>
    <col min="13575" max="13575" width="22.7109375" style="553" customWidth="1"/>
    <col min="13576" max="13579" width="17.7109375" style="553" customWidth="1"/>
    <col min="13580" max="13824" width="11.42578125" style="553"/>
    <col min="13825" max="13825" width="70.28515625" style="553" customWidth="1"/>
    <col min="13826" max="13826" width="22" style="553" customWidth="1"/>
    <col min="13827" max="13830" width="17.7109375" style="553" customWidth="1"/>
    <col min="13831" max="13831" width="22.7109375" style="553" customWidth="1"/>
    <col min="13832" max="13835" width="17.7109375" style="553" customWidth="1"/>
    <col min="13836" max="14080" width="11.42578125" style="553"/>
    <col min="14081" max="14081" width="70.28515625" style="553" customWidth="1"/>
    <col min="14082" max="14082" width="22" style="553" customWidth="1"/>
    <col min="14083" max="14086" width="17.7109375" style="553" customWidth="1"/>
    <col min="14087" max="14087" width="22.7109375" style="553" customWidth="1"/>
    <col min="14088" max="14091" width="17.7109375" style="553" customWidth="1"/>
    <col min="14092" max="14336" width="11.42578125" style="553"/>
    <col min="14337" max="14337" width="70.28515625" style="553" customWidth="1"/>
    <col min="14338" max="14338" width="22" style="553" customWidth="1"/>
    <col min="14339" max="14342" width="17.7109375" style="553" customWidth="1"/>
    <col min="14343" max="14343" width="22.7109375" style="553" customWidth="1"/>
    <col min="14344" max="14347" width="17.7109375" style="553" customWidth="1"/>
    <col min="14348" max="14592" width="11.42578125" style="553"/>
    <col min="14593" max="14593" width="70.28515625" style="553" customWidth="1"/>
    <col min="14594" max="14594" width="22" style="553" customWidth="1"/>
    <col min="14595" max="14598" width="17.7109375" style="553" customWidth="1"/>
    <col min="14599" max="14599" width="22.7109375" style="553" customWidth="1"/>
    <col min="14600" max="14603" width="17.7109375" style="553" customWidth="1"/>
    <col min="14604" max="14848" width="11.42578125" style="553"/>
    <col min="14849" max="14849" width="70.28515625" style="553" customWidth="1"/>
    <col min="14850" max="14850" width="22" style="553" customWidth="1"/>
    <col min="14851" max="14854" width="17.7109375" style="553" customWidth="1"/>
    <col min="14855" max="14855" width="22.7109375" style="553" customWidth="1"/>
    <col min="14856" max="14859" width="17.7109375" style="553" customWidth="1"/>
    <col min="14860" max="15104" width="11.42578125" style="553"/>
    <col min="15105" max="15105" width="70.28515625" style="553" customWidth="1"/>
    <col min="15106" max="15106" width="22" style="553" customWidth="1"/>
    <col min="15107" max="15110" width="17.7109375" style="553" customWidth="1"/>
    <col min="15111" max="15111" width="22.7109375" style="553" customWidth="1"/>
    <col min="15112" max="15115" width="17.7109375" style="553" customWidth="1"/>
    <col min="15116" max="15360" width="11.42578125" style="553"/>
    <col min="15361" max="15361" width="70.28515625" style="553" customWidth="1"/>
    <col min="15362" max="15362" width="22" style="553" customWidth="1"/>
    <col min="15363" max="15366" width="17.7109375" style="553" customWidth="1"/>
    <col min="15367" max="15367" width="22.7109375" style="553" customWidth="1"/>
    <col min="15368" max="15371" width="17.7109375" style="553" customWidth="1"/>
    <col min="15372" max="15616" width="11.42578125" style="553"/>
    <col min="15617" max="15617" width="70.28515625" style="553" customWidth="1"/>
    <col min="15618" max="15618" width="22" style="553" customWidth="1"/>
    <col min="15619" max="15622" width="17.7109375" style="553" customWidth="1"/>
    <col min="15623" max="15623" width="22.7109375" style="553" customWidth="1"/>
    <col min="15624" max="15627" width="17.7109375" style="553" customWidth="1"/>
    <col min="15628" max="15872" width="11.42578125" style="553"/>
    <col min="15873" max="15873" width="70.28515625" style="553" customWidth="1"/>
    <col min="15874" max="15874" width="22" style="553" customWidth="1"/>
    <col min="15875" max="15878" width="17.7109375" style="553" customWidth="1"/>
    <col min="15879" max="15879" width="22.7109375" style="553" customWidth="1"/>
    <col min="15880" max="15883" width="17.7109375" style="553" customWidth="1"/>
    <col min="15884" max="16128" width="11.42578125" style="553"/>
    <col min="16129" max="16129" width="70.28515625" style="553" customWidth="1"/>
    <col min="16130" max="16130" width="22" style="553" customWidth="1"/>
    <col min="16131" max="16134" width="17.7109375" style="553" customWidth="1"/>
    <col min="16135" max="16135" width="22.7109375" style="553" customWidth="1"/>
    <col min="16136" max="16139" width="17.7109375" style="553" customWidth="1"/>
    <col min="16140" max="16384" width="11.42578125" style="553"/>
  </cols>
  <sheetData>
    <row r="1" spans="1:11" s="348" customFormat="1" x14ac:dyDescent="0.25"/>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3429</v>
      </c>
      <c r="B4" s="350"/>
      <c r="C4" s="350"/>
      <c r="D4" s="350"/>
      <c r="E4" s="350"/>
      <c r="F4" s="350"/>
      <c r="G4" s="350"/>
      <c r="H4" s="350"/>
      <c r="I4" s="350"/>
      <c r="J4" s="350"/>
      <c r="K4" s="350"/>
    </row>
    <row r="5" spans="1:11" s="348" customFormat="1" x14ac:dyDescent="0.25">
      <c r="A5" s="225"/>
      <c r="D5" s="224"/>
      <c r="E5" s="224"/>
      <c r="F5" s="224"/>
      <c r="G5" s="225"/>
      <c r="H5" s="224"/>
      <c r="I5" s="224"/>
      <c r="K5" s="224"/>
    </row>
    <row r="6" spans="1:11" s="348" customFormat="1" x14ac:dyDescent="0.25">
      <c r="A6" s="1045" t="s">
        <v>1</v>
      </c>
      <c r="B6" s="1045" t="s">
        <v>2</v>
      </c>
      <c r="C6" s="1045" t="s">
        <v>3</v>
      </c>
      <c r="D6" s="1045"/>
      <c r="E6" s="353" t="s">
        <v>4</v>
      </c>
      <c r="F6" s="353"/>
      <c r="G6" s="1045" t="s">
        <v>5</v>
      </c>
      <c r="H6" s="1603" t="s">
        <v>6</v>
      </c>
      <c r="I6" s="1603"/>
      <c r="J6" s="1045" t="s">
        <v>7</v>
      </c>
      <c r="K6" s="1045" t="s">
        <v>8</v>
      </c>
    </row>
    <row r="7" spans="1:11" s="354" customFormat="1" x14ac:dyDescent="0.25">
      <c r="A7" s="1614" t="s">
        <v>9</v>
      </c>
      <c r="B7" s="1601" t="s">
        <v>10</v>
      </c>
      <c r="C7" s="1601" t="s">
        <v>11</v>
      </c>
      <c r="D7" s="1601" t="s">
        <v>12</v>
      </c>
      <c r="E7" s="1601" t="s">
        <v>13</v>
      </c>
      <c r="F7" s="1601"/>
      <c r="G7" s="1601" t="s">
        <v>14</v>
      </c>
      <c r="H7" s="1601" t="s">
        <v>15</v>
      </c>
      <c r="I7" s="1601"/>
      <c r="J7" s="1601" t="s">
        <v>16</v>
      </c>
      <c r="K7" s="1602" t="s">
        <v>17</v>
      </c>
    </row>
    <row r="8" spans="1:11" s="354" customFormat="1" x14ac:dyDescent="0.25">
      <c r="A8" s="1614"/>
      <c r="B8" s="1601"/>
      <c r="C8" s="1601"/>
      <c r="D8" s="1601"/>
      <c r="E8" s="1044" t="s">
        <v>18</v>
      </c>
      <c r="F8" s="1044" t="s">
        <v>19</v>
      </c>
      <c r="G8" s="1601"/>
      <c r="H8" s="1044" t="s">
        <v>18</v>
      </c>
      <c r="I8" s="1044" t="s">
        <v>19</v>
      </c>
      <c r="J8" s="1601"/>
      <c r="K8" s="1602"/>
    </row>
    <row r="9" spans="1:11" ht="15.95" customHeight="1" x14ac:dyDescent="0.25">
      <c r="A9" s="443" t="s">
        <v>467</v>
      </c>
      <c r="B9" s="444"/>
      <c r="C9" s="444"/>
      <c r="D9" s="444"/>
      <c r="E9" s="444"/>
      <c r="F9" s="444"/>
      <c r="G9" s="444"/>
      <c r="H9" s="444"/>
      <c r="I9" s="444"/>
      <c r="J9" s="444"/>
      <c r="K9" s="484">
        <f>SUM(K10)</f>
        <v>0</v>
      </c>
    </row>
    <row r="10" spans="1:11" ht="15.95" customHeight="1" x14ac:dyDescent="0.25">
      <c r="A10" s="1051"/>
      <c r="B10" s="899"/>
      <c r="C10" s="899"/>
      <c r="D10" s="899"/>
      <c r="E10" s="899"/>
      <c r="F10" s="899"/>
      <c r="G10" s="899"/>
      <c r="H10" s="899"/>
      <c r="I10" s="899"/>
      <c r="J10" s="899"/>
      <c r="K10" s="900"/>
    </row>
    <row r="11" spans="1:11" ht="15.95" customHeight="1" x14ac:dyDescent="0.25">
      <c r="A11" s="443" t="s">
        <v>594</v>
      </c>
      <c r="B11" s="444"/>
      <c r="C11" s="444"/>
      <c r="D11" s="227"/>
      <c r="E11" s="227"/>
      <c r="F11" s="227"/>
      <c r="G11" s="444"/>
      <c r="H11" s="444"/>
      <c r="I11" s="444"/>
      <c r="J11" s="444"/>
      <c r="K11" s="484">
        <f>SUM(K12:K20)</f>
        <v>192030713.97999999</v>
      </c>
    </row>
    <row r="12" spans="1:11" ht="24" customHeight="1" x14ac:dyDescent="0.25">
      <c r="A12" s="1186" t="s">
        <v>2544</v>
      </c>
      <c r="B12" s="1186" t="s">
        <v>2545</v>
      </c>
      <c r="C12" s="1186" t="s">
        <v>119</v>
      </c>
      <c r="D12" s="234" t="s">
        <v>1282</v>
      </c>
      <c r="E12" s="238"/>
      <c r="F12" s="238"/>
      <c r="G12" s="88" t="s">
        <v>2546</v>
      </c>
      <c r="H12" s="128"/>
      <c r="I12" s="128"/>
      <c r="J12" s="1197" t="s">
        <v>2547</v>
      </c>
      <c r="K12" s="1185">
        <v>113928640.45999999</v>
      </c>
    </row>
    <row r="13" spans="1:11" ht="21" customHeight="1" x14ac:dyDescent="0.25">
      <c r="A13" s="1186" t="s">
        <v>2548</v>
      </c>
      <c r="B13" s="1186" t="s">
        <v>341</v>
      </c>
      <c r="C13" s="1186" t="s">
        <v>110</v>
      </c>
      <c r="D13" s="234">
        <v>0.02</v>
      </c>
      <c r="E13" s="238"/>
      <c r="F13" s="238"/>
      <c r="G13" s="88"/>
      <c r="H13" s="128"/>
      <c r="I13" s="128"/>
      <c r="J13" s="1197" t="s">
        <v>2549</v>
      </c>
      <c r="K13" s="1185">
        <v>52846383.740000002</v>
      </c>
    </row>
    <row r="14" spans="1:11" ht="22.5" customHeight="1" x14ac:dyDescent="0.25">
      <c r="A14" s="1186" t="s">
        <v>2550</v>
      </c>
      <c r="B14" s="1186" t="s">
        <v>2551</v>
      </c>
      <c r="C14" s="1186" t="s">
        <v>110</v>
      </c>
      <c r="D14" s="234">
        <v>0.16</v>
      </c>
      <c r="E14" s="238"/>
      <c r="F14" s="238"/>
      <c r="G14" s="518"/>
      <c r="H14" s="128"/>
      <c r="I14" s="128"/>
      <c r="J14" s="1197" t="s">
        <v>2552</v>
      </c>
      <c r="K14" s="1185">
        <v>13375824.970000001</v>
      </c>
    </row>
    <row r="15" spans="1:11" ht="15.95" customHeight="1" x14ac:dyDescent="0.25">
      <c r="A15" s="1658" t="s">
        <v>2553</v>
      </c>
      <c r="B15" s="1654" t="s">
        <v>2554</v>
      </c>
      <c r="C15" s="1654" t="s">
        <v>110</v>
      </c>
      <c r="D15" s="491"/>
      <c r="E15" s="1190"/>
      <c r="F15" s="1190"/>
      <c r="G15" s="1532" t="s">
        <v>2555</v>
      </c>
      <c r="H15" s="1191"/>
      <c r="I15" s="1191"/>
      <c r="J15" s="1662" t="s">
        <v>2556</v>
      </c>
      <c r="K15" s="1665">
        <v>8542097.6300000008</v>
      </c>
    </row>
    <row r="16" spans="1:11" ht="15.95" customHeight="1" x14ac:dyDescent="0.25">
      <c r="A16" s="1659"/>
      <c r="B16" s="1661"/>
      <c r="C16" s="1661"/>
      <c r="D16" s="1192">
        <v>2E-3</v>
      </c>
      <c r="E16" s="1193"/>
      <c r="F16" s="1193"/>
      <c r="G16" s="1533" t="s">
        <v>2557</v>
      </c>
      <c r="H16" s="1194"/>
      <c r="I16" s="1194"/>
      <c r="J16" s="1663"/>
      <c r="K16" s="1666"/>
    </row>
    <row r="17" spans="1:11" ht="15.95" customHeight="1" x14ac:dyDescent="0.25">
      <c r="A17" s="1660"/>
      <c r="B17" s="1655"/>
      <c r="C17" s="1655"/>
      <c r="D17" s="493"/>
      <c r="E17" s="1195"/>
      <c r="F17" s="1195"/>
      <c r="G17" s="1534" t="s">
        <v>2558</v>
      </c>
      <c r="H17" s="471"/>
      <c r="I17" s="471"/>
      <c r="J17" s="1664"/>
      <c r="K17" s="1667"/>
    </row>
    <row r="18" spans="1:11" ht="15.95" customHeight="1" x14ac:dyDescent="0.25">
      <c r="A18" s="1654" t="s">
        <v>112</v>
      </c>
      <c r="B18" s="1654" t="s">
        <v>2554</v>
      </c>
      <c r="C18" s="1654" t="s">
        <v>110</v>
      </c>
      <c r="D18" s="491"/>
      <c r="E18" s="1190"/>
      <c r="F18" s="1190"/>
      <c r="G18" s="1532" t="s">
        <v>2559</v>
      </c>
      <c r="H18" s="1191"/>
      <c r="I18" s="1191"/>
      <c r="J18" s="1662" t="s">
        <v>2560</v>
      </c>
      <c r="K18" s="1665">
        <v>3337767.18</v>
      </c>
    </row>
    <row r="19" spans="1:11" ht="15.95" customHeight="1" x14ac:dyDescent="0.25">
      <c r="A19" s="1661"/>
      <c r="B19" s="1661"/>
      <c r="C19" s="1661"/>
      <c r="D19" s="1196">
        <v>2E-3</v>
      </c>
      <c r="E19" s="1193"/>
      <c r="F19" s="1193"/>
      <c r="G19" s="514" t="s">
        <v>2557</v>
      </c>
      <c r="H19" s="1194"/>
      <c r="I19" s="1194"/>
      <c r="J19" s="1663"/>
      <c r="K19" s="1666"/>
    </row>
    <row r="20" spans="1:11" ht="15.95" customHeight="1" x14ac:dyDescent="0.25">
      <c r="A20" s="1655"/>
      <c r="B20" s="1655"/>
      <c r="C20" s="1655"/>
      <c r="D20" s="493"/>
      <c r="E20" s="1195"/>
      <c r="F20" s="1195"/>
      <c r="G20" s="1534" t="s">
        <v>2561</v>
      </c>
      <c r="H20" s="471"/>
      <c r="I20" s="471"/>
      <c r="J20" s="1664"/>
      <c r="K20" s="1667"/>
    </row>
    <row r="21" spans="1:11" x14ac:dyDescent="0.25">
      <c r="A21" s="540"/>
      <c r="B21" s="1186"/>
      <c r="C21" s="1186"/>
      <c r="D21" s="234"/>
      <c r="E21" s="226"/>
      <c r="F21" s="226"/>
      <c r="G21" s="437"/>
      <c r="H21" s="437"/>
      <c r="I21" s="437"/>
      <c r="J21" s="82"/>
      <c r="K21" s="485"/>
    </row>
    <row r="22" spans="1:11" s="348" customFormat="1" ht="15.95" customHeight="1" x14ac:dyDescent="0.25">
      <c r="A22" s="445" t="s">
        <v>614</v>
      </c>
      <c r="B22" s="83"/>
      <c r="C22" s="83"/>
      <c r="D22" s="235"/>
      <c r="E22" s="228"/>
      <c r="F22" s="228"/>
      <c r="G22" s="54"/>
      <c r="H22" s="54"/>
      <c r="I22" s="54"/>
      <c r="J22" s="83"/>
      <c r="K22" s="486">
        <f>SUM(K23:K23)</f>
        <v>0</v>
      </c>
    </row>
    <row r="23" spans="1:11" s="348" customFormat="1" ht="15.95" customHeight="1" x14ac:dyDescent="0.25">
      <c r="A23" s="540"/>
      <c r="B23" s="84"/>
      <c r="C23" s="84"/>
      <c r="D23" s="236"/>
      <c r="E23" s="229"/>
      <c r="F23" s="229"/>
      <c r="G23" s="438"/>
      <c r="H23" s="438"/>
      <c r="I23" s="438"/>
      <c r="J23" s="84"/>
      <c r="K23" s="487"/>
    </row>
    <row r="24" spans="1:11" ht="15.95" customHeight="1" x14ac:dyDescent="0.25">
      <c r="A24" s="443" t="s">
        <v>617</v>
      </c>
      <c r="B24" s="81"/>
      <c r="C24" s="81"/>
      <c r="D24" s="237"/>
      <c r="E24" s="227"/>
      <c r="F24" s="227"/>
      <c r="G24" s="444"/>
      <c r="H24" s="444"/>
      <c r="I24" s="444"/>
      <c r="J24" s="81"/>
      <c r="K24" s="484">
        <f>SUM(K25:K30)</f>
        <v>8396091.3599999994</v>
      </c>
    </row>
    <row r="25" spans="1:11" ht="21" customHeight="1" x14ac:dyDescent="0.25">
      <c r="A25" s="540" t="s">
        <v>2562</v>
      </c>
      <c r="B25" s="1186"/>
      <c r="C25" s="1186" t="s">
        <v>2563</v>
      </c>
      <c r="D25" s="238"/>
      <c r="E25" s="226"/>
      <c r="F25" s="226"/>
      <c r="G25" s="437"/>
      <c r="H25" s="437"/>
      <c r="I25" s="437"/>
      <c r="J25" s="1197" t="s">
        <v>2564</v>
      </c>
      <c r="K25" s="1047">
        <v>5499054.5300000003</v>
      </c>
    </row>
    <row r="26" spans="1:11" ht="21.75" customHeight="1" x14ac:dyDescent="0.25">
      <c r="A26" s="540" t="s">
        <v>2565</v>
      </c>
      <c r="B26" s="1186"/>
      <c r="C26" s="1186" t="s">
        <v>169</v>
      </c>
      <c r="D26" s="238"/>
      <c r="E26" s="226"/>
      <c r="F26" s="226"/>
      <c r="G26" s="437"/>
      <c r="H26" s="437"/>
      <c r="I26" s="437"/>
      <c r="J26" s="1197" t="s">
        <v>2566</v>
      </c>
      <c r="K26" s="1047">
        <v>1693254.76</v>
      </c>
    </row>
    <row r="27" spans="1:11" ht="21.75" customHeight="1" x14ac:dyDescent="0.25">
      <c r="A27" s="540" t="s">
        <v>2567</v>
      </c>
      <c r="B27" s="1186" t="s">
        <v>2568</v>
      </c>
      <c r="C27" s="1186" t="s">
        <v>2569</v>
      </c>
      <c r="D27" s="238"/>
      <c r="E27" s="226"/>
      <c r="F27" s="226"/>
      <c r="G27" s="437"/>
      <c r="H27" s="437"/>
      <c r="I27" s="437"/>
      <c r="J27" s="1197" t="s">
        <v>2570</v>
      </c>
      <c r="K27" s="1047">
        <v>752790</v>
      </c>
    </row>
    <row r="28" spans="1:11" ht="21.75" customHeight="1" x14ac:dyDescent="0.25">
      <c r="A28" s="540" t="s">
        <v>2571</v>
      </c>
      <c r="B28" s="1186" t="s">
        <v>2572</v>
      </c>
      <c r="C28" s="1186" t="s">
        <v>2573</v>
      </c>
      <c r="D28" s="238"/>
      <c r="E28" s="226"/>
      <c r="F28" s="226"/>
      <c r="G28" s="437"/>
      <c r="H28" s="437"/>
      <c r="I28" s="437"/>
      <c r="J28" s="1197" t="s">
        <v>2574</v>
      </c>
      <c r="K28" s="1047">
        <v>309831.59999999998</v>
      </c>
    </row>
    <row r="29" spans="1:11" ht="20.25" customHeight="1" x14ac:dyDescent="0.25">
      <c r="A29" s="1654" t="s">
        <v>2575</v>
      </c>
      <c r="B29" s="1186" t="s">
        <v>1073</v>
      </c>
      <c r="C29" s="1186" t="s">
        <v>976</v>
      </c>
      <c r="D29" s="234">
        <v>0.1</v>
      </c>
      <c r="E29" s="226"/>
      <c r="F29" s="226"/>
      <c r="G29" s="437"/>
      <c r="H29" s="437"/>
      <c r="I29" s="437"/>
      <c r="J29" s="1197" t="s">
        <v>2576</v>
      </c>
      <c r="K29" s="1656">
        <v>141160.47</v>
      </c>
    </row>
    <row r="30" spans="1:11" ht="20.25" customHeight="1" x14ac:dyDescent="0.25">
      <c r="A30" s="1655"/>
      <c r="B30" s="1186" t="s">
        <v>2577</v>
      </c>
      <c r="C30" s="1186" t="s">
        <v>976</v>
      </c>
      <c r="D30" s="234">
        <v>0.05</v>
      </c>
      <c r="E30" s="226"/>
      <c r="F30" s="226"/>
      <c r="G30" s="437"/>
      <c r="H30" s="437"/>
      <c r="I30" s="437"/>
      <c r="J30" s="1197" t="s">
        <v>2578</v>
      </c>
      <c r="K30" s="1657"/>
    </row>
    <row r="31" spans="1:11" x14ac:dyDescent="0.25">
      <c r="A31" s="540"/>
      <c r="B31" s="1186"/>
      <c r="C31" s="1186"/>
      <c r="D31" s="238"/>
      <c r="E31" s="226"/>
      <c r="F31" s="226"/>
      <c r="G31" s="437"/>
      <c r="H31" s="437"/>
      <c r="I31" s="437"/>
      <c r="J31" s="1197"/>
      <c r="K31" s="1047"/>
    </row>
    <row r="32" spans="1:11" ht="15.95" customHeight="1" x14ac:dyDescent="0.25">
      <c r="A32" s="443" t="s">
        <v>620</v>
      </c>
      <c r="B32" s="81"/>
      <c r="C32" s="81"/>
      <c r="D32" s="237"/>
      <c r="E32" s="227"/>
      <c r="F32" s="227"/>
      <c r="G32" s="444"/>
      <c r="H32" s="444"/>
      <c r="I32" s="444"/>
      <c r="J32" s="81"/>
      <c r="K32" s="484">
        <f>SUM(K33:K33)</f>
        <v>0</v>
      </c>
    </row>
    <row r="33" spans="1:11" ht="15.95" customHeight="1" x14ac:dyDescent="0.25">
      <c r="A33" s="439"/>
      <c r="B33" s="82"/>
      <c r="C33" s="82"/>
      <c r="D33" s="238"/>
      <c r="E33" s="226"/>
      <c r="F33" s="226"/>
      <c r="G33" s="437"/>
      <c r="H33" s="437"/>
      <c r="I33" s="437"/>
      <c r="J33" s="82"/>
      <c r="K33" s="485"/>
    </row>
    <row r="34" spans="1:11" ht="15.95" customHeight="1" x14ac:dyDescent="0.25">
      <c r="A34" s="443" t="s">
        <v>621</v>
      </c>
      <c r="B34" s="81"/>
      <c r="C34" s="81"/>
      <c r="D34" s="237"/>
      <c r="E34" s="227"/>
      <c r="F34" s="227"/>
      <c r="G34" s="444"/>
      <c r="H34" s="444"/>
      <c r="I34" s="444"/>
      <c r="J34" s="81"/>
      <c r="K34" s="484">
        <f>SUM(K35)</f>
        <v>1783988.87</v>
      </c>
    </row>
    <row r="35" spans="1:11" ht="24" x14ac:dyDescent="0.25">
      <c r="A35" s="540" t="s">
        <v>154</v>
      </c>
      <c r="B35" s="1186"/>
      <c r="C35" s="1186" t="s">
        <v>2579</v>
      </c>
      <c r="D35" s="234"/>
      <c r="E35" s="543"/>
      <c r="F35" s="543"/>
      <c r="G35" s="541"/>
      <c r="H35" s="541"/>
      <c r="I35" s="541"/>
      <c r="J35" s="1535" t="s">
        <v>2580</v>
      </c>
      <c r="K35" s="1047">
        <v>1783988.87</v>
      </c>
    </row>
    <row r="36" spans="1:11" ht="15.95" customHeight="1" x14ac:dyDescent="0.25">
      <c r="A36" s="439"/>
      <c r="B36" s="82"/>
      <c r="C36" s="82"/>
      <c r="D36" s="238"/>
      <c r="E36" s="226"/>
      <c r="F36" s="226"/>
      <c r="G36" s="437"/>
      <c r="H36" s="437"/>
      <c r="I36" s="437"/>
      <c r="J36" s="82"/>
      <c r="K36" s="485"/>
    </row>
    <row r="37" spans="1:11" s="348" customFormat="1" ht="15.95" customHeight="1" x14ac:dyDescent="0.25">
      <c r="A37" s="445" t="s">
        <v>624</v>
      </c>
      <c r="B37" s="83"/>
      <c r="C37" s="83"/>
      <c r="D37" s="235"/>
      <c r="E37" s="228"/>
      <c r="F37" s="228"/>
      <c r="G37" s="54"/>
      <c r="H37" s="54"/>
      <c r="I37" s="54"/>
      <c r="J37" s="83"/>
      <c r="K37" s="486">
        <f>SUM(K38)</f>
        <v>0</v>
      </c>
    </row>
    <row r="38" spans="1:11" s="348" customFormat="1" ht="15.95" customHeight="1" x14ac:dyDescent="0.25">
      <c r="A38" s="440"/>
      <c r="B38" s="84"/>
      <c r="C38" s="84"/>
      <c r="D38" s="236"/>
      <c r="E38" s="229"/>
      <c r="F38" s="229"/>
      <c r="G38" s="438"/>
      <c r="H38" s="438"/>
      <c r="I38" s="438"/>
      <c r="J38" s="84"/>
      <c r="K38" s="487"/>
    </row>
    <row r="39" spans="1:11" ht="15.95" customHeight="1" x14ac:dyDescent="0.25">
      <c r="A39" s="443" t="s">
        <v>627</v>
      </c>
      <c r="B39" s="81"/>
      <c r="C39" s="81"/>
      <c r="D39" s="237"/>
      <c r="E39" s="227"/>
      <c r="F39" s="227"/>
      <c r="G39" s="444"/>
      <c r="H39" s="444"/>
      <c r="I39" s="444"/>
      <c r="J39" s="81"/>
      <c r="K39" s="484">
        <f>SUM(K40)</f>
        <v>4076508.51</v>
      </c>
    </row>
    <row r="40" spans="1:11" ht="24" x14ac:dyDescent="0.25">
      <c r="A40" s="844" t="s">
        <v>2581</v>
      </c>
      <c r="B40" s="1186" t="s">
        <v>2582</v>
      </c>
      <c r="C40" s="187" t="s">
        <v>110</v>
      </c>
      <c r="D40" s="1122">
        <v>0.1</v>
      </c>
      <c r="E40" s="1040"/>
      <c r="F40" s="1040"/>
      <c r="G40" s="899"/>
      <c r="H40" s="899"/>
      <c r="I40" s="899"/>
      <c r="J40" s="1536" t="s">
        <v>2583</v>
      </c>
      <c r="K40" s="188">
        <v>4076508.51</v>
      </c>
    </row>
    <row r="41" spans="1:11" x14ac:dyDescent="0.25">
      <c r="A41" s="439"/>
      <c r="B41" s="82"/>
      <c r="C41" s="82"/>
      <c r="D41" s="238"/>
      <c r="E41" s="226"/>
      <c r="F41" s="226"/>
      <c r="G41" s="437"/>
      <c r="H41" s="437"/>
      <c r="I41" s="437"/>
      <c r="J41" s="82"/>
      <c r="K41" s="485"/>
    </row>
    <row r="42" spans="1:11" x14ac:dyDescent="0.25">
      <c r="A42" s="441" t="s">
        <v>628</v>
      </c>
      <c r="B42" s="1046"/>
      <c r="C42" s="1046"/>
      <c r="D42" s="230"/>
      <c r="E42" s="230"/>
      <c r="F42" s="230"/>
      <c r="G42" s="1046"/>
      <c r="H42" s="1046"/>
      <c r="I42" s="1046"/>
      <c r="J42" s="441"/>
      <c r="K42" s="448">
        <f>+K9+K11+K22+K24+K32+K34+K37+K39</f>
        <v>206287302.71999997</v>
      </c>
    </row>
    <row r="43" spans="1:11" x14ac:dyDescent="0.25">
      <c r="A43" s="553" t="s">
        <v>2584</v>
      </c>
      <c r="D43" s="19"/>
      <c r="E43" s="19"/>
      <c r="F43" s="19"/>
      <c r="G43" s="19"/>
      <c r="H43" s="19"/>
      <c r="I43" s="19"/>
      <c r="J43" s="482"/>
      <c r="K43" s="19"/>
    </row>
    <row r="44" spans="1:11" x14ac:dyDescent="0.25">
      <c r="A44" s="553" t="s">
        <v>2585</v>
      </c>
      <c r="J44" s="309"/>
    </row>
    <row r="45" spans="1:11" x14ac:dyDescent="0.25">
      <c r="J45" s="309"/>
    </row>
    <row r="46" spans="1:11" x14ac:dyDescent="0.25">
      <c r="J46" s="309"/>
    </row>
    <row r="47" spans="1:11" x14ac:dyDescent="0.25">
      <c r="J47" s="309"/>
    </row>
    <row r="48" spans="1:11" x14ac:dyDescent="0.25">
      <c r="J48" s="309"/>
    </row>
    <row r="49" spans="10:10" x14ac:dyDescent="0.25">
      <c r="J49" s="309"/>
    </row>
  </sheetData>
  <mergeCells count="22">
    <mergeCell ref="H6:I6"/>
    <mergeCell ref="A7:A8"/>
    <mergeCell ref="B7:B8"/>
    <mergeCell ref="C7:C8"/>
    <mergeCell ref="D7:D8"/>
    <mergeCell ref="E7:F7"/>
    <mergeCell ref="G7:G8"/>
    <mergeCell ref="H7:I7"/>
    <mergeCell ref="A29:A30"/>
    <mergeCell ref="K29:K30"/>
    <mergeCell ref="J7:J8"/>
    <mergeCell ref="K7:K8"/>
    <mergeCell ref="A15:A17"/>
    <mergeCell ref="B15:B17"/>
    <mergeCell ref="C15:C17"/>
    <mergeCell ref="J15:J17"/>
    <mergeCell ref="K15:K17"/>
    <mergeCell ref="A18:A20"/>
    <mergeCell ref="B18:B20"/>
    <mergeCell ref="C18:C20"/>
    <mergeCell ref="J18:J20"/>
    <mergeCell ref="K18:K20"/>
  </mergeCells>
  <pageMargins left="0.70866141732283472" right="0.70866141732283472" top="0.74803149606299213" bottom="0.74803149606299213" header="0.31496062992125984" footer="0.31496062992125984"/>
  <pageSetup paperSize="9" scale="48" orientation="landscape" r:id="rId1"/>
  <ignoredErrors>
    <ignoredError sqref="A6:XFD6"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54"/>
  <sheetViews>
    <sheetView showGridLines="0" topLeftCell="A22" zoomScale="90" zoomScaleNormal="90" workbookViewId="0">
      <selection activeCell="K28" sqref="K28"/>
    </sheetView>
  </sheetViews>
  <sheetFormatPr baseColWidth="10" defaultRowHeight="15" x14ac:dyDescent="0.25"/>
  <cols>
    <col min="1" max="1" width="72.5703125" style="553" bestFit="1" customWidth="1"/>
    <col min="2" max="2" width="28" style="553" bestFit="1" customWidth="1"/>
    <col min="3" max="3" width="14.42578125" style="553" customWidth="1"/>
    <col min="4" max="4" width="17" style="553" bestFit="1" customWidth="1"/>
    <col min="5" max="6" width="12.85546875" style="553" customWidth="1"/>
    <col min="7" max="7" width="13" style="553" customWidth="1"/>
    <col min="8" max="8" width="11.42578125" style="553"/>
    <col min="9" max="9" width="12.42578125" style="553" bestFit="1" customWidth="1"/>
    <col min="10" max="10" width="17.42578125" style="553" customWidth="1"/>
    <col min="11" max="11" width="16.140625" style="553" bestFit="1" customWidth="1"/>
    <col min="12" max="12" width="42.7109375" style="553" bestFit="1" customWidth="1"/>
    <col min="13" max="16384" width="11.42578125" style="553"/>
  </cols>
  <sheetData>
    <row r="1" spans="1:12" x14ac:dyDescent="0.25">
      <c r="A1" s="621"/>
      <c r="B1" s="621"/>
      <c r="C1" s="621"/>
      <c r="D1" s="621"/>
      <c r="E1" s="621"/>
      <c r="F1" s="621"/>
      <c r="G1" s="621"/>
      <c r="H1" s="621"/>
      <c r="I1" s="621"/>
      <c r="J1" s="621"/>
      <c r="K1" s="621"/>
      <c r="L1" s="621"/>
    </row>
    <row r="2" spans="1:12" x14ac:dyDescent="0.25">
      <c r="A2" s="435" t="s">
        <v>126</v>
      </c>
      <c r="B2" s="622"/>
      <c r="C2" s="622"/>
      <c r="D2" s="622"/>
      <c r="E2" s="622"/>
      <c r="F2" s="622"/>
      <c r="G2" s="622"/>
      <c r="H2" s="622"/>
      <c r="I2" s="622"/>
      <c r="J2" s="622"/>
      <c r="K2" s="621"/>
      <c r="L2" s="623" t="s">
        <v>127</v>
      </c>
    </row>
    <row r="3" spans="1:12" x14ac:dyDescent="0.25">
      <c r="A3" s="34" t="s">
        <v>0</v>
      </c>
      <c r="B3" s="622"/>
      <c r="C3" s="622"/>
      <c r="D3" s="622"/>
      <c r="E3" s="622"/>
      <c r="F3" s="622"/>
      <c r="G3" s="622"/>
      <c r="H3" s="622"/>
      <c r="I3" s="622"/>
      <c r="J3" s="622"/>
      <c r="K3" s="622"/>
      <c r="L3" s="621"/>
    </row>
    <row r="4" spans="1:12" x14ac:dyDescent="0.25">
      <c r="A4" s="23" t="s">
        <v>1896</v>
      </c>
      <c r="B4" s="622"/>
      <c r="C4" s="622"/>
      <c r="D4" s="622"/>
      <c r="E4" s="622"/>
      <c r="F4" s="622"/>
      <c r="G4" s="622"/>
      <c r="H4" s="622"/>
      <c r="I4" s="622"/>
      <c r="J4" s="622"/>
      <c r="K4" s="622"/>
      <c r="L4" s="621"/>
    </row>
    <row r="5" spans="1:12" x14ac:dyDescent="0.25">
      <c r="A5" s="948"/>
      <c r="B5" s="622"/>
      <c r="C5" s="622"/>
      <c r="D5" s="622"/>
      <c r="E5" s="622"/>
      <c r="F5" s="622"/>
      <c r="G5" s="622"/>
      <c r="H5" s="622"/>
      <c r="I5" s="622"/>
      <c r="J5" s="622"/>
      <c r="K5" s="622"/>
      <c r="L5" s="621"/>
    </row>
    <row r="6" spans="1:12" x14ac:dyDescent="0.25">
      <c r="A6" s="624"/>
      <c r="B6" s="621"/>
      <c r="C6" s="621"/>
      <c r="D6" s="625"/>
      <c r="E6" s="625"/>
      <c r="F6" s="625"/>
      <c r="G6" s="624"/>
      <c r="H6" s="625"/>
      <c r="I6" s="625"/>
      <c r="J6" s="621"/>
      <c r="K6" s="625"/>
      <c r="L6" s="621"/>
    </row>
    <row r="7" spans="1:12" x14ac:dyDescent="0.25">
      <c r="A7" s="626" t="s">
        <v>1</v>
      </c>
      <c r="B7" s="626" t="s">
        <v>2</v>
      </c>
      <c r="C7" s="626" t="s">
        <v>3</v>
      </c>
      <c r="D7" s="626"/>
      <c r="E7" s="627" t="s">
        <v>4</v>
      </c>
      <c r="F7" s="627"/>
      <c r="G7" s="626" t="s">
        <v>5</v>
      </c>
      <c r="H7" s="1668" t="s">
        <v>6</v>
      </c>
      <c r="I7" s="1668"/>
      <c r="J7" s="626" t="s">
        <v>7</v>
      </c>
      <c r="K7" s="626" t="s">
        <v>8</v>
      </c>
      <c r="L7" s="621"/>
    </row>
    <row r="8" spans="1:12" x14ac:dyDescent="0.25">
      <c r="A8" s="1614" t="s">
        <v>9</v>
      </c>
      <c r="B8" s="1601" t="s">
        <v>10</v>
      </c>
      <c r="C8" s="1601" t="s">
        <v>11</v>
      </c>
      <c r="D8" s="1601" t="s">
        <v>12</v>
      </c>
      <c r="E8" s="1601" t="s">
        <v>13</v>
      </c>
      <c r="F8" s="1601"/>
      <c r="G8" s="1601" t="s">
        <v>14</v>
      </c>
      <c r="H8" s="1601" t="s">
        <v>15</v>
      </c>
      <c r="I8" s="1601"/>
      <c r="J8" s="1601" t="s">
        <v>16</v>
      </c>
      <c r="K8" s="1602" t="s">
        <v>17</v>
      </c>
      <c r="L8" s="1602" t="s">
        <v>179</v>
      </c>
    </row>
    <row r="9" spans="1:12" x14ac:dyDescent="0.25">
      <c r="A9" s="1614"/>
      <c r="B9" s="1601"/>
      <c r="C9" s="1601"/>
      <c r="D9" s="1601"/>
      <c r="E9" s="603" t="s">
        <v>18</v>
      </c>
      <c r="F9" s="603" t="s">
        <v>19</v>
      </c>
      <c r="G9" s="1601"/>
      <c r="H9" s="603" t="s">
        <v>18</v>
      </c>
      <c r="I9" s="603" t="s">
        <v>19</v>
      </c>
      <c r="J9" s="1601"/>
      <c r="K9" s="1602"/>
      <c r="L9" s="1602"/>
    </row>
    <row r="10" spans="1:12" x14ac:dyDescent="0.25">
      <c r="A10" s="443" t="s">
        <v>467</v>
      </c>
      <c r="B10" s="444"/>
      <c r="C10" s="444"/>
      <c r="D10" s="444"/>
      <c r="E10" s="444"/>
      <c r="F10" s="444"/>
      <c r="G10" s="444"/>
      <c r="H10" s="93"/>
      <c r="I10" s="93"/>
      <c r="J10" s="444"/>
      <c r="K10" s="484">
        <f>SUM(K11)</f>
        <v>0</v>
      </c>
      <c r="L10" s="484"/>
    </row>
    <row r="11" spans="1:12" x14ac:dyDescent="0.25">
      <c r="A11" s="540"/>
      <c r="B11" s="437"/>
      <c r="C11" s="437"/>
      <c r="D11" s="226"/>
      <c r="E11" s="226"/>
      <c r="F11" s="226"/>
      <c r="G11" s="437"/>
      <c r="H11" s="172"/>
      <c r="I11" s="172"/>
      <c r="J11" s="437"/>
      <c r="K11" s="485"/>
      <c r="L11" s="485"/>
    </row>
    <row r="12" spans="1:12" x14ac:dyDescent="0.25">
      <c r="A12" s="443" t="s">
        <v>594</v>
      </c>
      <c r="B12" s="444"/>
      <c r="C12" s="444"/>
      <c r="D12" s="227"/>
      <c r="E12" s="227"/>
      <c r="F12" s="227"/>
      <c r="G12" s="444"/>
      <c r="H12" s="93"/>
      <c r="I12" s="93"/>
      <c r="J12" s="444"/>
      <c r="K12" s="484">
        <f>SUM(K13:K17)</f>
        <v>49028521.240000002</v>
      </c>
      <c r="L12" s="484"/>
    </row>
    <row r="13" spans="1:12" x14ac:dyDescent="0.25">
      <c r="A13" s="739" t="s">
        <v>1844</v>
      </c>
      <c r="B13" s="896" t="s">
        <v>1845</v>
      </c>
      <c r="C13" s="896" t="s">
        <v>110</v>
      </c>
      <c r="D13" s="234"/>
      <c r="E13" s="118">
        <v>8.0000000000000002E-3</v>
      </c>
      <c r="F13" s="234">
        <v>0.09</v>
      </c>
      <c r="G13" s="541"/>
      <c r="H13" s="95">
        <v>300</v>
      </c>
      <c r="I13" s="95">
        <v>46800</v>
      </c>
      <c r="J13" s="896" t="s">
        <v>1846</v>
      </c>
      <c r="K13" s="544">
        <v>20783641.09</v>
      </c>
      <c r="L13" s="827" t="s">
        <v>1847</v>
      </c>
    </row>
    <row r="14" spans="1:12" x14ac:dyDescent="0.25">
      <c r="A14" s="540" t="s">
        <v>1848</v>
      </c>
      <c r="B14" s="896" t="s">
        <v>2164</v>
      </c>
      <c r="C14" s="896" t="s">
        <v>110</v>
      </c>
      <c r="D14" s="234">
        <v>0.16</v>
      </c>
      <c r="E14" s="234"/>
      <c r="F14" s="234"/>
      <c r="G14" s="541"/>
      <c r="H14" s="95"/>
      <c r="I14" s="95"/>
      <c r="J14" s="896" t="s">
        <v>1846</v>
      </c>
      <c r="K14" s="544">
        <v>16713421.840000002</v>
      </c>
      <c r="L14" s="827" t="s">
        <v>1849</v>
      </c>
    </row>
    <row r="15" spans="1:12" x14ac:dyDescent="0.25">
      <c r="A15" s="739" t="s">
        <v>128</v>
      </c>
      <c r="B15" s="896" t="s">
        <v>1850</v>
      </c>
      <c r="C15" s="896" t="s">
        <v>110</v>
      </c>
      <c r="D15" s="234"/>
      <c r="E15" s="118">
        <v>1.0999999999999999E-2</v>
      </c>
      <c r="F15" s="118">
        <v>2.0299999999999999E-2</v>
      </c>
      <c r="G15" s="541"/>
      <c r="H15" s="95">
        <v>50</v>
      </c>
      <c r="I15" s="95">
        <v>220</v>
      </c>
      <c r="J15" s="896" t="s">
        <v>1846</v>
      </c>
      <c r="K15" s="544">
        <v>6582614.9300000006</v>
      </c>
      <c r="L15" s="827" t="s">
        <v>1851</v>
      </c>
    </row>
    <row r="16" spans="1:12" x14ac:dyDescent="0.25">
      <c r="A16" s="540" t="s">
        <v>473</v>
      </c>
      <c r="B16" s="896" t="s">
        <v>1852</v>
      </c>
      <c r="C16" s="896" t="s">
        <v>2165</v>
      </c>
      <c r="D16" s="234"/>
      <c r="E16" s="234"/>
      <c r="F16" s="234"/>
      <c r="G16" s="541"/>
      <c r="H16" s="95">
        <v>70</v>
      </c>
      <c r="I16" s="95">
        <v>3400</v>
      </c>
      <c r="J16" s="896" t="s">
        <v>1846</v>
      </c>
      <c r="K16" s="544">
        <v>3111606.61</v>
      </c>
      <c r="L16" s="827" t="s">
        <v>1853</v>
      </c>
    </row>
    <row r="17" spans="1:12" x14ac:dyDescent="0.25">
      <c r="A17" s="739" t="s">
        <v>1856</v>
      </c>
      <c r="B17" s="896" t="s">
        <v>2166</v>
      </c>
      <c r="C17" s="896" t="s">
        <v>110</v>
      </c>
      <c r="D17" s="234"/>
      <c r="E17" s="234"/>
      <c r="F17" s="234"/>
      <c r="G17" s="541"/>
      <c r="H17" s="95"/>
      <c r="I17" s="95"/>
      <c r="J17" s="896"/>
      <c r="K17" s="544">
        <v>1837236.7699999998</v>
      </c>
      <c r="L17" s="827" t="s">
        <v>1857</v>
      </c>
    </row>
    <row r="18" spans="1:12" x14ac:dyDescent="0.25">
      <c r="A18" s="739"/>
      <c r="B18" s="896"/>
      <c r="C18" s="896"/>
      <c r="D18" s="234"/>
      <c r="E18" s="234"/>
      <c r="F18" s="234"/>
      <c r="G18" s="541"/>
      <c r="H18" s="95"/>
      <c r="I18" s="95"/>
      <c r="J18" s="896"/>
      <c r="K18" s="544"/>
      <c r="L18" s="827"/>
    </row>
    <row r="19" spans="1:12" x14ac:dyDescent="0.25">
      <c r="A19" s="445" t="s">
        <v>614</v>
      </c>
      <c r="B19" s="83"/>
      <c r="C19" s="83"/>
      <c r="D19" s="235"/>
      <c r="E19" s="235"/>
      <c r="F19" s="235"/>
      <c r="G19" s="54"/>
      <c r="H19" s="913"/>
      <c r="I19" s="913"/>
      <c r="J19" s="83"/>
      <c r="K19" s="486">
        <f>+K20</f>
        <v>2854075.57</v>
      </c>
      <c r="L19" s="854"/>
    </row>
    <row r="20" spans="1:12" x14ac:dyDescent="0.25">
      <c r="A20" s="540" t="s">
        <v>1862</v>
      </c>
      <c r="B20" s="72" t="s">
        <v>1863</v>
      </c>
      <c r="C20" s="896" t="s">
        <v>110</v>
      </c>
      <c r="D20" s="650"/>
      <c r="E20" s="650"/>
      <c r="F20" s="650"/>
      <c r="G20" s="68"/>
      <c r="H20" s="915">
        <v>500</v>
      </c>
      <c r="I20" s="915">
        <v>4200</v>
      </c>
      <c r="J20" s="896" t="s">
        <v>1846</v>
      </c>
      <c r="K20" s="79">
        <v>2854075.57</v>
      </c>
      <c r="L20" s="858" t="s">
        <v>1864</v>
      </c>
    </row>
    <row r="21" spans="1:12" x14ac:dyDescent="0.25">
      <c r="A21" s="540"/>
      <c r="B21" s="72"/>
      <c r="C21" s="896"/>
      <c r="D21" s="650"/>
      <c r="E21" s="650"/>
      <c r="F21" s="650"/>
      <c r="G21" s="68"/>
      <c r="H21" s="915"/>
      <c r="I21" s="915"/>
      <c r="J21" s="896"/>
      <c r="K21" s="79"/>
      <c r="L21" s="858"/>
    </row>
    <row r="22" spans="1:12" x14ac:dyDescent="0.25">
      <c r="A22" s="443" t="s">
        <v>617</v>
      </c>
      <c r="B22" s="81"/>
      <c r="C22" s="81"/>
      <c r="D22" s="237"/>
      <c r="E22" s="237"/>
      <c r="F22" s="237"/>
      <c r="G22" s="444"/>
      <c r="H22" s="93"/>
      <c r="I22" s="93"/>
      <c r="J22" s="81"/>
      <c r="K22" s="484">
        <f>SUM(K23:K28)</f>
        <v>6536944.5399999991</v>
      </c>
      <c r="L22" s="856"/>
    </row>
    <row r="23" spans="1:12" x14ac:dyDescent="0.25">
      <c r="A23" s="740" t="s">
        <v>1854</v>
      </c>
      <c r="B23" s="896" t="s">
        <v>1855</v>
      </c>
      <c r="C23" s="896" t="s">
        <v>110</v>
      </c>
      <c r="D23" s="234"/>
      <c r="E23" s="234">
        <v>0.05</v>
      </c>
      <c r="F23" s="234">
        <v>0.1</v>
      </c>
      <c r="G23" s="541"/>
      <c r="H23" s="95">
        <v>200</v>
      </c>
      <c r="I23" s="95">
        <v>1200</v>
      </c>
      <c r="J23" s="896" t="s">
        <v>1846</v>
      </c>
      <c r="K23" s="544">
        <v>2896468.7199999993</v>
      </c>
      <c r="L23" s="827" t="s">
        <v>1847</v>
      </c>
    </row>
    <row r="24" spans="1:12" x14ac:dyDescent="0.25">
      <c r="A24" s="740" t="s">
        <v>168</v>
      </c>
      <c r="B24" s="896" t="s">
        <v>2177</v>
      </c>
      <c r="C24" s="896" t="s">
        <v>110</v>
      </c>
      <c r="D24" s="234"/>
      <c r="E24" s="234"/>
      <c r="F24" s="234"/>
      <c r="G24" s="541"/>
      <c r="H24" s="95">
        <v>20</v>
      </c>
      <c r="I24" s="95">
        <v>50</v>
      </c>
      <c r="J24" s="896" t="s">
        <v>1846</v>
      </c>
      <c r="K24" s="544">
        <v>2026566.8699999999</v>
      </c>
      <c r="L24" s="827" t="s">
        <v>1847</v>
      </c>
    </row>
    <row r="25" spans="1:12" x14ac:dyDescent="0.25">
      <c r="A25" s="739" t="s">
        <v>148</v>
      </c>
      <c r="B25" s="896" t="s">
        <v>1865</v>
      </c>
      <c r="C25" s="896" t="s">
        <v>2167</v>
      </c>
      <c r="D25" s="234"/>
      <c r="E25" s="234"/>
      <c r="F25" s="234"/>
      <c r="G25" s="541"/>
      <c r="H25" s="95">
        <v>300</v>
      </c>
      <c r="I25" s="95">
        <v>840</v>
      </c>
      <c r="J25" s="896" t="s">
        <v>1846</v>
      </c>
      <c r="K25" s="544">
        <v>652436</v>
      </c>
      <c r="L25" s="827" t="s">
        <v>1866</v>
      </c>
    </row>
    <row r="26" spans="1:12" x14ac:dyDescent="0.25">
      <c r="A26" s="740" t="s">
        <v>1867</v>
      </c>
      <c r="B26" s="896"/>
      <c r="C26" s="896" t="s">
        <v>110</v>
      </c>
      <c r="D26" s="234"/>
      <c r="E26" s="234"/>
      <c r="F26" s="234"/>
      <c r="G26" s="541"/>
      <c r="H26" s="95"/>
      <c r="I26" s="95"/>
      <c r="J26" s="896"/>
      <c r="K26" s="544">
        <v>483384.55</v>
      </c>
      <c r="L26" s="827" t="s">
        <v>1868</v>
      </c>
    </row>
    <row r="27" spans="1:12" x14ac:dyDescent="0.25">
      <c r="A27" s="50" t="s">
        <v>1858</v>
      </c>
      <c r="B27" s="896" t="s">
        <v>1859</v>
      </c>
      <c r="C27" s="896" t="s">
        <v>670</v>
      </c>
      <c r="D27" s="234"/>
      <c r="E27" s="234"/>
      <c r="F27" s="234"/>
      <c r="G27" s="541"/>
      <c r="H27" s="95">
        <v>35</v>
      </c>
      <c r="I27" s="95">
        <v>180</v>
      </c>
      <c r="J27" s="896" t="s">
        <v>1846</v>
      </c>
      <c r="K27" s="544">
        <v>445927</v>
      </c>
      <c r="L27" s="827" t="s">
        <v>1860</v>
      </c>
    </row>
    <row r="28" spans="1:12" x14ac:dyDescent="0.25">
      <c r="A28" s="740" t="s">
        <v>1861</v>
      </c>
      <c r="B28" s="896"/>
      <c r="C28" s="896" t="s">
        <v>169</v>
      </c>
      <c r="D28" s="234"/>
      <c r="E28" s="234"/>
      <c r="F28" s="234"/>
      <c r="G28" s="541"/>
      <c r="H28" s="95">
        <v>550</v>
      </c>
      <c r="I28" s="95">
        <v>750</v>
      </c>
      <c r="J28" s="896" t="s">
        <v>1846</v>
      </c>
      <c r="K28" s="544">
        <v>32161.4</v>
      </c>
      <c r="L28" s="827"/>
    </row>
    <row r="29" spans="1:12" x14ac:dyDescent="0.25">
      <c r="A29" s="740"/>
      <c r="B29" s="1241"/>
      <c r="C29" s="1241"/>
      <c r="D29" s="234"/>
      <c r="E29" s="234"/>
      <c r="F29" s="234"/>
      <c r="G29" s="541"/>
      <c r="H29" s="95"/>
      <c r="I29" s="95"/>
      <c r="J29" s="1241"/>
      <c r="K29" s="1242"/>
      <c r="L29" s="827"/>
    </row>
    <row r="30" spans="1:12" x14ac:dyDescent="0.25">
      <c r="A30" s="443" t="s">
        <v>620</v>
      </c>
      <c r="B30" s="81"/>
      <c r="C30" s="81"/>
      <c r="D30" s="237"/>
      <c r="E30" s="237"/>
      <c r="F30" s="237"/>
      <c r="G30" s="444"/>
      <c r="H30" s="93"/>
      <c r="I30" s="93"/>
      <c r="J30" s="81"/>
      <c r="K30" s="484">
        <f>+K31</f>
        <v>179835.64000000004</v>
      </c>
      <c r="L30" s="856"/>
    </row>
    <row r="31" spans="1:12" x14ac:dyDescent="0.25">
      <c r="A31" s="739" t="s">
        <v>1869</v>
      </c>
      <c r="B31" s="896" t="s">
        <v>1870</v>
      </c>
      <c r="C31" s="896" t="s">
        <v>110</v>
      </c>
      <c r="D31" s="234"/>
      <c r="E31" s="234"/>
      <c r="F31" s="234"/>
      <c r="G31" s="541"/>
      <c r="H31" s="95"/>
      <c r="I31" s="95"/>
      <c r="J31" s="896"/>
      <c r="K31" s="544">
        <v>179835.64000000004</v>
      </c>
      <c r="L31" s="827" t="s">
        <v>1871</v>
      </c>
    </row>
    <row r="32" spans="1:12" x14ac:dyDescent="0.25">
      <c r="A32" s="739"/>
      <c r="B32" s="896"/>
      <c r="C32" s="896"/>
      <c r="D32" s="234"/>
      <c r="E32" s="234"/>
      <c r="F32" s="234"/>
      <c r="G32" s="541"/>
      <c r="H32" s="95"/>
      <c r="I32" s="95"/>
      <c r="J32" s="896"/>
      <c r="K32" s="544"/>
      <c r="L32" s="827"/>
    </row>
    <row r="33" spans="1:12" x14ac:dyDescent="0.25">
      <c r="A33" s="443" t="s">
        <v>621</v>
      </c>
      <c r="B33" s="81"/>
      <c r="C33" s="81"/>
      <c r="D33" s="237"/>
      <c r="E33" s="237"/>
      <c r="F33" s="237"/>
      <c r="G33" s="444"/>
      <c r="H33" s="93"/>
      <c r="I33" s="93"/>
      <c r="J33" s="81"/>
      <c r="K33" s="484">
        <f>+K34</f>
        <v>607810.14</v>
      </c>
      <c r="L33" s="856"/>
    </row>
    <row r="34" spans="1:12" x14ac:dyDescent="0.25">
      <c r="A34" s="540" t="s">
        <v>1872</v>
      </c>
      <c r="B34" s="896" t="s">
        <v>1873</v>
      </c>
      <c r="C34" s="896" t="s">
        <v>110</v>
      </c>
      <c r="D34" s="234"/>
      <c r="E34" s="234"/>
      <c r="F34" s="234"/>
      <c r="G34" s="541"/>
      <c r="H34" s="95"/>
      <c r="I34" s="95"/>
      <c r="J34" s="896"/>
      <c r="K34" s="544">
        <v>607810.14</v>
      </c>
      <c r="L34" s="827" t="s">
        <v>1874</v>
      </c>
    </row>
    <row r="35" spans="1:12" x14ac:dyDescent="0.25">
      <c r="A35" s="439"/>
      <c r="B35" s="82"/>
      <c r="C35" s="82"/>
      <c r="D35" s="238"/>
      <c r="E35" s="238"/>
      <c r="F35" s="238"/>
      <c r="G35" s="437"/>
      <c r="H35" s="172"/>
      <c r="I35" s="172"/>
      <c r="J35" s="82"/>
      <c r="K35" s="485"/>
      <c r="L35" s="857"/>
    </row>
    <row r="36" spans="1:12" x14ac:dyDescent="0.25">
      <c r="A36" s="445" t="s">
        <v>624</v>
      </c>
      <c r="B36" s="83"/>
      <c r="C36" s="83"/>
      <c r="D36" s="235"/>
      <c r="E36" s="235"/>
      <c r="F36" s="235"/>
      <c r="G36" s="54"/>
      <c r="H36" s="913"/>
      <c r="I36" s="913"/>
      <c r="J36" s="83"/>
      <c r="K36" s="486">
        <f>SUM(K37)</f>
        <v>0</v>
      </c>
      <c r="L36" s="854"/>
    </row>
    <row r="37" spans="1:12" x14ac:dyDescent="0.25">
      <c r="A37" s="741"/>
      <c r="B37" s="84"/>
      <c r="C37" s="84"/>
      <c r="D37" s="236"/>
      <c r="E37" s="236"/>
      <c r="F37" s="236"/>
      <c r="G37" s="438"/>
      <c r="H37" s="914"/>
      <c r="I37" s="914"/>
      <c r="J37" s="84"/>
      <c r="K37" s="487"/>
      <c r="L37" s="855"/>
    </row>
    <row r="38" spans="1:12" x14ac:dyDescent="0.25">
      <c r="A38" s="443" t="s">
        <v>627</v>
      </c>
      <c r="B38" s="81"/>
      <c r="C38" s="81"/>
      <c r="D38" s="237"/>
      <c r="E38" s="237"/>
      <c r="F38" s="237"/>
      <c r="G38" s="444"/>
      <c r="H38" s="93"/>
      <c r="I38" s="93"/>
      <c r="J38" s="81"/>
      <c r="K38" s="484">
        <f>SUM(K39:K46)</f>
        <v>7302931.3200000003</v>
      </c>
      <c r="L38" s="856"/>
    </row>
    <row r="39" spans="1:12" x14ac:dyDescent="0.25">
      <c r="A39" s="739" t="s">
        <v>152</v>
      </c>
      <c r="B39" s="896" t="s">
        <v>2168</v>
      </c>
      <c r="C39" s="72" t="s">
        <v>2169</v>
      </c>
      <c r="D39" s="234"/>
      <c r="E39" s="234"/>
      <c r="F39" s="234"/>
      <c r="G39" s="541"/>
      <c r="H39" s="95">
        <v>3</v>
      </c>
      <c r="I39" s="95">
        <v>5500</v>
      </c>
      <c r="J39" s="896" t="s">
        <v>1846</v>
      </c>
      <c r="K39" s="544">
        <v>2573336.7000000002</v>
      </c>
      <c r="L39" s="827" t="s">
        <v>1847</v>
      </c>
    </row>
    <row r="40" spans="1:12" x14ac:dyDescent="0.25">
      <c r="A40" s="739" t="s">
        <v>1875</v>
      </c>
      <c r="B40" s="896" t="s">
        <v>2170</v>
      </c>
      <c r="C40" s="72" t="s">
        <v>110</v>
      </c>
      <c r="D40" s="234"/>
      <c r="E40" s="234"/>
      <c r="F40" s="234"/>
      <c r="G40" s="541"/>
      <c r="H40" s="95"/>
      <c r="I40" s="95"/>
      <c r="J40" s="896"/>
      <c r="K40" s="544">
        <v>2064990.34</v>
      </c>
      <c r="L40" s="827" t="s">
        <v>1876</v>
      </c>
    </row>
    <row r="41" spans="1:12" x14ac:dyDescent="0.25">
      <c r="A41" s="739" t="s">
        <v>1877</v>
      </c>
      <c r="B41" s="896" t="s">
        <v>2171</v>
      </c>
      <c r="C41" s="72" t="s">
        <v>110</v>
      </c>
      <c r="D41" s="234">
        <v>0.02</v>
      </c>
      <c r="E41" s="234"/>
      <c r="F41" s="234"/>
      <c r="G41" s="541"/>
      <c r="H41" s="95"/>
      <c r="I41" s="95"/>
      <c r="J41" s="896"/>
      <c r="K41" s="544">
        <v>772559.33000000007</v>
      </c>
      <c r="L41" s="827" t="s">
        <v>1878</v>
      </c>
    </row>
    <row r="42" spans="1:12" x14ac:dyDescent="0.25">
      <c r="A42" s="739" t="s">
        <v>1879</v>
      </c>
      <c r="B42" s="896" t="s">
        <v>2172</v>
      </c>
      <c r="C42" s="72" t="s">
        <v>110</v>
      </c>
      <c r="D42" s="234"/>
      <c r="E42" s="234"/>
      <c r="F42" s="234"/>
      <c r="G42" s="541"/>
      <c r="H42" s="95"/>
      <c r="I42" s="95"/>
      <c r="J42" s="896"/>
      <c r="K42" s="544">
        <v>699852.72</v>
      </c>
      <c r="L42" s="827" t="s">
        <v>1880</v>
      </c>
    </row>
    <row r="43" spans="1:12" x14ac:dyDescent="0.25">
      <c r="A43" s="739" t="s">
        <v>1881</v>
      </c>
      <c r="B43" s="896" t="s">
        <v>2173</v>
      </c>
      <c r="C43" s="72" t="s">
        <v>110</v>
      </c>
      <c r="D43" s="234"/>
      <c r="E43" s="234"/>
      <c r="F43" s="234"/>
      <c r="G43" s="541"/>
      <c r="H43" s="95"/>
      <c r="I43" s="95"/>
      <c r="J43" s="896"/>
      <c r="K43" s="544">
        <v>597929.79000000015</v>
      </c>
      <c r="L43" s="827" t="s">
        <v>1882</v>
      </c>
    </row>
    <row r="44" spans="1:12" x14ac:dyDescent="0.25">
      <c r="A44" s="739" t="s">
        <v>1883</v>
      </c>
      <c r="B44" s="896" t="s">
        <v>2174</v>
      </c>
      <c r="C44" s="72" t="s">
        <v>110</v>
      </c>
      <c r="D44" s="234"/>
      <c r="E44" s="234"/>
      <c r="F44" s="234"/>
      <c r="G44" s="541"/>
      <c r="H44" s="95"/>
      <c r="I44" s="95"/>
      <c r="J44" s="896"/>
      <c r="K44" s="544">
        <v>383280.04</v>
      </c>
      <c r="L44" s="827" t="s">
        <v>1884</v>
      </c>
    </row>
    <row r="45" spans="1:12" x14ac:dyDescent="0.25">
      <c r="A45" s="739" t="s">
        <v>1885</v>
      </c>
      <c r="B45" s="896" t="s">
        <v>2175</v>
      </c>
      <c r="C45" s="72" t="s">
        <v>110</v>
      </c>
      <c r="D45" s="234"/>
      <c r="E45" s="234">
        <v>0.1</v>
      </c>
      <c r="F45" s="234">
        <v>0.2</v>
      </c>
      <c r="G45" s="541"/>
      <c r="H45" s="95"/>
      <c r="I45" s="95"/>
      <c r="J45" s="896" t="s">
        <v>1846</v>
      </c>
      <c r="K45" s="544">
        <v>205100</v>
      </c>
      <c r="L45" s="827" t="s">
        <v>1886</v>
      </c>
    </row>
    <row r="46" spans="1:12" x14ac:dyDescent="0.25">
      <c r="A46" s="739" t="s">
        <v>1887</v>
      </c>
      <c r="B46" s="896" t="s">
        <v>2176</v>
      </c>
      <c r="C46" s="72" t="s">
        <v>110</v>
      </c>
      <c r="D46" s="234"/>
      <c r="E46" s="234"/>
      <c r="F46" s="234"/>
      <c r="G46" s="541"/>
      <c r="H46" s="95"/>
      <c r="I46" s="95"/>
      <c r="J46" s="896"/>
      <c r="K46" s="544">
        <v>5882.4</v>
      </c>
      <c r="L46" s="827" t="s">
        <v>1888</v>
      </c>
    </row>
    <row r="47" spans="1:12" x14ac:dyDescent="0.25">
      <c r="A47" s="911"/>
      <c r="B47" s="905"/>
      <c r="C47" s="910"/>
      <c r="D47" s="916"/>
      <c r="E47" s="907"/>
      <c r="F47" s="907"/>
      <c r="G47" s="905"/>
      <c r="H47" s="908"/>
      <c r="I47" s="908"/>
      <c r="J47" s="917"/>
      <c r="K47" s="909"/>
      <c r="L47" s="918"/>
    </row>
    <row r="48" spans="1:12" x14ac:dyDescent="0.25">
      <c r="A48" s="441" t="s">
        <v>628</v>
      </c>
      <c r="B48" s="265"/>
      <c r="C48" s="265"/>
      <c r="D48" s="230"/>
      <c r="E48" s="230"/>
      <c r="F48" s="230"/>
      <c r="G48" s="608"/>
      <c r="H48" s="608"/>
      <c r="I48" s="608"/>
      <c r="J48" s="265"/>
      <c r="K48" s="448">
        <f>+K10+K12+K19+K22+K30+K33+K36+K38</f>
        <v>66510118.450000003</v>
      </c>
      <c r="L48" s="742"/>
    </row>
    <row r="49" spans="1:12" x14ac:dyDescent="0.25">
      <c r="A49" s="628"/>
      <c r="B49" s="628"/>
      <c r="C49" s="628"/>
      <c r="D49" s="462"/>
      <c r="E49" s="462"/>
      <c r="F49" s="462"/>
      <c r="G49" s="462"/>
      <c r="H49" s="462"/>
      <c r="I49" s="462"/>
      <c r="J49" s="628"/>
      <c r="K49" s="462"/>
      <c r="L49" s="629"/>
    </row>
    <row r="50" spans="1:12" x14ac:dyDescent="0.25">
      <c r="B50" s="266"/>
      <c r="C50" s="266"/>
      <c r="J50" s="266"/>
    </row>
    <row r="51" spans="1:12" x14ac:dyDescent="0.25">
      <c r="B51" s="266"/>
      <c r="C51" s="266"/>
      <c r="J51" s="266"/>
    </row>
    <row r="52" spans="1:12" x14ac:dyDescent="0.25">
      <c r="B52" s="266"/>
      <c r="C52" s="266"/>
      <c r="J52" s="266"/>
    </row>
    <row r="53" spans="1:12" x14ac:dyDescent="0.25">
      <c r="J53" s="266"/>
    </row>
    <row r="54" spans="1:12" x14ac:dyDescent="0.25">
      <c r="J54" s="266"/>
    </row>
  </sheetData>
  <sortState ref="A23:L28">
    <sortCondition descending="1" ref="K23:K28"/>
  </sortState>
  <mergeCells count="11">
    <mergeCell ref="G8:G9"/>
    <mergeCell ref="A8:A9"/>
    <mergeCell ref="B8:B9"/>
    <mergeCell ref="C8:C9"/>
    <mergeCell ref="D8:D9"/>
    <mergeCell ref="E8:F8"/>
    <mergeCell ref="H8:I8"/>
    <mergeCell ref="J8:J9"/>
    <mergeCell ref="K8:K9"/>
    <mergeCell ref="L8:L9"/>
    <mergeCell ref="H7:I7"/>
  </mergeCells>
  <pageMargins left="0.7" right="0.7" top="0.75" bottom="0.75" header="0.3" footer="0.3"/>
  <pageSetup paperSize="9" orientation="portrait" verticalDpi="0" r:id="rId1"/>
  <ignoredErrors>
    <ignoredError sqref="A7" numberStoredAsText="1"/>
  </ignoredError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2:K40"/>
  <sheetViews>
    <sheetView showGridLines="0" zoomScale="90" zoomScaleNormal="90" workbookViewId="0">
      <selection activeCell="B3" sqref="B3"/>
    </sheetView>
  </sheetViews>
  <sheetFormatPr baseColWidth="10" defaultRowHeight="15" x14ac:dyDescent="0.25"/>
  <cols>
    <col min="1" max="1" width="64.5703125" customWidth="1"/>
    <col min="2" max="2" width="22.5703125" customWidth="1"/>
    <col min="3" max="9" width="17.7109375" customWidth="1"/>
    <col min="10" max="10" width="21.140625" customWidth="1"/>
    <col min="11" max="11" width="17.7109375" style="42" customWidth="1"/>
    <col min="12" max="12" width="1.28515625" customWidth="1"/>
    <col min="257" max="257" width="71" customWidth="1"/>
    <col min="258" max="258" width="20.28515625" customWidth="1"/>
    <col min="259" max="267" width="17.7109375" customWidth="1"/>
    <col min="268" max="268" width="1.28515625" customWidth="1"/>
    <col min="513" max="513" width="71" customWidth="1"/>
    <col min="514" max="514" width="20.28515625" customWidth="1"/>
    <col min="515" max="523" width="17.7109375" customWidth="1"/>
    <col min="524" max="524" width="1.28515625" customWidth="1"/>
    <col min="769" max="769" width="71" customWidth="1"/>
    <col min="770" max="770" width="20.28515625" customWidth="1"/>
    <col min="771" max="779" width="17.7109375" customWidth="1"/>
    <col min="780" max="780" width="1.28515625" customWidth="1"/>
    <col min="1025" max="1025" width="71" customWidth="1"/>
    <col min="1026" max="1026" width="20.28515625" customWidth="1"/>
    <col min="1027" max="1035" width="17.7109375" customWidth="1"/>
    <col min="1036" max="1036" width="1.28515625" customWidth="1"/>
    <col min="1281" max="1281" width="71" customWidth="1"/>
    <col min="1282" max="1282" width="20.28515625" customWidth="1"/>
    <col min="1283" max="1291" width="17.7109375" customWidth="1"/>
    <col min="1292" max="1292" width="1.28515625" customWidth="1"/>
    <col min="1537" max="1537" width="71" customWidth="1"/>
    <col min="1538" max="1538" width="20.28515625" customWidth="1"/>
    <col min="1539" max="1547" width="17.7109375" customWidth="1"/>
    <col min="1548" max="1548" width="1.28515625" customWidth="1"/>
    <col min="1793" max="1793" width="71" customWidth="1"/>
    <col min="1794" max="1794" width="20.28515625" customWidth="1"/>
    <col min="1795" max="1803" width="17.7109375" customWidth="1"/>
    <col min="1804" max="1804" width="1.28515625" customWidth="1"/>
    <col min="2049" max="2049" width="71" customWidth="1"/>
    <col min="2050" max="2050" width="20.28515625" customWidth="1"/>
    <col min="2051" max="2059" width="17.7109375" customWidth="1"/>
    <col min="2060" max="2060" width="1.28515625" customWidth="1"/>
    <col min="2305" max="2305" width="71" customWidth="1"/>
    <col min="2306" max="2306" width="20.28515625" customWidth="1"/>
    <col min="2307" max="2315" width="17.7109375" customWidth="1"/>
    <col min="2316" max="2316" width="1.28515625" customWidth="1"/>
    <col min="2561" max="2561" width="71" customWidth="1"/>
    <col min="2562" max="2562" width="20.28515625" customWidth="1"/>
    <col min="2563" max="2571" width="17.7109375" customWidth="1"/>
    <col min="2572" max="2572" width="1.28515625" customWidth="1"/>
    <col min="2817" max="2817" width="71" customWidth="1"/>
    <col min="2818" max="2818" width="20.28515625" customWidth="1"/>
    <col min="2819" max="2827" width="17.7109375" customWidth="1"/>
    <col min="2828" max="2828" width="1.28515625" customWidth="1"/>
    <col min="3073" max="3073" width="71" customWidth="1"/>
    <col min="3074" max="3074" width="20.28515625" customWidth="1"/>
    <col min="3075" max="3083" width="17.7109375" customWidth="1"/>
    <col min="3084" max="3084" width="1.28515625" customWidth="1"/>
    <col min="3329" max="3329" width="71" customWidth="1"/>
    <col min="3330" max="3330" width="20.28515625" customWidth="1"/>
    <col min="3331" max="3339" width="17.7109375" customWidth="1"/>
    <col min="3340" max="3340" width="1.28515625" customWidth="1"/>
    <col min="3585" max="3585" width="71" customWidth="1"/>
    <col min="3586" max="3586" width="20.28515625" customWidth="1"/>
    <col min="3587" max="3595" width="17.7109375" customWidth="1"/>
    <col min="3596" max="3596" width="1.28515625" customWidth="1"/>
    <col min="3841" max="3841" width="71" customWidth="1"/>
    <col min="3842" max="3842" width="20.28515625" customWidth="1"/>
    <col min="3843" max="3851" width="17.7109375" customWidth="1"/>
    <col min="3852" max="3852" width="1.28515625" customWidth="1"/>
    <col min="4097" max="4097" width="71" customWidth="1"/>
    <col min="4098" max="4098" width="20.28515625" customWidth="1"/>
    <col min="4099" max="4107" width="17.7109375" customWidth="1"/>
    <col min="4108" max="4108" width="1.28515625" customWidth="1"/>
    <col min="4353" max="4353" width="71" customWidth="1"/>
    <col min="4354" max="4354" width="20.28515625" customWidth="1"/>
    <col min="4355" max="4363" width="17.7109375" customWidth="1"/>
    <col min="4364" max="4364" width="1.28515625" customWidth="1"/>
    <col min="4609" max="4609" width="71" customWidth="1"/>
    <col min="4610" max="4610" width="20.28515625" customWidth="1"/>
    <col min="4611" max="4619" width="17.7109375" customWidth="1"/>
    <col min="4620" max="4620" width="1.28515625" customWidth="1"/>
    <col min="4865" max="4865" width="71" customWidth="1"/>
    <col min="4866" max="4866" width="20.28515625" customWidth="1"/>
    <col min="4867" max="4875" width="17.7109375" customWidth="1"/>
    <col min="4876" max="4876" width="1.28515625" customWidth="1"/>
    <col min="5121" max="5121" width="71" customWidth="1"/>
    <col min="5122" max="5122" width="20.28515625" customWidth="1"/>
    <col min="5123" max="5131" width="17.7109375" customWidth="1"/>
    <col min="5132" max="5132" width="1.28515625" customWidth="1"/>
    <col min="5377" max="5377" width="71" customWidth="1"/>
    <col min="5378" max="5378" width="20.28515625" customWidth="1"/>
    <col min="5379" max="5387" width="17.7109375" customWidth="1"/>
    <col min="5388" max="5388" width="1.28515625" customWidth="1"/>
    <col min="5633" max="5633" width="71" customWidth="1"/>
    <col min="5634" max="5634" width="20.28515625" customWidth="1"/>
    <col min="5635" max="5643" width="17.7109375" customWidth="1"/>
    <col min="5644" max="5644" width="1.28515625" customWidth="1"/>
    <col min="5889" max="5889" width="71" customWidth="1"/>
    <col min="5890" max="5890" width="20.28515625" customWidth="1"/>
    <col min="5891" max="5899" width="17.7109375" customWidth="1"/>
    <col min="5900" max="5900" width="1.28515625" customWidth="1"/>
    <col min="6145" max="6145" width="71" customWidth="1"/>
    <col min="6146" max="6146" width="20.28515625" customWidth="1"/>
    <col min="6147" max="6155" width="17.7109375" customWidth="1"/>
    <col min="6156" max="6156" width="1.28515625" customWidth="1"/>
    <col min="6401" max="6401" width="71" customWidth="1"/>
    <col min="6402" max="6402" width="20.28515625" customWidth="1"/>
    <col min="6403" max="6411" width="17.7109375" customWidth="1"/>
    <col min="6412" max="6412" width="1.28515625" customWidth="1"/>
    <col min="6657" max="6657" width="71" customWidth="1"/>
    <col min="6658" max="6658" width="20.28515625" customWidth="1"/>
    <col min="6659" max="6667" width="17.7109375" customWidth="1"/>
    <col min="6668" max="6668" width="1.28515625" customWidth="1"/>
    <col min="6913" max="6913" width="71" customWidth="1"/>
    <col min="6914" max="6914" width="20.28515625" customWidth="1"/>
    <col min="6915" max="6923" width="17.7109375" customWidth="1"/>
    <col min="6924" max="6924" width="1.28515625" customWidth="1"/>
    <col min="7169" max="7169" width="71" customWidth="1"/>
    <col min="7170" max="7170" width="20.28515625" customWidth="1"/>
    <col min="7171" max="7179" width="17.7109375" customWidth="1"/>
    <col min="7180" max="7180" width="1.28515625" customWidth="1"/>
    <col min="7425" max="7425" width="71" customWidth="1"/>
    <col min="7426" max="7426" width="20.28515625" customWidth="1"/>
    <col min="7427" max="7435" width="17.7109375" customWidth="1"/>
    <col min="7436" max="7436" width="1.28515625" customWidth="1"/>
    <col min="7681" max="7681" width="71" customWidth="1"/>
    <col min="7682" max="7682" width="20.28515625" customWidth="1"/>
    <col min="7683" max="7691" width="17.7109375" customWidth="1"/>
    <col min="7692" max="7692" width="1.28515625" customWidth="1"/>
    <col min="7937" max="7937" width="71" customWidth="1"/>
    <col min="7938" max="7938" width="20.28515625" customWidth="1"/>
    <col min="7939" max="7947" width="17.7109375" customWidth="1"/>
    <col min="7948" max="7948" width="1.28515625" customWidth="1"/>
    <col min="8193" max="8193" width="71" customWidth="1"/>
    <col min="8194" max="8194" width="20.28515625" customWidth="1"/>
    <col min="8195" max="8203" width="17.7109375" customWidth="1"/>
    <col min="8204" max="8204" width="1.28515625" customWidth="1"/>
    <col min="8449" max="8449" width="71" customWidth="1"/>
    <col min="8450" max="8450" width="20.28515625" customWidth="1"/>
    <col min="8451" max="8459" width="17.7109375" customWidth="1"/>
    <col min="8460" max="8460" width="1.28515625" customWidth="1"/>
    <col min="8705" max="8705" width="71" customWidth="1"/>
    <col min="8706" max="8706" width="20.28515625" customWidth="1"/>
    <col min="8707" max="8715" width="17.7109375" customWidth="1"/>
    <col min="8716" max="8716" width="1.28515625" customWidth="1"/>
    <col min="8961" max="8961" width="71" customWidth="1"/>
    <col min="8962" max="8962" width="20.28515625" customWidth="1"/>
    <col min="8963" max="8971" width="17.7109375" customWidth="1"/>
    <col min="8972" max="8972" width="1.28515625" customWidth="1"/>
    <col min="9217" max="9217" width="71" customWidth="1"/>
    <col min="9218" max="9218" width="20.28515625" customWidth="1"/>
    <col min="9219" max="9227" width="17.7109375" customWidth="1"/>
    <col min="9228" max="9228" width="1.28515625" customWidth="1"/>
    <col min="9473" max="9473" width="71" customWidth="1"/>
    <col min="9474" max="9474" width="20.28515625" customWidth="1"/>
    <col min="9475" max="9483" width="17.7109375" customWidth="1"/>
    <col min="9484" max="9484" width="1.28515625" customWidth="1"/>
    <col min="9729" max="9729" width="71" customWidth="1"/>
    <col min="9730" max="9730" width="20.28515625" customWidth="1"/>
    <col min="9731" max="9739" width="17.7109375" customWidth="1"/>
    <col min="9740" max="9740" width="1.28515625" customWidth="1"/>
    <col min="9985" max="9985" width="71" customWidth="1"/>
    <col min="9986" max="9986" width="20.28515625" customWidth="1"/>
    <col min="9987" max="9995" width="17.7109375" customWidth="1"/>
    <col min="9996" max="9996" width="1.28515625" customWidth="1"/>
    <col min="10241" max="10241" width="71" customWidth="1"/>
    <col min="10242" max="10242" width="20.28515625" customWidth="1"/>
    <col min="10243" max="10251" width="17.7109375" customWidth="1"/>
    <col min="10252" max="10252" width="1.28515625" customWidth="1"/>
    <col min="10497" max="10497" width="71" customWidth="1"/>
    <col min="10498" max="10498" width="20.28515625" customWidth="1"/>
    <col min="10499" max="10507" width="17.7109375" customWidth="1"/>
    <col min="10508" max="10508" width="1.28515625" customWidth="1"/>
    <col min="10753" max="10753" width="71" customWidth="1"/>
    <col min="10754" max="10754" width="20.28515625" customWidth="1"/>
    <col min="10755" max="10763" width="17.7109375" customWidth="1"/>
    <col min="10764" max="10764" width="1.28515625" customWidth="1"/>
    <col min="11009" max="11009" width="71" customWidth="1"/>
    <col min="11010" max="11010" width="20.28515625" customWidth="1"/>
    <col min="11011" max="11019" width="17.7109375" customWidth="1"/>
    <col min="11020" max="11020" width="1.28515625" customWidth="1"/>
    <col min="11265" max="11265" width="71" customWidth="1"/>
    <col min="11266" max="11266" width="20.28515625" customWidth="1"/>
    <col min="11267" max="11275" width="17.7109375" customWidth="1"/>
    <col min="11276" max="11276" width="1.28515625" customWidth="1"/>
    <col min="11521" max="11521" width="71" customWidth="1"/>
    <col min="11522" max="11522" width="20.28515625" customWidth="1"/>
    <col min="11523" max="11531" width="17.7109375" customWidth="1"/>
    <col min="11532" max="11532" width="1.28515625" customWidth="1"/>
    <col min="11777" max="11777" width="71" customWidth="1"/>
    <col min="11778" max="11778" width="20.28515625" customWidth="1"/>
    <col min="11779" max="11787" width="17.7109375" customWidth="1"/>
    <col min="11788" max="11788" width="1.28515625" customWidth="1"/>
    <col min="12033" max="12033" width="71" customWidth="1"/>
    <col min="12034" max="12034" width="20.28515625" customWidth="1"/>
    <col min="12035" max="12043" width="17.7109375" customWidth="1"/>
    <col min="12044" max="12044" width="1.28515625" customWidth="1"/>
    <col min="12289" max="12289" width="71" customWidth="1"/>
    <col min="12290" max="12290" width="20.28515625" customWidth="1"/>
    <col min="12291" max="12299" width="17.7109375" customWidth="1"/>
    <col min="12300" max="12300" width="1.28515625" customWidth="1"/>
    <col min="12545" max="12545" width="71" customWidth="1"/>
    <col min="12546" max="12546" width="20.28515625" customWidth="1"/>
    <col min="12547" max="12555" width="17.7109375" customWidth="1"/>
    <col min="12556" max="12556" width="1.28515625" customWidth="1"/>
    <col min="12801" max="12801" width="71" customWidth="1"/>
    <col min="12802" max="12802" width="20.28515625" customWidth="1"/>
    <col min="12803" max="12811" width="17.7109375" customWidth="1"/>
    <col min="12812" max="12812" width="1.28515625" customWidth="1"/>
    <col min="13057" max="13057" width="71" customWidth="1"/>
    <col min="13058" max="13058" width="20.28515625" customWidth="1"/>
    <col min="13059" max="13067" width="17.7109375" customWidth="1"/>
    <col min="13068" max="13068" width="1.28515625" customWidth="1"/>
    <col min="13313" max="13313" width="71" customWidth="1"/>
    <col min="13314" max="13314" width="20.28515625" customWidth="1"/>
    <col min="13315" max="13323" width="17.7109375" customWidth="1"/>
    <col min="13324" max="13324" width="1.28515625" customWidth="1"/>
    <col min="13569" max="13569" width="71" customWidth="1"/>
    <col min="13570" max="13570" width="20.28515625" customWidth="1"/>
    <col min="13571" max="13579" width="17.7109375" customWidth="1"/>
    <col min="13580" max="13580" width="1.28515625" customWidth="1"/>
    <col min="13825" max="13825" width="71" customWidth="1"/>
    <col min="13826" max="13826" width="20.28515625" customWidth="1"/>
    <col min="13827" max="13835" width="17.7109375" customWidth="1"/>
    <col min="13836" max="13836" width="1.28515625" customWidth="1"/>
    <col min="14081" max="14081" width="71" customWidth="1"/>
    <col min="14082" max="14082" width="20.28515625" customWidth="1"/>
    <col min="14083" max="14091" width="17.7109375" customWidth="1"/>
    <col min="14092" max="14092" width="1.28515625" customWidth="1"/>
    <col min="14337" max="14337" width="71" customWidth="1"/>
    <col min="14338" max="14338" width="20.28515625" customWidth="1"/>
    <col min="14339" max="14347" width="17.7109375" customWidth="1"/>
    <col min="14348" max="14348" width="1.28515625" customWidth="1"/>
    <col min="14593" max="14593" width="71" customWidth="1"/>
    <col min="14594" max="14594" width="20.28515625" customWidth="1"/>
    <col min="14595" max="14603" width="17.7109375" customWidth="1"/>
    <col min="14604" max="14604" width="1.28515625" customWidth="1"/>
    <col min="14849" max="14849" width="71" customWidth="1"/>
    <col min="14850" max="14850" width="20.28515625" customWidth="1"/>
    <col min="14851" max="14859" width="17.7109375" customWidth="1"/>
    <col min="14860" max="14860" width="1.28515625" customWidth="1"/>
    <col min="15105" max="15105" width="71" customWidth="1"/>
    <col min="15106" max="15106" width="20.28515625" customWidth="1"/>
    <col min="15107" max="15115" width="17.7109375" customWidth="1"/>
    <col min="15116" max="15116" width="1.28515625" customWidth="1"/>
    <col min="15361" max="15361" width="71" customWidth="1"/>
    <col min="15362" max="15362" width="20.28515625" customWidth="1"/>
    <col min="15363" max="15371" width="17.7109375" customWidth="1"/>
    <col min="15372" max="15372" width="1.28515625" customWidth="1"/>
    <col min="15617" max="15617" width="71" customWidth="1"/>
    <col min="15618" max="15618" width="20.28515625" customWidth="1"/>
    <col min="15619" max="15627" width="17.7109375" customWidth="1"/>
    <col min="15628" max="15628" width="1.28515625" customWidth="1"/>
    <col min="15873" max="15873" width="71" customWidth="1"/>
    <col min="15874" max="15874" width="20.28515625" customWidth="1"/>
    <col min="15875" max="15883" width="17.7109375" customWidth="1"/>
    <col min="15884" max="15884" width="1.28515625" customWidth="1"/>
    <col min="16129" max="16129" width="71" customWidth="1"/>
    <col min="16130" max="16130" width="20.28515625" customWidth="1"/>
    <col min="16131" max="16139" width="17.7109375" customWidth="1"/>
    <col min="16140" max="16140" width="1.28515625" customWidth="1"/>
  </cols>
  <sheetData>
    <row r="2" spans="1:11" s="1" customFormat="1" x14ac:dyDescent="0.25">
      <c r="A2" s="5" t="s">
        <v>126</v>
      </c>
      <c r="K2" s="2"/>
    </row>
    <row r="3" spans="1:11" s="1" customFormat="1" x14ac:dyDescent="0.25">
      <c r="A3" s="34" t="s">
        <v>0</v>
      </c>
      <c r="B3" s="3"/>
      <c r="C3" s="3"/>
      <c r="D3" s="3"/>
      <c r="E3" s="3"/>
      <c r="F3" s="3"/>
      <c r="G3" s="3"/>
      <c r="H3" s="3"/>
      <c r="I3" s="3"/>
      <c r="J3" s="3"/>
      <c r="K3" s="39" t="s">
        <v>127</v>
      </c>
    </row>
    <row r="4" spans="1:11" s="1" customFormat="1" x14ac:dyDescent="0.25">
      <c r="A4" s="23" t="s">
        <v>156</v>
      </c>
      <c r="B4" s="3"/>
      <c r="C4" s="3"/>
      <c r="D4" s="3"/>
      <c r="E4" s="3"/>
      <c r="F4" s="3"/>
      <c r="G4" s="3"/>
      <c r="H4" s="3"/>
      <c r="I4" s="3"/>
      <c r="J4" s="3"/>
      <c r="K4" s="40"/>
    </row>
    <row r="5" spans="1:11" s="1" customFormat="1" x14ac:dyDescent="0.25">
      <c r="K5" s="2"/>
    </row>
    <row r="6" spans="1:11" s="1" customFormat="1" x14ac:dyDescent="0.25">
      <c r="A6" s="8" t="s">
        <v>1</v>
      </c>
      <c r="B6" s="8" t="s">
        <v>2</v>
      </c>
      <c r="C6" s="8" t="s">
        <v>3</v>
      </c>
      <c r="D6" s="8"/>
      <c r="E6" s="7" t="s">
        <v>4</v>
      </c>
      <c r="F6" s="7"/>
      <c r="G6" s="8" t="s">
        <v>5</v>
      </c>
      <c r="H6" s="1603" t="s">
        <v>6</v>
      </c>
      <c r="I6" s="1603"/>
      <c r="J6" s="8" t="s">
        <v>7</v>
      </c>
      <c r="K6" s="41" t="s">
        <v>8</v>
      </c>
    </row>
    <row r="7" spans="1:11" s="10" customFormat="1" x14ac:dyDescent="0.25">
      <c r="A7" s="1614" t="s">
        <v>9</v>
      </c>
      <c r="B7" s="1601" t="s">
        <v>10</v>
      </c>
      <c r="C7" s="1601" t="s">
        <v>11</v>
      </c>
      <c r="D7" s="1601" t="s">
        <v>12</v>
      </c>
      <c r="E7" s="1601" t="s">
        <v>13</v>
      </c>
      <c r="F7" s="1601"/>
      <c r="G7" s="1601" t="s">
        <v>14</v>
      </c>
      <c r="H7" s="1601" t="s">
        <v>15</v>
      </c>
      <c r="I7" s="1601"/>
      <c r="J7" s="1601" t="s">
        <v>16</v>
      </c>
      <c r="K7" s="1669" t="s">
        <v>17</v>
      </c>
    </row>
    <row r="8" spans="1:11" s="10" customFormat="1" x14ac:dyDescent="0.25">
      <c r="A8" s="1614"/>
      <c r="B8" s="1601"/>
      <c r="C8" s="1601"/>
      <c r="D8" s="1601"/>
      <c r="E8" s="201" t="s">
        <v>18</v>
      </c>
      <c r="F8" s="201" t="s">
        <v>19</v>
      </c>
      <c r="G8" s="1601"/>
      <c r="H8" s="201" t="s">
        <v>18</v>
      </c>
      <c r="I8" s="201" t="s">
        <v>19</v>
      </c>
      <c r="J8" s="1601"/>
      <c r="K8" s="1669"/>
    </row>
    <row r="9" spans="1:11" ht="20.100000000000001" customHeight="1" x14ac:dyDescent="0.25">
      <c r="A9" s="51" t="s">
        <v>20</v>
      </c>
      <c r="B9" s="52"/>
      <c r="C9" s="52"/>
      <c r="D9" s="52"/>
      <c r="E9" s="52"/>
      <c r="F9" s="52"/>
      <c r="G9" s="52"/>
      <c r="H9" s="52"/>
      <c r="I9" s="52"/>
      <c r="J9" s="52"/>
      <c r="K9" s="484">
        <f>SUM(K10)</f>
        <v>0</v>
      </c>
    </row>
    <row r="10" spans="1:11" x14ac:dyDescent="0.25">
      <c r="A10" s="43"/>
      <c r="B10" s="44"/>
      <c r="C10" s="44"/>
      <c r="D10" s="44"/>
      <c r="E10" s="44"/>
      <c r="F10" s="44"/>
      <c r="G10" s="44"/>
      <c r="H10" s="44"/>
      <c r="I10" s="44"/>
      <c r="J10" s="44"/>
      <c r="K10" s="485"/>
    </row>
    <row r="11" spans="1:11" ht="20.100000000000001" customHeight="1" x14ac:dyDescent="0.25">
      <c r="A11" s="51" t="s">
        <v>21</v>
      </c>
      <c r="B11" s="52"/>
      <c r="C11" s="52"/>
      <c r="D11" s="52"/>
      <c r="E11" s="52"/>
      <c r="F11" s="52"/>
      <c r="G11" s="52"/>
      <c r="H11" s="52"/>
      <c r="I11" s="52"/>
      <c r="J11" s="52"/>
      <c r="K11" s="484">
        <f>SUM(K12:K17)</f>
        <v>8547051.8099999987</v>
      </c>
    </row>
    <row r="12" spans="1:11" ht="20.100000000000001" customHeight="1" x14ac:dyDescent="0.25">
      <c r="A12" s="49" t="s">
        <v>131</v>
      </c>
      <c r="B12" s="70" t="s">
        <v>132</v>
      </c>
      <c r="C12" s="70" t="s">
        <v>110</v>
      </c>
      <c r="D12" s="118">
        <v>2E-3</v>
      </c>
      <c r="E12" s="118">
        <v>7.0000000000000001E-3</v>
      </c>
      <c r="F12" s="118">
        <v>0.08</v>
      </c>
      <c r="G12" s="126">
        <v>195</v>
      </c>
      <c r="H12" s="126">
        <v>125</v>
      </c>
      <c r="I12" s="126">
        <v>4589</v>
      </c>
      <c r="J12" s="66" t="s">
        <v>130</v>
      </c>
      <c r="K12" s="1242">
        <v>4029291.33</v>
      </c>
    </row>
    <row r="13" spans="1:11" ht="20.100000000000001" customHeight="1" x14ac:dyDescent="0.25">
      <c r="A13" s="49" t="s">
        <v>134</v>
      </c>
      <c r="B13" s="70" t="s">
        <v>135</v>
      </c>
      <c r="C13" s="70" t="s">
        <v>110</v>
      </c>
      <c r="D13" s="205"/>
      <c r="E13" s="118">
        <v>0.08</v>
      </c>
      <c r="F13" s="118">
        <v>0.19</v>
      </c>
      <c r="G13" s="126"/>
      <c r="H13" s="126"/>
      <c r="I13" s="126"/>
      <c r="J13" s="66" t="s">
        <v>130</v>
      </c>
      <c r="K13" s="1242">
        <v>1910413.51</v>
      </c>
    </row>
    <row r="14" spans="1:11" ht="20.100000000000001" customHeight="1" x14ac:dyDescent="0.25">
      <c r="A14" s="49" t="s">
        <v>128</v>
      </c>
      <c r="B14" s="70" t="s">
        <v>129</v>
      </c>
      <c r="C14" s="70" t="s">
        <v>110</v>
      </c>
      <c r="D14" s="118">
        <v>8.0000000000000004E-4</v>
      </c>
      <c r="E14" s="205"/>
      <c r="F14" s="118">
        <v>1.6000000000000001E-3</v>
      </c>
      <c r="G14" s="126">
        <v>148</v>
      </c>
      <c r="H14" s="126">
        <v>47</v>
      </c>
      <c r="I14" s="126">
        <v>1563</v>
      </c>
      <c r="J14" s="66" t="s">
        <v>130</v>
      </c>
      <c r="K14" s="1242">
        <v>1252373.8500000001</v>
      </c>
    </row>
    <row r="15" spans="1:11" ht="20.100000000000001" customHeight="1" x14ac:dyDescent="0.25">
      <c r="A15" s="49" t="s">
        <v>133</v>
      </c>
      <c r="B15" s="70"/>
      <c r="C15" s="70" t="s">
        <v>110</v>
      </c>
      <c r="D15" s="205"/>
      <c r="E15" s="205"/>
      <c r="F15" s="205"/>
      <c r="G15" s="126">
        <v>60</v>
      </c>
      <c r="H15" s="126">
        <v>160</v>
      </c>
      <c r="I15" s="126">
        <v>2250</v>
      </c>
      <c r="J15" s="66" t="s">
        <v>130</v>
      </c>
      <c r="K15" s="1242">
        <v>502572.29</v>
      </c>
    </row>
    <row r="16" spans="1:11" ht="20.100000000000001" customHeight="1" x14ac:dyDescent="0.25">
      <c r="A16" s="49" t="s">
        <v>136</v>
      </c>
      <c r="B16" s="70" t="s">
        <v>137</v>
      </c>
      <c r="C16" s="70" t="s">
        <v>110</v>
      </c>
      <c r="D16" s="118">
        <v>0.1</v>
      </c>
      <c r="E16" s="205"/>
      <c r="F16" s="205"/>
      <c r="G16" s="126"/>
      <c r="H16" s="126"/>
      <c r="I16" s="126"/>
      <c r="J16" s="66" t="s">
        <v>130</v>
      </c>
      <c r="K16" s="1242">
        <v>461780.83</v>
      </c>
    </row>
    <row r="17" spans="1:11" ht="20.100000000000001" customHeight="1" x14ac:dyDescent="0.25">
      <c r="A17" s="540" t="s">
        <v>138</v>
      </c>
      <c r="B17" s="70" t="s">
        <v>139</v>
      </c>
      <c r="C17" s="70" t="s">
        <v>110</v>
      </c>
      <c r="D17" s="205"/>
      <c r="E17" s="205"/>
      <c r="F17" s="205"/>
      <c r="G17" s="126">
        <v>250</v>
      </c>
      <c r="H17" s="126"/>
      <c r="I17" s="126"/>
      <c r="J17" s="66" t="s">
        <v>130</v>
      </c>
      <c r="K17" s="1242">
        <v>390620</v>
      </c>
    </row>
    <row r="18" spans="1:11" s="553" customFormat="1" x14ac:dyDescent="0.25">
      <c r="A18" s="540"/>
      <c r="B18" s="1241"/>
      <c r="C18" s="1241"/>
      <c r="D18" s="205"/>
      <c r="E18" s="205"/>
      <c r="F18" s="205"/>
      <c r="G18" s="1240"/>
      <c r="H18" s="1240"/>
      <c r="I18" s="1240"/>
      <c r="J18" s="541"/>
      <c r="K18" s="1242"/>
    </row>
    <row r="19" spans="1:11" s="1" customFormat="1" ht="20.100000000000001" customHeight="1" x14ac:dyDescent="0.25">
      <c r="A19" s="53" t="s">
        <v>40</v>
      </c>
      <c r="B19" s="71"/>
      <c r="C19" s="71"/>
      <c r="D19" s="204"/>
      <c r="E19" s="204"/>
      <c r="F19" s="204"/>
      <c r="G19" s="204"/>
      <c r="H19" s="204"/>
      <c r="I19" s="204"/>
      <c r="J19" s="67"/>
      <c r="K19" s="486">
        <f>SUM(K20)</f>
        <v>327604.78999999998</v>
      </c>
    </row>
    <row r="20" spans="1:11" s="15" customFormat="1" ht="23.25" customHeight="1" x14ac:dyDescent="0.25">
      <c r="A20" s="50" t="s">
        <v>140</v>
      </c>
      <c r="B20" s="72" t="s">
        <v>141</v>
      </c>
      <c r="C20" s="72" t="s">
        <v>110</v>
      </c>
      <c r="D20" s="206"/>
      <c r="E20" s="206"/>
      <c r="F20" s="206"/>
      <c r="G20" s="207"/>
      <c r="H20" s="207"/>
      <c r="I20" s="207"/>
      <c r="J20" s="68" t="s">
        <v>130</v>
      </c>
      <c r="K20" s="79">
        <v>327604.78999999998</v>
      </c>
    </row>
    <row r="21" spans="1:11" s="355" customFormat="1" x14ac:dyDescent="0.25">
      <c r="A21" s="50"/>
      <c r="B21" s="72"/>
      <c r="C21" s="72"/>
      <c r="D21" s="206"/>
      <c r="E21" s="206"/>
      <c r="F21" s="206"/>
      <c r="G21" s="207"/>
      <c r="H21" s="207"/>
      <c r="I21" s="207"/>
      <c r="J21" s="68"/>
      <c r="K21" s="79"/>
    </row>
    <row r="22" spans="1:11" ht="20.100000000000001" customHeight="1" x14ac:dyDescent="0.25">
      <c r="A22" s="443" t="s">
        <v>41</v>
      </c>
      <c r="B22" s="73"/>
      <c r="C22" s="73"/>
      <c r="D22" s="204"/>
      <c r="E22" s="204"/>
      <c r="F22" s="204"/>
      <c r="G22" s="204"/>
      <c r="H22" s="204"/>
      <c r="I22" s="204"/>
      <c r="J22" s="69"/>
      <c r="K22" s="484">
        <f>SUM(K23:K28)</f>
        <v>848625.52</v>
      </c>
    </row>
    <row r="23" spans="1:11" ht="20.100000000000001" customHeight="1" x14ac:dyDescent="0.25">
      <c r="A23" s="49" t="s">
        <v>144</v>
      </c>
      <c r="B23" s="70" t="s">
        <v>145</v>
      </c>
      <c r="C23" s="70" t="s">
        <v>110</v>
      </c>
      <c r="D23" s="208"/>
      <c r="E23" s="208"/>
      <c r="F23" s="208"/>
      <c r="G23" s="209"/>
      <c r="H23" s="126">
        <v>195</v>
      </c>
      <c r="I23" s="126">
        <v>975</v>
      </c>
      <c r="J23" s="66" t="s">
        <v>130</v>
      </c>
      <c r="K23" s="1242">
        <v>348195.32</v>
      </c>
    </row>
    <row r="24" spans="1:11" ht="20.100000000000001" customHeight="1" x14ac:dyDescent="0.25">
      <c r="A24" s="49" t="s">
        <v>152</v>
      </c>
      <c r="B24" s="70" t="s">
        <v>153</v>
      </c>
      <c r="C24" s="70" t="s">
        <v>110</v>
      </c>
      <c r="D24" s="208"/>
      <c r="E24" s="208"/>
      <c r="F24" s="208"/>
      <c r="G24" s="209"/>
      <c r="H24" s="126">
        <v>50</v>
      </c>
      <c r="I24" s="126">
        <v>600</v>
      </c>
      <c r="J24" s="66" t="s">
        <v>130</v>
      </c>
      <c r="K24" s="1242">
        <v>299766.28000000003</v>
      </c>
    </row>
    <row r="25" spans="1:11" ht="20.100000000000001" customHeight="1" x14ac:dyDescent="0.25">
      <c r="A25" s="49" t="s">
        <v>142</v>
      </c>
      <c r="B25" s="70" t="s">
        <v>143</v>
      </c>
      <c r="C25" s="70" t="s">
        <v>110</v>
      </c>
      <c r="D25" s="208"/>
      <c r="E25" s="208"/>
      <c r="F25" s="208"/>
      <c r="G25" s="209"/>
      <c r="H25" s="126"/>
      <c r="I25" s="126"/>
      <c r="J25" s="66" t="s">
        <v>130</v>
      </c>
      <c r="K25" s="1242">
        <v>114916.85</v>
      </c>
    </row>
    <row r="26" spans="1:11" ht="20.100000000000001" customHeight="1" x14ac:dyDescent="0.25">
      <c r="A26" s="49" t="s">
        <v>150</v>
      </c>
      <c r="B26" s="70" t="s">
        <v>151</v>
      </c>
      <c r="C26" s="70" t="s">
        <v>110</v>
      </c>
      <c r="D26" s="208"/>
      <c r="E26" s="118">
        <v>5.0000000000000001E-3</v>
      </c>
      <c r="F26" s="118">
        <v>1.4E-2</v>
      </c>
      <c r="G26" s="209"/>
      <c r="H26" s="126">
        <v>609</v>
      </c>
      <c r="I26" s="126"/>
      <c r="J26" s="66" t="s">
        <v>130</v>
      </c>
      <c r="K26" s="1242">
        <v>60312.07</v>
      </c>
    </row>
    <row r="27" spans="1:11" ht="20.100000000000001" customHeight="1" x14ac:dyDescent="0.25">
      <c r="A27" s="49" t="s">
        <v>148</v>
      </c>
      <c r="B27" s="70" t="s">
        <v>149</v>
      </c>
      <c r="C27" s="70" t="s">
        <v>110</v>
      </c>
      <c r="D27" s="208"/>
      <c r="E27" s="208"/>
      <c r="F27" s="208"/>
      <c r="G27" s="209"/>
      <c r="H27" s="126">
        <v>160</v>
      </c>
      <c r="I27" s="126">
        <v>500</v>
      </c>
      <c r="J27" s="66" t="s">
        <v>130</v>
      </c>
      <c r="K27" s="1242">
        <v>14125</v>
      </c>
    </row>
    <row r="28" spans="1:11" ht="20.100000000000001" customHeight="1" x14ac:dyDescent="0.25">
      <c r="A28" s="49" t="s">
        <v>146</v>
      </c>
      <c r="B28" s="70" t="s">
        <v>147</v>
      </c>
      <c r="C28" s="70" t="s">
        <v>110</v>
      </c>
      <c r="D28" s="208"/>
      <c r="E28" s="208"/>
      <c r="F28" s="208"/>
      <c r="G28" s="209"/>
      <c r="H28" s="126">
        <v>195</v>
      </c>
      <c r="I28" s="126">
        <v>975</v>
      </c>
      <c r="J28" s="66" t="s">
        <v>130</v>
      </c>
      <c r="K28" s="1242">
        <v>11310</v>
      </c>
    </row>
    <row r="29" spans="1:11" s="553" customFormat="1" x14ac:dyDescent="0.25">
      <c r="A29" s="540"/>
      <c r="B29" s="1241"/>
      <c r="C29" s="1241"/>
      <c r="D29" s="208"/>
      <c r="E29" s="208"/>
      <c r="F29" s="208"/>
      <c r="G29" s="209"/>
      <c r="H29" s="1240"/>
      <c r="I29" s="1240"/>
      <c r="J29" s="541"/>
      <c r="K29" s="1242"/>
    </row>
    <row r="30" spans="1:11" ht="20.100000000000001" customHeight="1" x14ac:dyDescent="0.25">
      <c r="A30" s="51" t="s">
        <v>64</v>
      </c>
      <c r="B30" s="73"/>
      <c r="C30" s="73"/>
      <c r="D30" s="163"/>
      <c r="E30" s="163"/>
      <c r="F30" s="163"/>
      <c r="G30" s="163"/>
      <c r="H30" s="163"/>
      <c r="I30" s="163"/>
      <c r="J30" s="52"/>
      <c r="K30" s="486">
        <f>SUM(K31)</f>
        <v>0</v>
      </c>
    </row>
    <row r="31" spans="1:11" s="13" customFormat="1" x14ac:dyDescent="0.25">
      <c r="A31" s="43"/>
      <c r="B31" s="70"/>
      <c r="C31" s="70"/>
      <c r="D31" s="128"/>
      <c r="E31" s="128"/>
      <c r="F31" s="128"/>
      <c r="G31" s="128"/>
      <c r="H31" s="128"/>
      <c r="I31" s="128"/>
      <c r="J31" s="44"/>
      <c r="K31" s="485"/>
    </row>
    <row r="32" spans="1:11" ht="20.100000000000001" customHeight="1" x14ac:dyDescent="0.25">
      <c r="A32" s="443" t="s">
        <v>65</v>
      </c>
      <c r="B32" s="73"/>
      <c r="C32" s="73"/>
      <c r="D32" s="90"/>
      <c r="E32" s="90"/>
      <c r="F32" s="90"/>
      <c r="G32" s="90"/>
      <c r="H32" s="90"/>
      <c r="I32" s="90"/>
      <c r="J32" s="69"/>
      <c r="K32" s="484">
        <f>SUM(K33)</f>
        <v>97263.62</v>
      </c>
    </row>
    <row r="33" spans="1:11" s="13" customFormat="1" x14ac:dyDescent="0.25">
      <c r="A33" s="49" t="s">
        <v>154</v>
      </c>
      <c r="B33" s="70" t="s">
        <v>155</v>
      </c>
      <c r="C33" s="70" t="s">
        <v>110</v>
      </c>
      <c r="D33" s="205"/>
      <c r="E33" s="205"/>
      <c r="F33" s="205"/>
      <c r="G33" s="126"/>
      <c r="H33" s="126"/>
      <c r="I33" s="126"/>
      <c r="J33" s="66" t="s">
        <v>130</v>
      </c>
      <c r="K33" s="1242">
        <v>97263.62</v>
      </c>
    </row>
    <row r="34" spans="1:11" s="554" customFormat="1" x14ac:dyDescent="0.25">
      <c r="A34" s="540"/>
      <c r="B34" s="1241"/>
      <c r="C34" s="1241"/>
      <c r="D34" s="205"/>
      <c r="E34" s="205"/>
      <c r="F34" s="205"/>
      <c r="G34" s="1240"/>
      <c r="H34" s="1240"/>
      <c r="I34" s="1240"/>
      <c r="J34" s="541"/>
      <c r="K34" s="1242"/>
    </row>
    <row r="35" spans="1:11" s="1" customFormat="1" ht="20.100000000000001" customHeight="1" x14ac:dyDescent="0.25">
      <c r="A35" s="53" t="s">
        <v>67</v>
      </c>
      <c r="B35" s="54"/>
      <c r="C35" s="54"/>
      <c r="D35" s="169"/>
      <c r="E35" s="169"/>
      <c r="F35" s="169"/>
      <c r="G35" s="169"/>
      <c r="H35" s="169"/>
      <c r="I35" s="169"/>
      <c r="J35" s="54"/>
      <c r="K35" s="486">
        <f>SUM(K36)</f>
        <v>0</v>
      </c>
    </row>
    <row r="36" spans="1:11" s="1" customFormat="1" x14ac:dyDescent="0.25">
      <c r="A36" s="46"/>
      <c r="B36" s="47"/>
      <c r="C36" s="47"/>
      <c r="D36" s="129"/>
      <c r="E36" s="129"/>
      <c r="F36" s="129"/>
      <c r="G36" s="129"/>
      <c r="H36" s="129"/>
      <c r="I36" s="129"/>
      <c r="J36" s="47"/>
      <c r="K36" s="487"/>
    </row>
    <row r="37" spans="1:11" ht="20.100000000000001" customHeight="1" x14ac:dyDescent="0.25">
      <c r="A37" s="51" t="s">
        <v>68</v>
      </c>
      <c r="B37" s="52"/>
      <c r="C37" s="52"/>
      <c r="D37" s="163"/>
      <c r="E37" s="163"/>
      <c r="F37" s="163"/>
      <c r="G37" s="163"/>
      <c r="H37" s="163"/>
      <c r="I37" s="163"/>
      <c r="J37" s="52"/>
      <c r="K37" s="484">
        <f>SUM(K38)</f>
        <v>0</v>
      </c>
    </row>
    <row r="38" spans="1:11" s="15" customFormat="1" x14ac:dyDescent="0.25">
      <c r="A38" s="46"/>
      <c r="B38" s="47"/>
      <c r="C38" s="47"/>
      <c r="D38" s="129"/>
      <c r="E38" s="129"/>
      <c r="F38" s="129"/>
      <c r="G38" s="129"/>
      <c r="H38" s="129"/>
      <c r="I38" s="129"/>
      <c r="J38" s="47"/>
      <c r="K38" s="487"/>
    </row>
    <row r="39" spans="1:11" ht="20.100000000000001" customHeight="1" x14ac:dyDescent="0.25">
      <c r="A39" s="48" t="s">
        <v>178</v>
      </c>
      <c r="B39" s="202"/>
      <c r="C39" s="202"/>
      <c r="D39" s="170"/>
      <c r="E39" s="170"/>
      <c r="F39" s="170"/>
      <c r="G39" s="170"/>
      <c r="H39" s="170"/>
      <c r="I39" s="170"/>
      <c r="J39" s="202"/>
      <c r="K39" s="448">
        <f>+K32+K22+K19+K11+K9+K30+K35+K37</f>
        <v>9820545.7399999984</v>
      </c>
    </row>
    <row r="40" spans="1:11" x14ac:dyDescent="0.25">
      <c r="A40" s="18"/>
      <c r="B40" s="19"/>
      <c r="C40" s="19"/>
      <c r="D40" s="19"/>
      <c r="E40" s="19"/>
      <c r="F40" s="19"/>
      <c r="G40" s="19"/>
      <c r="H40" s="19"/>
      <c r="I40" s="19"/>
      <c r="J40" s="19"/>
      <c r="K40" s="20"/>
    </row>
  </sheetData>
  <mergeCells count="10">
    <mergeCell ref="J7:J8"/>
    <mergeCell ref="K7:K8"/>
    <mergeCell ref="H6:I6"/>
    <mergeCell ref="A7:A8"/>
    <mergeCell ref="B7:B8"/>
    <mergeCell ref="C7:C8"/>
    <mergeCell ref="D7:D8"/>
    <mergeCell ref="E7:F7"/>
    <mergeCell ref="G7:G8"/>
    <mergeCell ref="H7:I7"/>
  </mergeCells>
  <pageMargins left="0.23622047244094491" right="0.15748031496062992" top="0.74803149606299213" bottom="0.74803149606299213" header="0.31496062992125984" footer="0.31496062992125984"/>
  <pageSetup paperSize="5" scale="68" orientation="landscape" r:id="rId1"/>
  <ignoredErrors>
    <ignoredError sqref="A6:XFD6" numberStoredAsText="1"/>
  </ignoredError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zoomScale="90" zoomScaleNormal="90" workbookViewId="0">
      <selection activeCell="F16" sqref="F16"/>
    </sheetView>
  </sheetViews>
  <sheetFormatPr baseColWidth="10" defaultRowHeight="15" x14ac:dyDescent="0.25"/>
  <cols>
    <col min="1" max="1" width="51.42578125" style="553" customWidth="1"/>
    <col min="2" max="2" width="14.28515625" style="553" customWidth="1"/>
    <col min="3" max="3" width="14.140625" style="553" customWidth="1"/>
    <col min="4" max="4" width="13.7109375" style="553" customWidth="1"/>
    <col min="5" max="5" width="13.85546875" style="553" customWidth="1"/>
    <col min="6" max="6" width="12" style="553" customWidth="1"/>
    <col min="7" max="7" width="14" style="553" customWidth="1"/>
    <col min="8" max="8" width="20.28515625" style="553" bestFit="1" customWidth="1"/>
    <col min="9" max="9" width="10" style="553" customWidth="1"/>
    <col min="10" max="11" width="17.7109375" style="553" customWidth="1"/>
    <col min="12" max="256" width="11.42578125" style="553"/>
    <col min="257" max="257" width="51.42578125" style="553" customWidth="1"/>
    <col min="258" max="258" width="14.28515625" style="553" customWidth="1"/>
    <col min="259" max="259" width="14.140625" style="553" customWidth="1"/>
    <col min="260" max="260" width="13.7109375" style="553" customWidth="1"/>
    <col min="261" max="261" width="13.85546875" style="553" customWidth="1"/>
    <col min="262" max="262" width="12" style="553" customWidth="1"/>
    <col min="263" max="263" width="14" style="553" customWidth="1"/>
    <col min="264" max="264" width="12.140625" style="553" customWidth="1"/>
    <col min="265" max="265" width="10" style="553" customWidth="1"/>
    <col min="266" max="267" width="17.7109375" style="553" customWidth="1"/>
    <col min="268" max="512" width="11.42578125" style="553"/>
    <col min="513" max="513" width="51.42578125" style="553" customWidth="1"/>
    <col min="514" max="514" width="14.28515625" style="553" customWidth="1"/>
    <col min="515" max="515" width="14.140625" style="553" customWidth="1"/>
    <col min="516" max="516" width="13.7109375" style="553" customWidth="1"/>
    <col min="517" max="517" width="13.85546875" style="553" customWidth="1"/>
    <col min="518" max="518" width="12" style="553" customWidth="1"/>
    <col min="519" max="519" width="14" style="553" customWidth="1"/>
    <col min="520" max="520" width="12.140625" style="553" customWidth="1"/>
    <col min="521" max="521" width="10" style="553" customWidth="1"/>
    <col min="522" max="523" width="17.7109375" style="553" customWidth="1"/>
    <col min="524" max="768" width="11.42578125" style="553"/>
    <col min="769" max="769" width="51.42578125" style="553" customWidth="1"/>
    <col min="770" max="770" width="14.28515625" style="553" customWidth="1"/>
    <col min="771" max="771" width="14.140625" style="553" customWidth="1"/>
    <col min="772" max="772" width="13.7109375" style="553" customWidth="1"/>
    <col min="773" max="773" width="13.85546875" style="553" customWidth="1"/>
    <col min="774" max="774" width="12" style="553" customWidth="1"/>
    <col min="775" max="775" width="14" style="553" customWidth="1"/>
    <col min="776" max="776" width="12.140625" style="553" customWidth="1"/>
    <col min="777" max="777" width="10" style="553" customWidth="1"/>
    <col min="778" max="779" width="17.7109375" style="553" customWidth="1"/>
    <col min="780" max="1024" width="11.42578125" style="553"/>
    <col min="1025" max="1025" width="51.42578125" style="553" customWidth="1"/>
    <col min="1026" max="1026" width="14.28515625" style="553" customWidth="1"/>
    <col min="1027" max="1027" width="14.140625" style="553" customWidth="1"/>
    <col min="1028" max="1028" width="13.7109375" style="553" customWidth="1"/>
    <col min="1029" max="1029" width="13.85546875" style="553" customWidth="1"/>
    <col min="1030" max="1030" width="12" style="553" customWidth="1"/>
    <col min="1031" max="1031" width="14" style="553" customWidth="1"/>
    <col min="1032" max="1032" width="12.140625" style="553" customWidth="1"/>
    <col min="1033" max="1033" width="10" style="553" customWidth="1"/>
    <col min="1034" max="1035" width="17.7109375" style="553" customWidth="1"/>
    <col min="1036" max="1280" width="11.42578125" style="553"/>
    <col min="1281" max="1281" width="51.42578125" style="553" customWidth="1"/>
    <col min="1282" max="1282" width="14.28515625" style="553" customWidth="1"/>
    <col min="1283" max="1283" width="14.140625" style="553" customWidth="1"/>
    <col min="1284" max="1284" width="13.7109375" style="553" customWidth="1"/>
    <col min="1285" max="1285" width="13.85546875" style="553" customWidth="1"/>
    <col min="1286" max="1286" width="12" style="553" customWidth="1"/>
    <col min="1287" max="1287" width="14" style="553" customWidth="1"/>
    <col min="1288" max="1288" width="12.140625" style="553" customWidth="1"/>
    <col min="1289" max="1289" width="10" style="553" customWidth="1"/>
    <col min="1290" max="1291" width="17.7109375" style="553" customWidth="1"/>
    <col min="1292" max="1536" width="11.42578125" style="553"/>
    <col min="1537" max="1537" width="51.42578125" style="553" customWidth="1"/>
    <col min="1538" max="1538" width="14.28515625" style="553" customWidth="1"/>
    <col min="1539" max="1539" width="14.140625" style="553" customWidth="1"/>
    <col min="1540" max="1540" width="13.7109375" style="553" customWidth="1"/>
    <col min="1541" max="1541" width="13.85546875" style="553" customWidth="1"/>
    <col min="1542" max="1542" width="12" style="553" customWidth="1"/>
    <col min="1543" max="1543" width="14" style="553" customWidth="1"/>
    <col min="1544" max="1544" width="12.140625" style="553" customWidth="1"/>
    <col min="1545" max="1545" width="10" style="553" customWidth="1"/>
    <col min="1546" max="1547" width="17.7109375" style="553" customWidth="1"/>
    <col min="1548" max="1792" width="11.42578125" style="553"/>
    <col min="1793" max="1793" width="51.42578125" style="553" customWidth="1"/>
    <col min="1794" max="1794" width="14.28515625" style="553" customWidth="1"/>
    <col min="1795" max="1795" width="14.140625" style="553" customWidth="1"/>
    <col min="1796" max="1796" width="13.7109375" style="553" customWidth="1"/>
    <col min="1797" max="1797" width="13.85546875" style="553" customWidth="1"/>
    <col min="1798" max="1798" width="12" style="553" customWidth="1"/>
    <col min="1799" max="1799" width="14" style="553" customWidth="1"/>
    <col min="1800" max="1800" width="12.140625" style="553" customWidth="1"/>
    <col min="1801" max="1801" width="10" style="553" customWidth="1"/>
    <col min="1802" max="1803" width="17.7109375" style="553" customWidth="1"/>
    <col min="1804" max="2048" width="11.42578125" style="553"/>
    <col min="2049" max="2049" width="51.42578125" style="553" customWidth="1"/>
    <col min="2050" max="2050" width="14.28515625" style="553" customWidth="1"/>
    <col min="2051" max="2051" width="14.140625" style="553" customWidth="1"/>
    <col min="2052" max="2052" width="13.7109375" style="553" customWidth="1"/>
    <col min="2053" max="2053" width="13.85546875" style="553" customWidth="1"/>
    <col min="2054" max="2054" width="12" style="553" customWidth="1"/>
    <col min="2055" max="2055" width="14" style="553" customWidth="1"/>
    <col min="2056" max="2056" width="12.140625" style="553" customWidth="1"/>
    <col min="2057" max="2057" width="10" style="553" customWidth="1"/>
    <col min="2058" max="2059" width="17.7109375" style="553" customWidth="1"/>
    <col min="2060" max="2304" width="11.42578125" style="553"/>
    <col min="2305" max="2305" width="51.42578125" style="553" customWidth="1"/>
    <col min="2306" max="2306" width="14.28515625" style="553" customWidth="1"/>
    <col min="2307" max="2307" width="14.140625" style="553" customWidth="1"/>
    <col min="2308" max="2308" width="13.7109375" style="553" customWidth="1"/>
    <col min="2309" max="2309" width="13.85546875" style="553" customWidth="1"/>
    <col min="2310" max="2310" width="12" style="553" customWidth="1"/>
    <col min="2311" max="2311" width="14" style="553" customWidth="1"/>
    <col min="2312" max="2312" width="12.140625" style="553" customWidth="1"/>
    <col min="2313" max="2313" width="10" style="553" customWidth="1"/>
    <col min="2314" max="2315" width="17.7109375" style="553" customWidth="1"/>
    <col min="2316" max="2560" width="11.42578125" style="553"/>
    <col min="2561" max="2561" width="51.42578125" style="553" customWidth="1"/>
    <col min="2562" max="2562" width="14.28515625" style="553" customWidth="1"/>
    <col min="2563" max="2563" width="14.140625" style="553" customWidth="1"/>
    <col min="2564" max="2564" width="13.7109375" style="553" customWidth="1"/>
    <col min="2565" max="2565" width="13.85546875" style="553" customWidth="1"/>
    <col min="2566" max="2566" width="12" style="553" customWidth="1"/>
    <col min="2567" max="2567" width="14" style="553" customWidth="1"/>
    <col min="2568" max="2568" width="12.140625" style="553" customWidth="1"/>
    <col min="2569" max="2569" width="10" style="553" customWidth="1"/>
    <col min="2570" max="2571" width="17.7109375" style="553" customWidth="1"/>
    <col min="2572" max="2816" width="11.42578125" style="553"/>
    <col min="2817" max="2817" width="51.42578125" style="553" customWidth="1"/>
    <col min="2818" max="2818" width="14.28515625" style="553" customWidth="1"/>
    <col min="2819" max="2819" width="14.140625" style="553" customWidth="1"/>
    <col min="2820" max="2820" width="13.7109375" style="553" customWidth="1"/>
    <col min="2821" max="2821" width="13.85546875" style="553" customWidth="1"/>
    <col min="2822" max="2822" width="12" style="553" customWidth="1"/>
    <col min="2823" max="2823" width="14" style="553" customWidth="1"/>
    <col min="2824" max="2824" width="12.140625" style="553" customWidth="1"/>
    <col min="2825" max="2825" width="10" style="553" customWidth="1"/>
    <col min="2826" max="2827" width="17.7109375" style="553" customWidth="1"/>
    <col min="2828" max="3072" width="11.42578125" style="553"/>
    <col min="3073" max="3073" width="51.42578125" style="553" customWidth="1"/>
    <col min="3074" max="3074" width="14.28515625" style="553" customWidth="1"/>
    <col min="3075" max="3075" width="14.140625" style="553" customWidth="1"/>
    <col min="3076" max="3076" width="13.7109375" style="553" customWidth="1"/>
    <col min="3077" max="3077" width="13.85546875" style="553" customWidth="1"/>
    <col min="3078" max="3078" width="12" style="553" customWidth="1"/>
    <col min="3079" max="3079" width="14" style="553" customWidth="1"/>
    <col min="3080" max="3080" width="12.140625" style="553" customWidth="1"/>
    <col min="3081" max="3081" width="10" style="553" customWidth="1"/>
    <col min="3082" max="3083" width="17.7109375" style="553" customWidth="1"/>
    <col min="3084" max="3328" width="11.42578125" style="553"/>
    <col min="3329" max="3329" width="51.42578125" style="553" customWidth="1"/>
    <col min="3330" max="3330" width="14.28515625" style="553" customWidth="1"/>
    <col min="3331" max="3331" width="14.140625" style="553" customWidth="1"/>
    <col min="3332" max="3332" width="13.7109375" style="553" customWidth="1"/>
    <col min="3333" max="3333" width="13.85546875" style="553" customWidth="1"/>
    <col min="3334" max="3334" width="12" style="553" customWidth="1"/>
    <col min="3335" max="3335" width="14" style="553" customWidth="1"/>
    <col min="3336" max="3336" width="12.140625" style="553" customWidth="1"/>
    <col min="3337" max="3337" width="10" style="553" customWidth="1"/>
    <col min="3338" max="3339" width="17.7109375" style="553" customWidth="1"/>
    <col min="3340" max="3584" width="11.42578125" style="553"/>
    <col min="3585" max="3585" width="51.42578125" style="553" customWidth="1"/>
    <col min="3586" max="3586" width="14.28515625" style="553" customWidth="1"/>
    <col min="3587" max="3587" width="14.140625" style="553" customWidth="1"/>
    <col min="3588" max="3588" width="13.7109375" style="553" customWidth="1"/>
    <col min="3589" max="3589" width="13.85546875" style="553" customWidth="1"/>
    <col min="3590" max="3590" width="12" style="553" customWidth="1"/>
    <col min="3591" max="3591" width="14" style="553" customWidth="1"/>
    <col min="3592" max="3592" width="12.140625" style="553" customWidth="1"/>
    <col min="3593" max="3593" width="10" style="553" customWidth="1"/>
    <col min="3594" max="3595" width="17.7109375" style="553" customWidth="1"/>
    <col min="3596" max="3840" width="11.42578125" style="553"/>
    <col min="3841" max="3841" width="51.42578125" style="553" customWidth="1"/>
    <col min="3842" max="3842" width="14.28515625" style="553" customWidth="1"/>
    <col min="3843" max="3843" width="14.140625" style="553" customWidth="1"/>
    <col min="3844" max="3844" width="13.7109375" style="553" customWidth="1"/>
    <col min="3845" max="3845" width="13.85546875" style="553" customWidth="1"/>
    <col min="3846" max="3846" width="12" style="553" customWidth="1"/>
    <col min="3847" max="3847" width="14" style="553" customWidth="1"/>
    <col min="3848" max="3848" width="12.140625" style="553" customWidth="1"/>
    <col min="3849" max="3849" width="10" style="553" customWidth="1"/>
    <col min="3850" max="3851" width="17.7109375" style="553" customWidth="1"/>
    <col min="3852" max="4096" width="11.42578125" style="553"/>
    <col min="4097" max="4097" width="51.42578125" style="553" customWidth="1"/>
    <col min="4098" max="4098" width="14.28515625" style="553" customWidth="1"/>
    <col min="4099" max="4099" width="14.140625" style="553" customWidth="1"/>
    <col min="4100" max="4100" width="13.7109375" style="553" customWidth="1"/>
    <col min="4101" max="4101" width="13.85546875" style="553" customWidth="1"/>
    <col min="4102" max="4102" width="12" style="553" customWidth="1"/>
    <col min="4103" max="4103" width="14" style="553" customWidth="1"/>
    <col min="4104" max="4104" width="12.140625" style="553" customWidth="1"/>
    <col min="4105" max="4105" width="10" style="553" customWidth="1"/>
    <col min="4106" max="4107" width="17.7109375" style="553" customWidth="1"/>
    <col min="4108" max="4352" width="11.42578125" style="553"/>
    <col min="4353" max="4353" width="51.42578125" style="553" customWidth="1"/>
    <col min="4354" max="4354" width="14.28515625" style="553" customWidth="1"/>
    <col min="4355" max="4355" width="14.140625" style="553" customWidth="1"/>
    <col min="4356" max="4356" width="13.7109375" style="553" customWidth="1"/>
    <col min="4357" max="4357" width="13.85546875" style="553" customWidth="1"/>
    <col min="4358" max="4358" width="12" style="553" customWidth="1"/>
    <col min="4359" max="4359" width="14" style="553" customWidth="1"/>
    <col min="4360" max="4360" width="12.140625" style="553" customWidth="1"/>
    <col min="4361" max="4361" width="10" style="553" customWidth="1"/>
    <col min="4362" max="4363" width="17.7109375" style="553" customWidth="1"/>
    <col min="4364" max="4608" width="11.42578125" style="553"/>
    <col min="4609" max="4609" width="51.42578125" style="553" customWidth="1"/>
    <col min="4610" max="4610" width="14.28515625" style="553" customWidth="1"/>
    <col min="4611" max="4611" width="14.140625" style="553" customWidth="1"/>
    <col min="4612" max="4612" width="13.7109375" style="553" customWidth="1"/>
    <col min="4613" max="4613" width="13.85546875" style="553" customWidth="1"/>
    <col min="4614" max="4614" width="12" style="553" customWidth="1"/>
    <col min="4615" max="4615" width="14" style="553" customWidth="1"/>
    <col min="4616" max="4616" width="12.140625" style="553" customWidth="1"/>
    <col min="4617" max="4617" width="10" style="553" customWidth="1"/>
    <col min="4618" max="4619" width="17.7109375" style="553" customWidth="1"/>
    <col min="4620" max="4864" width="11.42578125" style="553"/>
    <col min="4865" max="4865" width="51.42578125" style="553" customWidth="1"/>
    <col min="4866" max="4866" width="14.28515625" style="553" customWidth="1"/>
    <col min="4867" max="4867" width="14.140625" style="553" customWidth="1"/>
    <col min="4868" max="4868" width="13.7109375" style="553" customWidth="1"/>
    <col min="4869" max="4869" width="13.85546875" style="553" customWidth="1"/>
    <col min="4870" max="4870" width="12" style="553" customWidth="1"/>
    <col min="4871" max="4871" width="14" style="553" customWidth="1"/>
    <col min="4872" max="4872" width="12.140625" style="553" customWidth="1"/>
    <col min="4873" max="4873" width="10" style="553" customWidth="1"/>
    <col min="4874" max="4875" width="17.7109375" style="553" customWidth="1"/>
    <col min="4876" max="5120" width="11.42578125" style="553"/>
    <col min="5121" max="5121" width="51.42578125" style="553" customWidth="1"/>
    <col min="5122" max="5122" width="14.28515625" style="553" customWidth="1"/>
    <col min="5123" max="5123" width="14.140625" style="553" customWidth="1"/>
    <col min="5124" max="5124" width="13.7109375" style="553" customWidth="1"/>
    <col min="5125" max="5125" width="13.85546875" style="553" customWidth="1"/>
    <col min="5126" max="5126" width="12" style="553" customWidth="1"/>
    <col min="5127" max="5127" width="14" style="553" customWidth="1"/>
    <col min="5128" max="5128" width="12.140625" style="553" customWidth="1"/>
    <col min="5129" max="5129" width="10" style="553" customWidth="1"/>
    <col min="5130" max="5131" width="17.7109375" style="553" customWidth="1"/>
    <col min="5132" max="5376" width="11.42578125" style="553"/>
    <col min="5377" max="5377" width="51.42578125" style="553" customWidth="1"/>
    <col min="5378" max="5378" width="14.28515625" style="553" customWidth="1"/>
    <col min="5379" max="5379" width="14.140625" style="553" customWidth="1"/>
    <col min="5380" max="5380" width="13.7109375" style="553" customWidth="1"/>
    <col min="5381" max="5381" width="13.85546875" style="553" customWidth="1"/>
    <col min="5382" max="5382" width="12" style="553" customWidth="1"/>
    <col min="5383" max="5383" width="14" style="553" customWidth="1"/>
    <col min="5384" max="5384" width="12.140625" style="553" customWidth="1"/>
    <col min="5385" max="5385" width="10" style="553" customWidth="1"/>
    <col min="5386" max="5387" width="17.7109375" style="553" customWidth="1"/>
    <col min="5388" max="5632" width="11.42578125" style="553"/>
    <col min="5633" max="5633" width="51.42578125" style="553" customWidth="1"/>
    <col min="5634" max="5634" width="14.28515625" style="553" customWidth="1"/>
    <col min="5635" max="5635" width="14.140625" style="553" customWidth="1"/>
    <col min="5636" max="5636" width="13.7109375" style="553" customWidth="1"/>
    <col min="5637" max="5637" width="13.85546875" style="553" customWidth="1"/>
    <col min="5638" max="5638" width="12" style="553" customWidth="1"/>
    <col min="5639" max="5639" width="14" style="553" customWidth="1"/>
    <col min="5640" max="5640" width="12.140625" style="553" customWidth="1"/>
    <col min="5641" max="5641" width="10" style="553" customWidth="1"/>
    <col min="5642" max="5643" width="17.7109375" style="553" customWidth="1"/>
    <col min="5644" max="5888" width="11.42578125" style="553"/>
    <col min="5889" max="5889" width="51.42578125" style="553" customWidth="1"/>
    <col min="5890" max="5890" width="14.28515625" style="553" customWidth="1"/>
    <col min="5891" max="5891" width="14.140625" style="553" customWidth="1"/>
    <col min="5892" max="5892" width="13.7109375" style="553" customWidth="1"/>
    <col min="5893" max="5893" width="13.85546875" style="553" customWidth="1"/>
    <col min="5894" max="5894" width="12" style="553" customWidth="1"/>
    <col min="5895" max="5895" width="14" style="553" customWidth="1"/>
    <col min="5896" max="5896" width="12.140625" style="553" customWidth="1"/>
    <col min="5897" max="5897" width="10" style="553" customWidth="1"/>
    <col min="5898" max="5899" width="17.7109375" style="553" customWidth="1"/>
    <col min="5900" max="6144" width="11.42578125" style="553"/>
    <col min="6145" max="6145" width="51.42578125" style="553" customWidth="1"/>
    <col min="6146" max="6146" width="14.28515625" style="553" customWidth="1"/>
    <col min="6147" max="6147" width="14.140625" style="553" customWidth="1"/>
    <col min="6148" max="6148" width="13.7109375" style="553" customWidth="1"/>
    <col min="6149" max="6149" width="13.85546875" style="553" customWidth="1"/>
    <col min="6150" max="6150" width="12" style="553" customWidth="1"/>
    <col min="6151" max="6151" width="14" style="553" customWidth="1"/>
    <col min="6152" max="6152" width="12.140625" style="553" customWidth="1"/>
    <col min="6153" max="6153" width="10" style="553" customWidth="1"/>
    <col min="6154" max="6155" width="17.7109375" style="553" customWidth="1"/>
    <col min="6156" max="6400" width="11.42578125" style="553"/>
    <col min="6401" max="6401" width="51.42578125" style="553" customWidth="1"/>
    <col min="6402" max="6402" width="14.28515625" style="553" customWidth="1"/>
    <col min="6403" max="6403" width="14.140625" style="553" customWidth="1"/>
    <col min="6404" max="6404" width="13.7109375" style="553" customWidth="1"/>
    <col min="6405" max="6405" width="13.85546875" style="553" customWidth="1"/>
    <col min="6406" max="6406" width="12" style="553" customWidth="1"/>
    <col min="6407" max="6407" width="14" style="553" customWidth="1"/>
    <col min="6408" max="6408" width="12.140625" style="553" customWidth="1"/>
    <col min="6409" max="6409" width="10" style="553" customWidth="1"/>
    <col min="6410" max="6411" width="17.7109375" style="553" customWidth="1"/>
    <col min="6412" max="6656" width="11.42578125" style="553"/>
    <col min="6657" max="6657" width="51.42578125" style="553" customWidth="1"/>
    <col min="6658" max="6658" width="14.28515625" style="553" customWidth="1"/>
    <col min="6659" max="6659" width="14.140625" style="553" customWidth="1"/>
    <col min="6660" max="6660" width="13.7109375" style="553" customWidth="1"/>
    <col min="6661" max="6661" width="13.85546875" style="553" customWidth="1"/>
    <col min="6662" max="6662" width="12" style="553" customWidth="1"/>
    <col min="6663" max="6663" width="14" style="553" customWidth="1"/>
    <col min="6664" max="6664" width="12.140625" style="553" customWidth="1"/>
    <col min="6665" max="6665" width="10" style="553" customWidth="1"/>
    <col min="6666" max="6667" width="17.7109375" style="553" customWidth="1"/>
    <col min="6668" max="6912" width="11.42578125" style="553"/>
    <col min="6913" max="6913" width="51.42578125" style="553" customWidth="1"/>
    <col min="6914" max="6914" width="14.28515625" style="553" customWidth="1"/>
    <col min="6915" max="6915" width="14.140625" style="553" customWidth="1"/>
    <col min="6916" max="6916" width="13.7109375" style="553" customWidth="1"/>
    <col min="6917" max="6917" width="13.85546875" style="553" customWidth="1"/>
    <col min="6918" max="6918" width="12" style="553" customWidth="1"/>
    <col min="6919" max="6919" width="14" style="553" customWidth="1"/>
    <col min="6920" max="6920" width="12.140625" style="553" customWidth="1"/>
    <col min="6921" max="6921" width="10" style="553" customWidth="1"/>
    <col min="6922" max="6923" width="17.7109375" style="553" customWidth="1"/>
    <col min="6924" max="7168" width="11.42578125" style="553"/>
    <col min="7169" max="7169" width="51.42578125" style="553" customWidth="1"/>
    <col min="7170" max="7170" width="14.28515625" style="553" customWidth="1"/>
    <col min="7171" max="7171" width="14.140625" style="553" customWidth="1"/>
    <col min="7172" max="7172" width="13.7109375" style="553" customWidth="1"/>
    <col min="7173" max="7173" width="13.85546875" style="553" customWidth="1"/>
    <col min="7174" max="7174" width="12" style="553" customWidth="1"/>
    <col min="7175" max="7175" width="14" style="553" customWidth="1"/>
    <col min="7176" max="7176" width="12.140625" style="553" customWidth="1"/>
    <col min="7177" max="7177" width="10" style="553" customWidth="1"/>
    <col min="7178" max="7179" width="17.7109375" style="553" customWidth="1"/>
    <col min="7180" max="7424" width="11.42578125" style="553"/>
    <col min="7425" max="7425" width="51.42578125" style="553" customWidth="1"/>
    <col min="7426" max="7426" width="14.28515625" style="553" customWidth="1"/>
    <col min="7427" max="7427" width="14.140625" style="553" customWidth="1"/>
    <col min="7428" max="7428" width="13.7109375" style="553" customWidth="1"/>
    <col min="7429" max="7429" width="13.85546875" style="553" customWidth="1"/>
    <col min="7430" max="7430" width="12" style="553" customWidth="1"/>
    <col min="7431" max="7431" width="14" style="553" customWidth="1"/>
    <col min="7432" max="7432" width="12.140625" style="553" customWidth="1"/>
    <col min="7433" max="7433" width="10" style="553" customWidth="1"/>
    <col min="7434" max="7435" width="17.7109375" style="553" customWidth="1"/>
    <col min="7436" max="7680" width="11.42578125" style="553"/>
    <col min="7681" max="7681" width="51.42578125" style="553" customWidth="1"/>
    <col min="7682" max="7682" width="14.28515625" style="553" customWidth="1"/>
    <col min="7683" max="7683" width="14.140625" style="553" customWidth="1"/>
    <col min="7684" max="7684" width="13.7109375" style="553" customWidth="1"/>
    <col min="7685" max="7685" width="13.85546875" style="553" customWidth="1"/>
    <col min="7686" max="7686" width="12" style="553" customWidth="1"/>
    <col min="7687" max="7687" width="14" style="553" customWidth="1"/>
    <col min="7688" max="7688" width="12.140625" style="553" customWidth="1"/>
    <col min="7689" max="7689" width="10" style="553" customWidth="1"/>
    <col min="7690" max="7691" width="17.7109375" style="553" customWidth="1"/>
    <col min="7692" max="7936" width="11.42578125" style="553"/>
    <col min="7937" max="7937" width="51.42578125" style="553" customWidth="1"/>
    <col min="7938" max="7938" width="14.28515625" style="553" customWidth="1"/>
    <col min="7939" max="7939" width="14.140625" style="553" customWidth="1"/>
    <col min="7940" max="7940" width="13.7109375" style="553" customWidth="1"/>
    <col min="7941" max="7941" width="13.85546875" style="553" customWidth="1"/>
    <col min="7942" max="7942" width="12" style="553" customWidth="1"/>
    <col min="7943" max="7943" width="14" style="553" customWidth="1"/>
    <col min="7944" max="7944" width="12.140625" style="553" customWidth="1"/>
    <col min="7945" max="7945" width="10" style="553" customWidth="1"/>
    <col min="7946" max="7947" width="17.7109375" style="553" customWidth="1"/>
    <col min="7948" max="8192" width="11.42578125" style="553"/>
    <col min="8193" max="8193" width="51.42578125" style="553" customWidth="1"/>
    <col min="8194" max="8194" width="14.28515625" style="553" customWidth="1"/>
    <col min="8195" max="8195" width="14.140625" style="553" customWidth="1"/>
    <col min="8196" max="8196" width="13.7109375" style="553" customWidth="1"/>
    <col min="8197" max="8197" width="13.85546875" style="553" customWidth="1"/>
    <col min="8198" max="8198" width="12" style="553" customWidth="1"/>
    <col min="8199" max="8199" width="14" style="553" customWidth="1"/>
    <col min="8200" max="8200" width="12.140625" style="553" customWidth="1"/>
    <col min="8201" max="8201" width="10" style="553" customWidth="1"/>
    <col min="8202" max="8203" width="17.7109375" style="553" customWidth="1"/>
    <col min="8204" max="8448" width="11.42578125" style="553"/>
    <col min="8449" max="8449" width="51.42578125" style="553" customWidth="1"/>
    <col min="8450" max="8450" width="14.28515625" style="553" customWidth="1"/>
    <col min="8451" max="8451" width="14.140625" style="553" customWidth="1"/>
    <col min="8452" max="8452" width="13.7109375" style="553" customWidth="1"/>
    <col min="8453" max="8453" width="13.85546875" style="553" customWidth="1"/>
    <col min="8454" max="8454" width="12" style="553" customWidth="1"/>
    <col min="8455" max="8455" width="14" style="553" customWidth="1"/>
    <col min="8456" max="8456" width="12.140625" style="553" customWidth="1"/>
    <col min="8457" max="8457" width="10" style="553" customWidth="1"/>
    <col min="8458" max="8459" width="17.7109375" style="553" customWidth="1"/>
    <col min="8460" max="8704" width="11.42578125" style="553"/>
    <col min="8705" max="8705" width="51.42578125" style="553" customWidth="1"/>
    <col min="8706" max="8706" width="14.28515625" style="553" customWidth="1"/>
    <col min="8707" max="8707" width="14.140625" style="553" customWidth="1"/>
    <col min="8708" max="8708" width="13.7109375" style="553" customWidth="1"/>
    <col min="8709" max="8709" width="13.85546875" style="553" customWidth="1"/>
    <col min="8710" max="8710" width="12" style="553" customWidth="1"/>
    <col min="8711" max="8711" width="14" style="553" customWidth="1"/>
    <col min="8712" max="8712" width="12.140625" style="553" customWidth="1"/>
    <col min="8713" max="8713" width="10" style="553" customWidth="1"/>
    <col min="8714" max="8715" width="17.7109375" style="553" customWidth="1"/>
    <col min="8716" max="8960" width="11.42578125" style="553"/>
    <col min="8961" max="8961" width="51.42578125" style="553" customWidth="1"/>
    <col min="8962" max="8962" width="14.28515625" style="553" customWidth="1"/>
    <col min="8963" max="8963" width="14.140625" style="553" customWidth="1"/>
    <col min="8964" max="8964" width="13.7109375" style="553" customWidth="1"/>
    <col min="8965" max="8965" width="13.85546875" style="553" customWidth="1"/>
    <col min="8966" max="8966" width="12" style="553" customWidth="1"/>
    <col min="8967" max="8967" width="14" style="553" customWidth="1"/>
    <col min="8968" max="8968" width="12.140625" style="553" customWidth="1"/>
    <col min="8969" max="8969" width="10" style="553" customWidth="1"/>
    <col min="8970" max="8971" width="17.7109375" style="553" customWidth="1"/>
    <col min="8972" max="9216" width="11.42578125" style="553"/>
    <col min="9217" max="9217" width="51.42578125" style="553" customWidth="1"/>
    <col min="9218" max="9218" width="14.28515625" style="553" customWidth="1"/>
    <col min="9219" max="9219" width="14.140625" style="553" customWidth="1"/>
    <col min="9220" max="9220" width="13.7109375" style="553" customWidth="1"/>
    <col min="9221" max="9221" width="13.85546875" style="553" customWidth="1"/>
    <col min="9222" max="9222" width="12" style="553" customWidth="1"/>
    <col min="9223" max="9223" width="14" style="553" customWidth="1"/>
    <col min="9224" max="9224" width="12.140625" style="553" customWidth="1"/>
    <col min="9225" max="9225" width="10" style="553" customWidth="1"/>
    <col min="9226" max="9227" width="17.7109375" style="553" customWidth="1"/>
    <col min="9228" max="9472" width="11.42578125" style="553"/>
    <col min="9473" max="9473" width="51.42578125" style="553" customWidth="1"/>
    <col min="9474" max="9474" width="14.28515625" style="553" customWidth="1"/>
    <col min="9475" max="9475" width="14.140625" style="553" customWidth="1"/>
    <col min="9476" max="9476" width="13.7109375" style="553" customWidth="1"/>
    <col min="9477" max="9477" width="13.85546875" style="553" customWidth="1"/>
    <col min="9478" max="9478" width="12" style="553" customWidth="1"/>
    <col min="9479" max="9479" width="14" style="553" customWidth="1"/>
    <col min="9480" max="9480" width="12.140625" style="553" customWidth="1"/>
    <col min="9481" max="9481" width="10" style="553" customWidth="1"/>
    <col min="9482" max="9483" width="17.7109375" style="553" customWidth="1"/>
    <col min="9484" max="9728" width="11.42578125" style="553"/>
    <col min="9729" max="9729" width="51.42578125" style="553" customWidth="1"/>
    <col min="9730" max="9730" width="14.28515625" style="553" customWidth="1"/>
    <col min="9731" max="9731" width="14.140625" style="553" customWidth="1"/>
    <col min="9732" max="9732" width="13.7109375" style="553" customWidth="1"/>
    <col min="9733" max="9733" width="13.85546875" style="553" customWidth="1"/>
    <col min="9734" max="9734" width="12" style="553" customWidth="1"/>
    <col min="9735" max="9735" width="14" style="553" customWidth="1"/>
    <col min="9736" max="9736" width="12.140625" style="553" customWidth="1"/>
    <col min="9737" max="9737" width="10" style="553" customWidth="1"/>
    <col min="9738" max="9739" width="17.7109375" style="553" customWidth="1"/>
    <col min="9740" max="9984" width="11.42578125" style="553"/>
    <col min="9985" max="9985" width="51.42578125" style="553" customWidth="1"/>
    <col min="9986" max="9986" width="14.28515625" style="553" customWidth="1"/>
    <col min="9987" max="9987" width="14.140625" style="553" customWidth="1"/>
    <col min="9988" max="9988" width="13.7109375" style="553" customWidth="1"/>
    <col min="9989" max="9989" width="13.85546875" style="553" customWidth="1"/>
    <col min="9990" max="9990" width="12" style="553" customWidth="1"/>
    <col min="9991" max="9991" width="14" style="553" customWidth="1"/>
    <col min="9992" max="9992" width="12.140625" style="553" customWidth="1"/>
    <col min="9993" max="9993" width="10" style="553" customWidth="1"/>
    <col min="9994" max="9995" width="17.7109375" style="553" customWidth="1"/>
    <col min="9996" max="10240" width="11.42578125" style="553"/>
    <col min="10241" max="10241" width="51.42578125" style="553" customWidth="1"/>
    <col min="10242" max="10242" width="14.28515625" style="553" customWidth="1"/>
    <col min="10243" max="10243" width="14.140625" style="553" customWidth="1"/>
    <col min="10244" max="10244" width="13.7109375" style="553" customWidth="1"/>
    <col min="10245" max="10245" width="13.85546875" style="553" customWidth="1"/>
    <col min="10246" max="10246" width="12" style="553" customWidth="1"/>
    <col min="10247" max="10247" width="14" style="553" customWidth="1"/>
    <col min="10248" max="10248" width="12.140625" style="553" customWidth="1"/>
    <col min="10249" max="10249" width="10" style="553" customWidth="1"/>
    <col min="10250" max="10251" width="17.7109375" style="553" customWidth="1"/>
    <col min="10252" max="10496" width="11.42578125" style="553"/>
    <col min="10497" max="10497" width="51.42578125" style="553" customWidth="1"/>
    <col min="10498" max="10498" width="14.28515625" style="553" customWidth="1"/>
    <col min="10499" max="10499" width="14.140625" style="553" customWidth="1"/>
    <col min="10500" max="10500" width="13.7109375" style="553" customWidth="1"/>
    <col min="10501" max="10501" width="13.85546875" style="553" customWidth="1"/>
    <col min="10502" max="10502" width="12" style="553" customWidth="1"/>
    <col min="10503" max="10503" width="14" style="553" customWidth="1"/>
    <col min="10504" max="10504" width="12.140625" style="553" customWidth="1"/>
    <col min="10505" max="10505" width="10" style="553" customWidth="1"/>
    <col min="10506" max="10507" width="17.7109375" style="553" customWidth="1"/>
    <col min="10508" max="10752" width="11.42578125" style="553"/>
    <col min="10753" max="10753" width="51.42578125" style="553" customWidth="1"/>
    <col min="10754" max="10754" width="14.28515625" style="553" customWidth="1"/>
    <col min="10755" max="10755" width="14.140625" style="553" customWidth="1"/>
    <col min="10756" max="10756" width="13.7109375" style="553" customWidth="1"/>
    <col min="10757" max="10757" width="13.85546875" style="553" customWidth="1"/>
    <col min="10758" max="10758" width="12" style="553" customWidth="1"/>
    <col min="10759" max="10759" width="14" style="553" customWidth="1"/>
    <col min="10760" max="10760" width="12.140625" style="553" customWidth="1"/>
    <col min="10761" max="10761" width="10" style="553" customWidth="1"/>
    <col min="10762" max="10763" width="17.7109375" style="553" customWidth="1"/>
    <col min="10764" max="11008" width="11.42578125" style="553"/>
    <col min="11009" max="11009" width="51.42578125" style="553" customWidth="1"/>
    <col min="11010" max="11010" width="14.28515625" style="553" customWidth="1"/>
    <col min="11011" max="11011" width="14.140625" style="553" customWidth="1"/>
    <col min="11012" max="11012" width="13.7109375" style="553" customWidth="1"/>
    <col min="11013" max="11013" width="13.85546875" style="553" customWidth="1"/>
    <col min="11014" max="11014" width="12" style="553" customWidth="1"/>
    <col min="11015" max="11015" width="14" style="553" customWidth="1"/>
    <col min="11016" max="11016" width="12.140625" style="553" customWidth="1"/>
    <col min="11017" max="11017" width="10" style="553" customWidth="1"/>
    <col min="11018" max="11019" width="17.7109375" style="553" customWidth="1"/>
    <col min="11020" max="11264" width="11.42578125" style="553"/>
    <col min="11265" max="11265" width="51.42578125" style="553" customWidth="1"/>
    <col min="11266" max="11266" width="14.28515625" style="553" customWidth="1"/>
    <col min="11267" max="11267" width="14.140625" style="553" customWidth="1"/>
    <col min="11268" max="11268" width="13.7109375" style="553" customWidth="1"/>
    <col min="11269" max="11269" width="13.85546875" style="553" customWidth="1"/>
    <col min="11270" max="11270" width="12" style="553" customWidth="1"/>
    <col min="11271" max="11271" width="14" style="553" customWidth="1"/>
    <col min="11272" max="11272" width="12.140625" style="553" customWidth="1"/>
    <col min="11273" max="11273" width="10" style="553" customWidth="1"/>
    <col min="11274" max="11275" width="17.7109375" style="553" customWidth="1"/>
    <col min="11276" max="11520" width="11.42578125" style="553"/>
    <col min="11521" max="11521" width="51.42578125" style="553" customWidth="1"/>
    <col min="11522" max="11522" width="14.28515625" style="553" customWidth="1"/>
    <col min="11523" max="11523" width="14.140625" style="553" customWidth="1"/>
    <col min="11524" max="11524" width="13.7109375" style="553" customWidth="1"/>
    <col min="11525" max="11525" width="13.85546875" style="553" customWidth="1"/>
    <col min="11526" max="11526" width="12" style="553" customWidth="1"/>
    <col min="11527" max="11527" width="14" style="553" customWidth="1"/>
    <col min="11528" max="11528" width="12.140625" style="553" customWidth="1"/>
    <col min="11529" max="11529" width="10" style="553" customWidth="1"/>
    <col min="11530" max="11531" width="17.7109375" style="553" customWidth="1"/>
    <col min="11532" max="11776" width="11.42578125" style="553"/>
    <col min="11777" max="11777" width="51.42578125" style="553" customWidth="1"/>
    <col min="11778" max="11778" width="14.28515625" style="553" customWidth="1"/>
    <col min="11779" max="11779" width="14.140625" style="553" customWidth="1"/>
    <col min="11780" max="11780" width="13.7109375" style="553" customWidth="1"/>
    <col min="11781" max="11781" width="13.85546875" style="553" customWidth="1"/>
    <col min="11782" max="11782" width="12" style="553" customWidth="1"/>
    <col min="11783" max="11783" width="14" style="553" customWidth="1"/>
    <col min="11784" max="11784" width="12.140625" style="553" customWidth="1"/>
    <col min="11785" max="11785" width="10" style="553" customWidth="1"/>
    <col min="11786" max="11787" width="17.7109375" style="553" customWidth="1"/>
    <col min="11788" max="12032" width="11.42578125" style="553"/>
    <col min="12033" max="12033" width="51.42578125" style="553" customWidth="1"/>
    <col min="12034" max="12034" width="14.28515625" style="553" customWidth="1"/>
    <col min="12035" max="12035" width="14.140625" style="553" customWidth="1"/>
    <col min="12036" max="12036" width="13.7109375" style="553" customWidth="1"/>
    <col min="12037" max="12037" width="13.85546875" style="553" customWidth="1"/>
    <col min="12038" max="12038" width="12" style="553" customWidth="1"/>
    <col min="12039" max="12039" width="14" style="553" customWidth="1"/>
    <col min="12040" max="12040" width="12.140625" style="553" customWidth="1"/>
    <col min="12041" max="12041" width="10" style="553" customWidth="1"/>
    <col min="12042" max="12043" width="17.7109375" style="553" customWidth="1"/>
    <col min="12044" max="12288" width="11.42578125" style="553"/>
    <col min="12289" max="12289" width="51.42578125" style="553" customWidth="1"/>
    <col min="12290" max="12290" width="14.28515625" style="553" customWidth="1"/>
    <col min="12291" max="12291" width="14.140625" style="553" customWidth="1"/>
    <col min="12292" max="12292" width="13.7109375" style="553" customWidth="1"/>
    <col min="12293" max="12293" width="13.85546875" style="553" customWidth="1"/>
    <col min="12294" max="12294" width="12" style="553" customWidth="1"/>
    <col min="12295" max="12295" width="14" style="553" customWidth="1"/>
    <col min="12296" max="12296" width="12.140625" style="553" customWidth="1"/>
    <col min="12297" max="12297" width="10" style="553" customWidth="1"/>
    <col min="12298" max="12299" width="17.7109375" style="553" customWidth="1"/>
    <col min="12300" max="12544" width="11.42578125" style="553"/>
    <col min="12545" max="12545" width="51.42578125" style="553" customWidth="1"/>
    <col min="12546" max="12546" width="14.28515625" style="553" customWidth="1"/>
    <col min="12547" max="12547" width="14.140625" style="553" customWidth="1"/>
    <col min="12548" max="12548" width="13.7109375" style="553" customWidth="1"/>
    <col min="12549" max="12549" width="13.85546875" style="553" customWidth="1"/>
    <col min="12550" max="12550" width="12" style="553" customWidth="1"/>
    <col min="12551" max="12551" width="14" style="553" customWidth="1"/>
    <col min="12552" max="12552" width="12.140625" style="553" customWidth="1"/>
    <col min="12553" max="12553" width="10" style="553" customWidth="1"/>
    <col min="12554" max="12555" width="17.7109375" style="553" customWidth="1"/>
    <col min="12556" max="12800" width="11.42578125" style="553"/>
    <col min="12801" max="12801" width="51.42578125" style="553" customWidth="1"/>
    <col min="12802" max="12802" width="14.28515625" style="553" customWidth="1"/>
    <col min="12803" max="12803" width="14.140625" style="553" customWidth="1"/>
    <col min="12804" max="12804" width="13.7109375" style="553" customWidth="1"/>
    <col min="12805" max="12805" width="13.85546875" style="553" customWidth="1"/>
    <col min="12806" max="12806" width="12" style="553" customWidth="1"/>
    <col min="12807" max="12807" width="14" style="553" customWidth="1"/>
    <col min="12808" max="12808" width="12.140625" style="553" customWidth="1"/>
    <col min="12809" max="12809" width="10" style="553" customWidth="1"/>
    <col min="12810" max="12811" width="17.7109375" style="553" customWidth="1"/>
    <col min="12812" max="13056" width="11.42578125" style="553"/>
    <col min="13057" max="13057" width="51.42578125" style="553" customWidth="1"/>
    <col min="13058" max="13058" width="14.28515625" style="553" customWidth="1"/>
    <col min="13059" max="13059" width="14.140625" style="553" customWidth="1"/>
    <col min="13060" max="13060" width="13.7109375" style="553" customWidth="1"/>
    <col min="13061" max="13061" width="13.85546875" style="553" customWidth="1"/>
    <col min="13062" max="13062" width="12" style="553" customWidth="1"/>
    <col min="13063" max="13063" width="14" style="553" customWidth="1"/>
    <col min="13064" max="13064" width="12.140625" style="553" customWidth="1"/>
    <col min="13065" max="13065" width="10" style="553" customWidth="1"/>
    <col min="13066" max="13067" width="17.7109375" style="553" customWidth="1"/>
    <col min="13068" max="13312" width="11.42578125" style="553"/>
    <col min="13313" max="13313" width="51.42578125" style="553" customWidth="1"/>
    <col min="13314" max="13314" width="14.28515625" style="553" customWidth="1"/>
    <col min="13315" max="13315" width="14.140625" style="553" customWidth="1"/>
    <col min="13316" max="13316" width="13.7109375" style="553" customWidth="1"/>
    <col min="13317" max="13317" width="13.85546875" style="553" customWidth="1"/>
    <col min="13318" max="13318" width="12" style="553" customWidth="1"/>
    <col min="13319" max="13319" width="14" style="553" customWidth="1"/>
    <col min="13320" max="13320" width="12.140625" style="553" customWidth="1"/>
    <col min="13321" max="13321" width="10" style="553" customWidth="1"/>
    <col min="13322" max="13323" width="17.7109375" style="553" customWidth="1"/>
    <col min="13324" max="13568" width="11.42578125" style="553"/>
    <col min="13569" max="13569" width="51.42578125" style="553" customWidth="1"/>
    <col min="13570" max="13570" width="14.28515625" style="553" customWidth="1"/>
    <col min="13571" max="13571" width="14.140625" style="553" customWidth="1"/>
    <col min="13572" max="13572" width="13.7109375" style="553" customWidth="1"/>
    <col min="13573" max="13573" width="13.85546875" style="553" customWidth="1"/>
    <col min="13574" max="13574" width="12" style="553" customWidth="1"/>
    <col min="13575" max="13575" width="14" style="553" customWidth="1"/>
    <col min="13576" max="13576" width="12.140625" style="553" customWidth="1"/>
    <col min="13577" max="13577" width="10" style="553" customWidth="1"/>
    <col min="13578" max="13579" width="17.7109375" style="553" customWidth="1"/>
    <col min="13580" max="13824" width="11.42578125" style="553"/>
    <col min="13825" max="13825" width="51.42578125" style="553" customWidth="1"/>
    <col min="13826" max="13826" width="14.28515625" style="553" customWidth="1"/>
    <col min="13827" max="13827" width="14.140625" style="553" customWidth="1"/>
    <col min="13828" max="13828" width="13.7109375" style="553" customWidth="1"/>
    <col min="13829" max="13829" width="13.85546875" style="553" customWidth="1"/>
    <col min="13830" max="13830" width="12" style="553" customWidth="1"/>
    <col min="13831" max="13831" width="14" style="553" customWidth="1"/>
    <col min="13832" max="13832" width="12.140625" style="553" customWidth="1"/>
    <col min="13833" max="13833" width="10" style="553" customWidth="1"/>
    <col min="13834" max="13835" width="17.7109375" style="553" customWidth="1"/>
    <col min="13836" max="14080" width="11.42578125" style="553"/>
    <col min="14081" max="14081" width="51.42578125" style="553" customWidth="1"/>
    <col min="14082" max="14082" width="14.28515625" style="553" customWidth="1"/>
    <col min="14083" max="14083" width="14.140625" style="553" customWidth="1"/>
    <col min="14084" max="14084" width="13.7109375" style="553" customWidth="1"/>
    <col min="14085" max="14085" width="13.85546875" style="553" customWidth="1"/>
    <col min="14086" max="14086" width="12" style="553" customWidth="1"/>
    <col min="14087" max="14087" width="14" style="553" customWidth="1"/>
    <col min="14088" max="14088" width="12.140625" style="553" customWidth="1"/>
    <col min="14089" max="14089" width="10" style="553" customWidth="1"/>
    <col min="14090" max="14091" width="17.7109375" style="553" customWidth="1"/>
    <col min="14092" max="14336" width="11.42578125" style="553"/>
    <col min="14337" max="14337" width="51.42578125" style="553" customWidth="1"/>
    <col min="14338" max="14338" width="14.28515625" style="553" customWidth="1"/>
    <col min="14339" max="14339" width="14.140625" style="553" customWidth="1"/>
    <col min="14340" max="14340" width="13.7109375" style="553" customWidth="1"/>
    <col min="14341" max="14341" width="13.85546875" style="553" customWidth="1"/>
    <col min="14342" max="14342" width="12" style="553" customWidth="1"/>
    <col min="14343" max="14343" width="14" style="553" customWidth="1"/>
    <col min="14344" max="14344" width="12.140625" style="553" customWidth="1"/>
    <col min="14345" max="14345" width="10" style="553" customWidth="1"/>
    <col min="14346" max="14347" width="17.7109375" style="553" customWidth="1"/>
    <col min="14348" max="14592" width="11.42578125" style="553"/>
    <col min="14593" max="14593" width="51.42578125" style="553" customWidth="1"/>
    <col min="14594" max="14594" width="14.28515625" style="553" customWidth="1"/>
    <col min="14595" max="14595" width="14.140625" style="553" customWidth="1"/>
    <col min="14596" max="14596" width="13.7109375" style="553" customWidth="1"/>
    <col min="14597" max="14597" width="13.85546875" style="553" customWidth="1"/>
    <col min="14598" max="14598" width="12" style="553" customWidth="1"/>
    <col min="14599" max="14599" width="14" style="553" customWidth="1"/>
    <col min="14600" max="14600" width="12.140625" style="553" customWidth="1"/>
    <col min="14601" max="14601" width="10" style="553" customWidth="1"/>
    <col min="14602" max="14603" width="17.7109375" style="553" customWidth="1"/>
    <col min="14604" max="14848" width="11.42578125" style="553"/>
    <col min="14849" max="14849" width="51.42578125" style="553" customWidth="1"/>
    <col min="14850" max="14850" width="14.28515625" style="553" customWidth="1"/>
    <col min="14851" max="14851" width="14.140625" style="553" customWidth="1"/>
    <col min="14852" max="14852" width="13.7109375" style="553" customWidth="1"/>
    <col min="14853" max="14853" width="13.85546875" style="553" customWidth="1"/>
    <col min="14854" max="14854" width="12" style="553" customWidth="1"/>
    <col min="14855" max="14855" width="14" style="553" customWidth="1"/>
    <col min="14856" max="14856" width="12.140625" style="553" customWidth="1"/>
    <col min="14857" max="14857" width="10" style="553" customWidth="1"/>
    <col min="14858" max="14859" width="17.7109375" style="553" customWidth="1"/>
    <col min="14860" max="15104" width="11.42578125" style="553"/>
    <col min="15105" max="15105" width="51.42578125" style="553" customWidth="1"/>
    <col min="15106" max="15106" width="14.28515625" style="553" customWidth="1"/>
    <col min="15107" max="15107" width="14.140625" style="553" customWidth="1"/>
    <col min="15108" max="15108" width="13.7109375" style="553" customWidth="1"/>
    <col min="15109" max="15109" width="13.85546875" style="553" customWidth="1"/>
    <col min="15110" max="15110" width="12" style="553" customWidth="1"/>
    <col min="15111" max="15111" width="14" style="553" customWidth="1"/>
    <col min="15112" max="15112" width="12.140625" style="553" customWidth="1"/>
    <col min="15113" max="15113" width="10" style="553" customWidth="1"/>
    <col min="15114" max="15115" width="17.7109375" style="553" customWidth="1"/>
    <col min="15116" max="15360" width="11.42578125" style="553"/>
    <col min="15361" max="15361" width="51.42578125" style="553" customWidth="1"/>
    <col min="15362" max="15362" width="14.28515625" style="553" customWidth="1"/>
    <col min="15363" max="15363" width="14.140625" style="553" customWidth="1"/>
    <col min="15364" max="15364" width="13.7109375" style="553" customWidth="1"/>
    <col min="15365" max="15365" width="13.85546875" style="553" customWidth="1"/>
    <col min="15366" max="15366" width="12" style="553" customWidth="1"/>
    <col min="15367" max="15367" width="14" style="553" customWidth="1"/>
    <col min="15368" max="15368" width="12.140625" style="553" customWidth="1"/>
    <col min="15369" max="15369" width="10" style="553" customWidth="1"/>
    <col min="15370" max="15371" width="17.7109375" style="553" customWidth="1"/>
    <col min="15372" max="15616" width="11.42578125" style="553"/>
    <col min="15617" max="15617" width="51.42578125" style="553" customWidth="1"/>
    <col min="15618" max="15618" width="14.28515625" style="553" customWidth="1"/>
    <col min="15619" max="15619" width="14.140625" style="553" customWidth="1"/>
    <col min="15620" max="15620" width="13.7109375" style="553" customWidth="1"/>
    <col min="15621" max="15621" width="13.85546875" style="553" customWidth="1"/>
    <col min="15622" max="15622" width="12" style="553" customWidth="1"/>
    <col min="15623" max="15623" width="14" style="553" customWidth="1"/>
    <col min="15624" max="15624" width="12.140625" style="553" customWidth="1"/>
    <col min="15625" max="15625" width="10" style="553" customWidth="1"/>
    <col min="15626" max="15627" width="17.7109375" style="553" customWidth="1"/>
    <col min="15628" max="15872" width="11.42578125" style="553"/>
    <col min="15873" max="15873" width="51.42578125" style="553" customWidth="1"/>
    <col min="15874" max="15874" width="14.28515625" style="553" customWidth="1"/>
    <col min="15875" max="15875" width="14.140625" style="553" customWidth="1"/>
    <col min="15876" max="15876" width="13.7109375" style="553" customWidth="1"/>
    <col min="15877" max="15877" width="13.85546875" style="553" customWidth="1"/>
    <col min="15878" max="15878" width="12" style="553" customWidth="1"/>
    <col min="15879" max="15879" width="14" style="553" customWidth="1"/>
    <col min="15880" max="15880" width="12.140625" style="553" customWidth="1"/>
    <col min="15881" max="15881" width="10" style="553" customWidth="1"/>
    <col min="15882" max="15883" width="17.7109375" style="553" customWidth="1"/>
    <col min="15884" max="16128" width="11.42578125" style="553"/>
    <col min="16129" max="16129" width="51.42578125" style="553" customWidth="1"/>
    <col min="16130" max="16130" width="14.28515625" style="553" customWidth="1"/>
    <col min="16131" max="16131" width="14.140625" style="553" customWidth="1"/>
    <col min="16132" max="16132" width="13.7109375" style="553" customWidth="1"/>
    <col min="16133" max="16133" width="13.85546875" style="553" customWidth="1"/>
    <col min="16134" max="16134" width="12" style="553" customWidth="1"/>
    <col min="16135" max="16135" width="14" style="553" customWidth="1"/>
    <col min="16136" max="16136" width="12.140625" style="553" customWidth="1"/>
    <col min="16137" max="16137" width="10" style="553" customWidth="1"/>
    <col min="16138" max="16139" width="17.7109375" style="553" customWidth="1"/>
    <col min="16140" max="16384" width="11.42578125" style="553"/>
  </cols>
  <sheetData>
    <row r="1" spans="1:11" s="348" customFormat="1" x14ac:dyDescent="0.25">
      <c r="A1" s="435"/>
      <c r="B1" s="350"/>
      <c r="C1" s="350"/>
      <c r="D1" s="350"/>
      <c r="E1" s="350"/>
      <c r="F1" s="350"/>
      <c r="G1" s="350"/>
      <c r="H1" s="350"/>
      <c r="I1" s="350"/>
      <c r="J1" s="350"/>
    </row>
    <row r="2" spans="1:11" s="348" customFormat="1" x14ac:dyDescent="0.25">
      <c r="A2" s="435" t="s">
        <v>126</v>
      </c>
      <c r="B2" s="350"/>
      <c r="C2" s="350"/>
      <c r="D2" s="350"/>
      <c r="E2" s="350"/>
      <c r="F2" s="435"/>
      <c r="G2" s="350"/>
      <c r="H2" s="350"/>
      <c r="I2" s="350"/>
      <c r="J2" s="350"/>
      <c r="K2" s="351" t="s">
        <v>127</v>
      </c>
    </row>
    <row r="3" spans="1:11" s="348" customFormat="1" x14ac:dyDescent="0.25">
      <c r="A3" s="34" t="s">
        <v>0</v>
      </c>
      <c r="B3" s="350"/>
      <c r="C3" s="350"/>
      <c r="D3" s="350"/>
      <c r="E3" s="350"/>
      <c r="F3" s="171"/>
      <c r="G3" s="350"/>
      <c r="H3" s="350"/>
      <c r="I3" s="350"/>
      <c r="J3" s="350"/>
    </row>
    <row r="4" spans="1:11" s="348" customFormat="1" x14ac:dyDescent="0.25">
      <c r="A4" s="23" t="s">
        <v>3373</v>
      </c>
      <c r="B4" s="350"/>
      <c r="C4" s="350"/>
      <c r="D4" s="350"/>
      <c r="E4" s="350"/>
      <c r="F4" s="435"/>
      <c r="G4" s="350"/>
      <c r="H4" s="350"/>
      <c r="I4" s="350"/>
      <c r="J4" s="350"/>
      <c r="K4" s="350"/>
    </row>
    <row r="5" spans="1:11" s="348" customFormat="1" ht="23.25" customHeight="1" x14ac:dyDescent="0.25">
      <c r="A5" s="624"/>
      <c r="B5" s="621"/>
      <c r="C5" s="621"/>
      <c r="D5" s="625"/>
      <c r="E5" s="1670"/>
      <c r="F5" s="1670"/>
      <c r="G5" s="225"/>
      <c r="H5" s="1671"/>
      <c r="I5" s="1671"/>
      <c r="K5" s="1204"/>
    </row>
    <row r="6" spans="1:11" s="348" customFormat="1" x14ac:dyDescent="0.25">
      <c r="A6" s="1216" t="s">
        <v>1</v>
      </c>
      <c r="B6" s="1216" t="s">
        <v>2</v>
      </c>
      <c r="C6" s="1216" t="s">
        <v>3</v>
      </c>
      <c r="D6" s="1216"/>
      <c r="E6" s="353" t="s">
        <v>4</v>
      </c>
      <c r="F6" s="353"/>
      <c r="G6" s="1216" t="s">
        <v>5</v>
      </c>
      <c r="H6" s="1603" t="s">
        <v>6</v>
      </c>
      <c r="I6" s="1603"/>
      <c r="J6" s="1216" t="s">
        <v>7</v>
      </c>
      <c r="K6" s="1216" t="s">
        <v>8</v>
      </c>
    </row>
    <row r="7" spans="1:11" s="354" customFormat="1" x14ac:dyDescent="0.25">
      <c r="A7" s="1614" t="s">
        <v>9</v>
      </c>
      <c r="B7" s="1601" t="s">
        <v>10</v>
      </c>
      <c r="C7" s="1601" t="s">
        <v>11</v>
      </c>
      <c r="D7" s="1601" t="s">
        <v>12</v>
      </c>
      <c r="E7" s="1601" t="s">
        <v>13</v>
      </c>
      <c r="F7" s="1601"/>
      <c r="G7" s="1601" t="s">
        <v>14</v>
      </c>
      <c r="H7" s="1601" t="s">
        <v>15</v>
      </c>
      <c r="I7" s="1601"/>
      <c r="J7" s="1601" t="s">
        <v>16</v>
      </c>
      <c r="K7" s="1602" t="s">
        <v>17</v>
      </c>
    </row>
    <row r="8" spans="1:11" s="354" customFormat="1" x14ac:dyDescent="0.25">
      <c r="A8" s="1614"/>
      <c r="B8" s="1601"/>
      <c r="C8" s="1601"/>
      <c r="D8" s="1601"/>
      <c r="E8" s="1215" t="s">
        <v>18</v>
      </c>
      <c r="F8" s="1215" t="s">
        <v>19</v>
      </c>
      <c r="G8" s="1601"/>
      <c r="H8" s="1215" t="s">
        <v>18</v>
      </c>
      <c r="I8" s="1215" t="s">
        <v>19</v>
      </c>
      <c r="J8" s="1601"/>
      <c r="K8" s="1602"/>
    </row>
    <row r="9" spans="1:11" ht="15.95" customHeight="1" x14ac:dyDescent="0.25">
      <c r="A9" s="443" t="s">
        <v>467</v>
      </c>
      <c r="B9" s="444"/>
      <c r="C9" s="444"/>
      <c r="D9" s="444"/>
      <c r="E9" s="444"/>
      <c r="F9" s="444"/>
      <c r="G9" s="444"/>
      <c r="H9" s="444"/>
      <c r="I9" s="444"/>
      <c r="J9" s="444"/>
      <c r="K9" s="484">
        <f>SUM(K10)</f>
        <v>0</v>
      </c>
    </row>
    <row r="10" spans="1:11" ht="19.5" customHeight="1" x14ac:dyDescent="0.25">
      <c r="A10" s="540"/>
      <c r="B10" s="437"/>
      <c r="C10" s="437"/>
      <c r="D10" s="226"/>
      <c r="E10" s="226"/>
      <c r="F10" s="226"/>
      <c r="G10" s="437"/>
      <c r="H10" s="437"/>
      <c r="I10" s="437"/>
      <c r="J10" s="437"/>
      <c r="K10" s="485"/>
    </row>
    <row r="11" spans="1:11" ht="15.95" customHeight="1" x14ac:dyDescent="0.25">
      <c r="A11" s="443" t="s">
        <v>594</v>
      </c>
      <c r="B11" s="444"/>
      <c r="C11" s="444"/>
      <c r="D11" s="227"/>
      <c r="E11" s="227"/>
      <c r="F11" s="227"/>
      <c r="G11" s="444"/>
      <c r="H11" s="444"/>
      <c r="I11" s="444"/>
      <c r="J11" s="444"/>
      <c r="K11" s="484">
        <f>SUM(K12:K14)</f>
        <v>4530446.71</v>
      </c>
    </row>
    <row r="12" spans="1:11" ht="15.95" customHeight="1" x14ac:dyDescent="0.25">
      <c r="A12" s="540" t="s">
        <v>526</v>
      </c>
      <c r="B12" s="541" t="s">
        <v>1935</v>
      </c>
      <c r="C12" s="541" t="s">
        <v>224</v>
      </c>
      <c r="D12" s="543"/>
      <c r="E12" s="1328" t="s">
        <v>3283</v>
      </c>
      <c r="F12" s="1328" t="s">
        <v>3284</v>
      </c>
      <c r="G12" s="541"/>
      <c r="H12" s="541"/>
      <c r="I12" s="541"/>
      <c r="J12" s="541"/>
      <c r="K12" s="1242">
        <v>834560.23</v>
      </c>
    </row>
    <row r="13" spans="1:11" ht="15.95" customHeight="1" x14ac:dyDescent="0.25">
      <c r="A13" s="540" t="s">
        <v>3285</v>
      </c>
      <c r="B13" s="541" t="s">
        <v>3286</v>
      </c>
      <c r="C13" s="541" t="s">
        <v>224</v>
      </c>
      <c r="D13" s="1328" t="s">
        <v>3287</v>
      </c>
      <c r="E13" s="1328" t="s">
        <v>3284</v>
      </c>
      <c r="F13" s="543">
        <v>0.05</v>
      </c>
      <c r="G13" s="541"/>
      <c r="H13" s="541"/>
      <c r="I13" s="541"/>
      <c r="J13" s="541" t="s">
        <v>3288</v>
      </c>
      <c r="K13" s="1242">
        <v>3695886.48</v>
      </c>
    </row>
    <row r="14" spans="1:11" ht="15.95" customHeight="1" x14ac:dyDescent="0.25">
      <c r="A14" s="540"/>
      <c r="B14" s="541"/>
      <c r="C14" s="541"/>
      <c r="D14" s="543"/>
      <c r="E14" s="543"/>
      <c r="F14" s="543"/>
      <c r="G14" s="541"/>
      <c r="H14" s="541"/>
      <c r="I14" s="541"/>
      <c r="J14" s="541"/>
      <c r="K14" s="1242"/>
    </row>
    <row r="15" spans="1:11" s="348" customFormat="1" ht="15.95" customHeight="1" x14ac:dyDescent="0.25">
      <c r="A15" s="445" t="s">
        <v>614</v>
      </c>
      <c r="B15" s="54"/>
      <c r="C15" s="54"/>
      <c r="D15" s="228"/>
      <c r="E15" s="228"/>
      <c r="F15" s="228"/>
      <c r="G15" s="54"/>
      <c r="H15" s="54"/>
      <c r="I15" s="54"/>
      <c r="J15" s="54"/>
      <c r="K15" s="486">
        <f>SUM(K16)</f>
        <v>3877874.95</v>
      </c>
    </row>
    <row r="16" spans="1:11" s="348" customFormat="1" ht="15.95" customHeight="1" x14ac:dyDescent="0.25">
      <c r="A16" s="540" t="s">
        <v>3250</v>
      </c>
      <c r="B16" s="68" t="s">
        <v>104</v>
      </c>
      <c r="C16" s="68" t="s">
        <v>79</v>
      </c>
      <c r="D16" s="534"/>
      <c r="E16" s="534"/>
      <c r="F16" s="534"/>
      <c r="G16" s="68">
        <v>25000</v>
      </c>
      <c r="H16" s="68"/>
      <c r="I16" s="68"/>
      <c r="J16" s="541" t="s">
        <v>3288</v>
      </c>
      <c r="K16" s="79">
        <v>3877874.95</v>
      </c>
    </row>
    <row r="17" spans="1:11" s="348" customFormat="1" ht="15.95" customHeight="1" x14ac:dyDescent="0.25">
      <c r="A17" s="540"/>
      <c r="B17" s="68"/>
      <c r="C17" s="68"/>
      <c r="D17" s="534"/>
      <c r="E17" s="534"/>
      <c r="F17" s="534"/>
      <c r="G17" s="68"/>
      <c r="H17" s="68"/>
      <c r="I17" s="68"/>
      <c r="J17" s="68"/>
      <c r="K17" s="79"/>
    </row>
    <row r="18" spans="1:11" ht="15.95" customHeight="1" x14ac:dyDescent="0.25">
      <c r="A18" s="443" t="s">
        <v>617</v>
      </c>
      <c r="B18" s="69"/>
      <c r="C18" s="69"/>
      <c r="D18" s="490"/>
      <c r="E18" s="490"/>
      <c r="F18" s="490"/>
      <c r="G18" s="69"/>
      <c r="H18" s="69"/>
      <c r="I18" s="69"/>
      <c r="J18" s="69"/>
      <c r="K18" s="484">
        <f>SUM(K19:K27)</f>
        <v>4006068.41</v>
      </c>
    </row>
    <row r="19" spans="1:11" ht="15.95" customHeight="1" x14ac:dyDescent="0.25">
      <c r="A19" s="540" t="s">
        <v>3289</v>
      </c>
      <c r="B19" s="541"/>
      <c r="C19" s="541" t="s">
        <v>509</v>
      </c>
      <c r="D19" s="543"/>
      <c r="E19" s="543"/>
      <c r="F19" s="543"/>
      <c r="G19" s="541">
        <v>120</v>
      </c>
      <c r="H19" s="541"/>
      <c r="I19" s="541"/>
      <c r="J19" s="541" t="s">
        <v>3288</v>
      </c>
      <c r="K19" s="1242">
        <v>44670</v>
      </c>
    </row>
    <row r="20" spans="1:11" ht="15.95" customHeight="1" x14ac:dyDescent="0.25">
      <c r="A20" s="540" t="s">
        <v>100</v>
      </c>
      <c r="B20" s="541"/>
      <c r="C20" s="541" t="s">
        <v>169</v>
      </c>
      <c r="D20" s="543"/>
      <c r="E20" s="543"/>
      <c r="F20" s="543"/>
      <c r="G20" s="541">
        <v>120</v>
      </c>
      <c r="H20" s="541"/>
      <c r="I20" s="541"/>
      <c r="J20" s="541" t="s">
        <v>3288</v>
      </c>
      <c r="K20" s="1242">
        <v>528133.93999999994</v>
      </c>
    </row>
    <row r="21" spans="1:11" ht="15.95" customHeight="1" x14ac:dyDescent="0.25">
      <c r="A21" s="540" t="s">
        <v>3290</v>
      </c>
      <c r="B21" s="541"/>
      <c r="C21" s="541" t="s">
        <v>110</v>
      </c>
      <c r="D21" s="543"/>
      <c r="E21" s="543"/>
      <c r="F21" s="543"/>
      <c r="G21" s="541"/>
      <c r="H21" s="541" t="s">
        <v>3291</v>
      </c>
      <c r="I21" s="541"/>
      <c r="J21" s="541" t="s">
        <v>3288</v>
      </c>
      <c r="K21" s="1242">
        <v>19505.919999999998</v>
      </c>
    </row>
    <row r="22" spans="1:11" ht="15.95" customHeight="1" x14ac:dyDescent="0.25">
      <c r="A22" s="540" t="s">
        <v>3292</v>
      </c>
      <c r="B22" s="541"/>
      <c r="C22" s="541" t="s">
        <v>110</v>
      </c>
      <c r="D22" s="1328" t="s">
        <v>3293</v>
      </c>
      <c r="E22" s="543" t="s">
        <v>3294</v>
      </c>
      <c r="F22" s="543"/>
      <c r="G22" s="541"/>
      <c r="H22" s="541"/>
      <c r="I22" s="541"/>
      <c r="J22" s="541" t="s">
        <v>3288</v>
      </c>
      <c r="K22" s="1242">
        <v>61427.88</v>
      </c>
    </row>
    <row r="23" spans="1:11" ht="15.95" customHeight="1" x14ac:dyDescent="0.25">
      <c r="A23" s="540" t="s">
        <v>3295</v>
      </c>
      <c r="B23" s="541"/>
      <c r="C23" s="541" t="s">
        <v>110</v>
      </c>
      <c r="D23" s="543"/>
      <c r="E23" s="543"/>
      <c r="F23" s="543"/>
      <c r="G23" s="541"/>
      <c r="H23" s="541">
        <v>100</v>
      </c>
      <c r="I23" s="541">
        <v>250</v>
      </c>
      <c r="J23" s="541" t="s">
        <v>3288</v>
      </c>
      <c r="K23" s="1242">
        <v>210156</v>
      </c>
    </row>
    <row r="24" spans="1:11" ht="15.95" customHeight="1" x14ac:dyDescent="0.25">
      <c r="A24" s="540" t="s">
        <v>3296</v>
      </c>
      <c r="B24" s="541" t="s">
        <v>3297</v>
      </c>
      <c r="C24" s="541" t="s">
        <v>110</v>
      </c>
      <c r="D24" s="543">
        <v>0.1</v>
      </c>
      <c r="E24" s="543"/>
      <c r="F24" s="543"/>
      <c r="G24" s="541"/>
      <c r="H24" s="541"/>
      <c r="I24" s="541"/>
      <c r="J24" s="541" t="s">
        <v>3288</v>
      </c>
      <c r="K24" s="1242">
        <v>420334.57</v>
      </c>
    </row>
    <row r="25" spans="1:11" ht="15.95" customHeight="1" x14ac:dyDescent="0.25">
      <c r="A25" s="540" t="s">
        <v>3298</v>
      </c>
      <c r="B25" s="541"/>
      <c r="C25" s="541"/>
      <c r="D25" s="543"/>
      <c r="E25" s="543"/>
      <c r="F25" s="543"/>
      <c r="G25" s="541"/>
      <c r="H25" s="541"/>
      <c r="I25" s="541"/>
      <c r="J25" s="541" t="s">
        <v>3288</v>
      </c>
      <c r="K25" s="1242">
        <v>6324.58</v>
      </c>
    </row>
    <row r="26" spans="1:11" ht="15.95" customHeight="1" x14ac:dyDescent="0.25">
      <c r="A26" s="540" t="s">
        <v>107</v>
      </c>
      <c r="B26" s="541"/>
      <c r="C26" s="541" t="s">
        <v>110</v>
      </c>
      <c r="D26" s="543"/>
      <c r="E26" s="543"/>
      <c r="F26" s="543"/>
      <c r="G26" s="541"/>
      <c r="H26" s="541"/>
      <c r="I26" s="541"/>
      <c r="J26" s="541" t="s">
        <v>3288</v>
      </c>
      <c r="K26" s="1242">
        <v>2670610.52</v>
      </c>
    </row>
    <row r="27" spans="1:11" ht="15.95" customHeight="1" x14ac:dyDescent="0.25">
      <c r="A27" s="540" t="s">
        <v>3299</v>
      </c>
      <c r="B27" s="541"/>
      <c r="C27" s="541" t="s">
        <v>110</v>
      </c>
      <c r="D27" s="543"/>
      <c r="E27" s="543"/>
      <c r="F27" s="543"/>
      <c r="G27" s="541">
        <v>100</v>
      </c>
      <c r="H27" s="541"/>
      <c r="I27" s="541"/>
      <c r="J27" s="541" t="s">
        <v>3288</v>
      </c>
      <c r="K27" s="1242">
        <v>44905</v>
      </c>
    </row>
    <row r="28" spans="1:11" ht="15.95" customHeight="1" x14ac:dyDescent="0.25">
      <c r="A28" s="540"/>
      <c r="B28" s="541"/>
      <c r="C28" s="541"/>
      <c r="D28" s="543"/>
      <c r="E28" s="543"/>
      <c r="F28" s="543"/>
      <c r="G28" s="541"/>
      <c r="H28" s="541"/>
      <c r="I28" s="541"/>
      <c r="J28" s="541"/>
      <c r="K28" s="1242"/>
    </row>
    <row r="29" spans="1:11" ht="15.95" customHeight="1" x14ac:dyDescent="0.25">
      <c r="A29" s="443" t="s">
        <v>620</v>
      </c>
      <c r="B29" s="444"/>
      <c r="C29" s="444"/>
      <c r="D29" s="227"/>
      <c r="E29" s="227"/>
      <c r="F29" s="227"/>
      <c r="G29" s="444"/>
      <c r="H29" s="444"/>
      <c r="I29" s="444"/>
      <c r="J29" s="444"/>
      <c r="K29" s="484">
        <f>SUM(K30:K32)</f>
        <v>0</v>
      </c>
    </row>
    <row r="30" spans="1:11" ht="15.95" customHeight="1" x14ac:dyDescent="0.25">
      <c r="A30" s="540" t="s">
        <v>3300</v>
      </c>
      <c r="B30" s="541"/>
      <c r="C30" s="541" t="s">
        <v>877</v>
      </c>
      <c r="D30" s="543"/>
      <c r="E30" s="543"/>
      <c r="F30" s="543"/>
      <c r="G30" s="541">
        <v>120</v>
      </c>
      <c r="H30" s="541"/>
      <c r="I30" s="541"/>
      <c r="J30" s="541" t="s">
        <v>3288</v>
      </c>
      <c r="K30" s="1242"/>
    </row>
    <row r="31" spans="1:11" ht="15.95" customHeight="1" x14ac:dyDescent="0.25">
      <c r="A31" s="540" t="s">
        <v>3301</v>
      </c>
      <c r="B31" s="541"/>
      <c r="C31" s="541" t="s">
        <v>169</v>
      </c>
      <c r="D31" s="543"/>
      <c r="E31" s="543"/>
      <c r="F31" s="543"/>
      <c r="G31" s="541">
        <v>200</v>
      </c>
      <c r="H31" s="541"/>
      <c r="I31" s="541"/>
      <c r="J31" s="541" t="s">
        <v>3288</v>
      </c>
      <c r="K31" s="1242"/>
    </row>
    <row r="32" spans="1:11" ht="15.95" customHeight="1" x14ac:dyDescent="0.25">
      <c r="A32" s="540" t="s">
        <v>3302</v>
      </c>
      <c r="B32" s="541"/>
      <c r="C32" s="541" t="s">
        <v>110</v>
      </c>
      <c r="D32" s="543"/>
      <c r="E32" s="543"/>
      <c r="F32" s="543"/>
      <c r="G32" s="541">
        <v>4608</v>
      </c>
      <c r="H32" s="541"/>
      <c r="I32" s="541"/>
      <c r="J32" s="541" t="s">
        <v>3288</v>
      </c>
      <c r="K32" s="1242"/>
    </row>
    <row r="33" spans="1:11" ht="15.95" customHeight="1" x14ac:dyDescent="0.25">
      <c r="A33" s="540"/>
      <c r="B33" s="541"/>
      <c r="C33" s="541"/>
      <c r="D33" s="543"/>
      <c r="E33" s="543"/>
      <c r="F33" s="543"/>
      <c r="G33" s="541"/>
      <c r="H33" s="541"/>
      <c r="I33" s="541"/>
      <c r="J33" s="541"/>
      <c r="K33" s="1242"/>
    </row>
    <row r="34" spans="1:11" ht="15.95" customHeight="1" x14ac:dyDescent="0.25">
      <c r="A34" s="443" t="s">
        <v>621</v>
      </c>
      <c r="B34" s="444"/>
      <c r="C34" s="444"/>
      <c r="D34" s="227"/>
      <c r="E34" s="227"/>
      <c r="F34" s="227"/>
      <c r="G34" s="444"/>
      <c r="H34" s="444"/>
      <c r="I34" s="444"/>
      <c r="J34" s="444"/>
      <c r="K34" s="484">
        <f>SUM(K35:K36)</f>
        <v>0</v>
      </c>
    </row>
    <row r="35" spans="1:11" ht="15.95" customHeight="1" x14ac:dyDescent="0.25">
      <c r="A35" s="540" t="s">
        <v>3303</v>
      </c>
      <c r="B35" s="541" t="s">
        <v>1098</v>
      </c>
      <c r="C35" s="541" t="s">
        <v>79</v>
      </c>
      <c r="D35" s="1306">
        <v>0.01</v>
      </c>
      <c r="E35" s="543"/>
      <c r="F35" s="543"/>
      <c r="G35" s="1306"/>
      <c r="H35" s="541"/>
      <c r="I35" s="541"/>
      <c r="J35" s="541" t="s">
        <v>3288</v>
      </c>
      <c r="K35" s="1242"/>
    </row>
    <row r="36" spans="1:11" ht="15.95" customHeight="1" x14ac:dyDescent="0.25">
      <c r="A36" s="540"/>
      <c r="B36" s="541"/>
      <c r="C36" s="541"/>
      <c r="D36" s="543"/>
      <c r="E36" s="543"/>
      <c r="F36" s="543"/>
      <c r="G36" s="541"/>
      <c r="H36" s="541"/>
      <c r="I36" s="541"/>
      <c r="J36" s="541"/>
      <c r="K36" s="1242"/>
    </row>
    <row r="37" spans="1:11" s="348" customFormat="1" ht="15.95" customHeight="1" x14ac:dyDescent="0.25">
      <c r="A37" s="445" t="s">
        <v>624</v>
      </c>
      <c r="B37" s="54"/>
      <c r="C37" s="54"/>
      <c r="D37" s="228"/>
      <c r="E37" s="228"/>
      <c r="F37" s="228"/>
      <c r="G37" s="54"/>
      <c r="H37" s="54"/>
      <c r="I37" s="54"/>
      <c r="J37" s="54"/>
      <c r="K37" s="486">
        <f>SUM(K38)</f>
        <v>0</v>
      </c>
    </row>
    <row r="38" spans="1:11" s="348" customFormat="1" ht="15.95" customHeight="1" x14ac:dyDescent="0.25">
      <c r="A38" s="50" t="s">
        <v>2070</v>
      </c>
      <c r="B38" s="68"/>
      <c r="C38" s="68" t="s">
        <v>110</v>
      </c>
      <c r="D38" s="534"/>
      <c r="E38" s="534"/>
      <c r="F38" s="534"/>
      <c r="G38" s="68">
        <v>1200</v>
      </c>
      <c r="H38" s="68"/>
      <c r="I38" s="68"/>
      <c r="J38" s="541" t="s">
        <v>3288</v>
      </c>
      <c r="K38" s="79"/>
    </row>
    <row r="39" spans="1:11" ht="15.95" customHeight="1" x14ac:dyDescent="0.25">
      <c r="A39" s="443" t="s">
        <v>627</v>
      </c>
      <c r="B39" s="444"/>
      <c r="C39" s="444"/>
      <c r="D39" s="227"/>
      <c r="E39" s="227"/>
      <c r="F39" s="227"/>
      <c r="G39" s="444"/>
      <c r="H39" s="444"/>
      <c r="I39" s="444"/>
      <c r="J39" s="444"/>
      <c r="K39" s="484">
        <f>SUM(K40)</f>
        <v>7976293.9800000004</v>
      </c>
    </row>
    <row r="40" spans="1:11" ht="15.95" customHeight="1" x14ac:dyDescent="0.25">
      <c r="A40" s="540" t="s">
        <v>3304</v>
      </c>
      <c r="B40" s="541"/>
      <c r="C40" s="541" t="s">
        <v>110</v>
      </c>
      <c r="D40" s="543"/>
      <c r="E40" s="543"/>
      <c r="F40" s="543"/>
      <c r="G40" s="541"/>
      <c r="H40" s="541"/>
      <c r="I40" s="541"/>
      <c r="J40" s="541"/>
      <c r="K40" s="1242">
        <v>7976293.9800000004</v>
      </c>
    </row>
    <row r="41" spans="1:11" ht="15.95" customHeight="1" x14ac:dyDescent="0.25">
      <c r="A41" s="540"/>
      <c r="B41" s="541"/>
      <c r="C41" s="541"/>
      <c r="D41" s="543"/>
      <c r="E41" s="543"/>
      <c r="F41" s="543"/>
      <c r="G41" s="541"/>
      <c r="H41" s="541"/>
      <c r="I41" s="541"/>
      <c r="J41" s="541"/>
      <c r="K41" s="1242"/>
    </row>
    <row r="42" spans="1:11" ht="15.95" customHeight="1" x14ac:dyDescent="0.25">
      <c r="A42" s="441" t="s">
        <v>628</v>
      </c>
      <c r="B42" s="1217"/>
      <c r="C42" s="1217"/>
      <c r="D42" s="230"/>
      <c r="E42" s="230"/>
      <c r="F42" s="230"/>
      <c r="G42" s="1217"/>
      <c r="H42" s="1217"/>
      <c r="I42" s="1217"/>
      <c r="J42" s="1217"/>
      <c r="K42" s="448">
        <f>+K9+K11+K15+K18+K29+K34+K37+K39</f>
        <v>20390684.050000001</v>
      </c>
    </row>
    <row r="43" spans="1:11" x14ac:dyDescent="0.25">
      <c r="A43" s="482"/>
      <c r="B43" s="19"/>
      <c r="C43" s="19"/>
      <c r="D43" s="19"/>
      <c r="E43" s="19"/>
      <c r="F43" s="19"/>
      <c r="G43" s="19"/>
      <c r="H43" s="19"/>
      <c r="I43" s="19"/>
      <c r="J43" s="19"/>
      <c r="K43" s="19"/>
    </row>
  </sheetData>
  <mergeCells count="12">
    <mergeCell ref="H7:I7"/>
    <mergeCell ref="J7:J8"/>
    <mergeCell ref="K7:K8"/>
    <mergeCell ref="E5:F5"/>
    <mergeCell ref="H5:I5"/>
    <mergeCell ref="H6:I6"/>
    <mergeCell ref="G7:G8"/>
    <mergeCell ref="A7:A8"/>
    <mergeCell ref="B7:B8"/>
    <mergeCell ref="C7:C8"/>
    <mergeCell ref="D7:D8"/>
    <mergeCell ref="E7:F7"/>
  </mergeCells>
  <pageMargins left="0" right="0" top="0" bottom="0" header="0.31496062992125984" footer="0.31496062992125984"/>
  <pageSetup paperSize="5" scale="79" orientation="landscape" r:id="rId1"/>
  <rowBreaks count="1" manualBreakCount="1">
    <brk id="42" max="11" man="1"/>
  </rowBreaks>
  <ignoredErrors>
    <ignoredError sqref="E12:F23 D13:D22"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topLeftCell="E4" zoomScale="90" zoomScaleNormal="90" workbookViewId="0">
      <selection activeCell="K16" sqref="K16"/>
    </sheetView>
  </sheetViews>
  <sheetFormatPr baseColWidth="10" defaultRowHeight="15" x14ac:dyDescent="0.25"/>
  <cols>
    <col min="1" max="1" width="71" style="553" customWidth="1"/>
    <col min="2" max="2" width="23.140625" style="553" customWidth="1"/>
    <col min="3" max="3" width="12.7109375" style="553" bestFit="1" customWidth="1"/>
    <col min="4" max="4" width="17" style="553" bestFit="1" customWidth="1"/>
    <col min="5" max="5" width="15.28515625" style="553" customWidth="1"/>
    <col min="6" max="6" width="14.42578125" style="553" customWidth="1"/>
    <col min="7" max="7" width="16.28515625" style="553" customWidth="1"/>
    <col min="8" max="8" width="16.140625" style="553" customWidth="1"/>
    <col min="9" max="9" width="15" style="553" customWidth="1"/>
    <col min="10" max="10" width="20.7109375" style="553" customWidth="1"/>
    <col min="11" max="11" width="17.7109375" style="553" customWidth="1"/>
    <col min="12" max="256" width="11.42578125" style="553"/>
    <col min="257" max="257" width="71" style="553" customWidth="1"/>
    <col min="258" max="258" width="18.85546875" style="553" customWidth="1"/>
    <col min="259" max="262" width="17.7109375" style="553" customWidth="1"/>
    <col min="263" max="263" width="19.42578125" style="553" customWidth="1"/>
    <col min="264" max="267" width="17.7109375" style="553" customWidth="1"/>
    <col min="268" max="512" width="11.42578125" style="553"/>
    <col min="513" max="513" width="71" style="553" customWidth="1"/>
    <col min="514" max="514" width="18.85546875" style="553" customWidth="1"/>
    <col min="515" max="518" width="17.7109375" style="553" customWidth="1"/>
    <col min="519" max="519" width="19.42578125" style="553" customWidth="1"/>
    <col min="520" max="523" width="17.7109375" style="553" customWidth="1"/>
    <col min="524" max="768" width="11.42578125" style="553"/>
    <col min="769" max="769" width="71" style="553" customWidth="1"/>
    <col min="770" max="770" width="18.85546875" style="553" customWidth="1"/>
    <col min="771" max="774" width="17.7109375" style="553" customWidth="1"/>
    <col min="775" max="775" width="19.42578125" style="553" customWidth="1"/>
    <col min="776" max="779" width="17.7109375" style="553" customWidth="1"/>
    <col min="780" max="1024" width="11.42578125" style="553"/>
    <col min="1025" max="1025" width="71" style="553" customWidth="1"/>
    <col min="1026" max="1026" width="18.85546875" style="553" customWidth="1"/>
    <col min="1027" max="1030" width="17.7109375" style="553" customWidth="1"/>
    <col min="1031" max="1031" width="19.42578125" style="553" customWidth="1"/>
    <col min="1032" max="1035" width="17.7109375" style="553" customWidth="1"/>
    <col min="1036" max="1280" width="11.42578125" style="553"/>
    <col min="1281" max="1281" width="71" style="553" customWidth="1"/>
    <col min="1282" max="1282" width="18.85546875" style="553" customWidth="1"/>
    <col min="1283" max="1286" width="17.7109375" style="553" customWidth="1"/>
    <col min="1287" max="1287" width="19.42578125" style="553" customWidth="1"/>
    <col min="1288" max="1291" width="17.7109375" style="553" customWidth="1"/>
    <col min="1292" max="1536" width="11.42578125" style="553"/>
    <col min="1537" max="1537" width="71" style="553" customWidth="1"/>
    <col min="1538" max="1538" width="18.85546875" style="553" customWidth="1"/>
    <col min="1539" max="1542" width="17.7109375" style="553" customWidth="1"/>
    <col min="1543" max="1543" width="19.42578125" style="553" customWidth="1"/>
    <col min="1544" max="1547" width="17.7109375" style="553" customWidth="1"/>
    <col min="1548" max="1792" width="11.42578125" style="553"/>
    <col min="1793" max="1793" width="71" style="553" customWidth="1"/>
    <col min="1794" max="1794" width="18.85546875" style="553" customWidth="1"/>
    <col min="1795" max="1798" width="17.7109375" style="553" customWidth="1"/>
    <col min="1799" max="1799" width="19.42578125" style="553" customWidth="1"/>
    <col min="1800" max="1803" width="17.7109375" style="553" customWidth="1"/>
    <col min="1804" max="2048" width="11.42578125" style="553"/>
    <col min="2049" max="2049" width="71" style="553" customWidth="1"/>
    <col min="2050" max="2050" width="18.85546875" style="553" customWidth="1"/>
    <col min="2051" max="2054" width="17.7109375" style="553" customWidth="1"/>
    <col min="2055" max="2055" width="19.42578125" style="553" customWidth="1"/>
    <col min="2056" max="2059" width="17.7109375" style="553" customWidth="1"/>
    <col min="2060" max="2304" width="11.42578125" style="553"/>
    <col min="2305" max="2305" width="71" style="553" customWidth="1"/>
    <col min="2306" max="2306" width="18.85546875" style="553" customWidth="1"/>
    <col min="2307" max="2310" width="17.7109375" style="553" customWidth="1"/>
    <col min="2311" max="2311" width="19.42578125" style="553" customWidth="1"/>
    <col min="2312" max="2315" width="17.7109375" style="553" customWidth="1"/>
    <col min="2316" max="2560" width="11.42578125" style="553"/>
    <col min="2561" max="2561" width="71" style="553" customWidth="1"/>
    <col min="2562" max="2562" width="18.85546875" style="553" customWidth="1"/>
    <col min="2563" max="2566" width="17.7109375" style="553" customWidth="1"/>
    <col min="2567" max="2567" width="19.42578125" style="553" customWidth="1"/>
    <col min="2568" max="2571" width="17.7109375" style="553" customWidth="1"/>
    <col min="2572" max="2816" width="11.42578125" style="553"/>
    <col min="2817" max="2817" width="71" style="553" customWidth="1"/>
    <col min="2818" max="2818" width="18.85546875" style="553" customWidth="1"/>
    <col min="2819" max="2822" width="17.7109375" style="553" customWidth="1"/>
    <col min="2823" max="2823" width="19.42578125" style="553" customWidth="1"/>
    <col min="2824" max="2827" width="17.7109375" style="553" customWidth="1"/>
    <col min="2828" max="3072" width="11.42578125" style="553"/>
    <col min="3073" max="3073" width="71" style="553" customWidth="1"/>
    <col min="3074" max="3074" width="18.85546875" style="553" customWidth="1"/>
    <col min="3075" max="3078" width="17.7109375" style="553" customWidth="1"/>
    <col min="3079" max="3079" width="19.42578125" style="553" customWidth="1"/>
    <col min="3080" max="3083" width="17.7109375" style="553" customWidth="1"/>
    <col min="3084" max="3328" width="11.42578125" style="553"/>
    <col min="3329" max="3329" width="71" style="553" customWidth="1"/>
    <col min="3330" max="3330" width="18.85546875" style="553" customWidth="1"/>
    <col min="3331" max="3334" width="17.7109375" style="553" customWidth="1"/>
    <col min="3335" max="3335" width="19.42578125" style="553" customWidth="1"/>
    <col min="3336" max="3339" width="17.7109375" style="553" customWidth="1"/>
    <col min="3340" max="3584" width="11.42578125" style="553"/>
    <col min="3585" max="3585" width="71" style="553" customWidth="1"/>
    <col min="3586" max="3586" width="18.85546875" style="553" customWidth="1"/>
    <col min="3587" max="3590" width="17.7109375" style="553" customWidth="1"/>
    <col min="3591" max="3591" width="19.42578125" style="553" customWidth="1"/>
    <col min="3592" max="3595" width="17.7109375" style="553" customWidth="1"/>
    <col min="3596" max="3840" width="11.42578125" style="553"/>
    <col min="3841" max="3841" width="71" style="553" customWidth="1"/>
    <col min="3842" max="3842" width="18.85546875" style="553" customWidth="1"/>
    <col min="3843" max="3846" width="17.7109375" style="553" customWidth="1"/>
    <col min="3847" max="3847" width="19.42578125" style="553" customWidth="1"/>
    <col min="3848" max="3851" width="17.7109375" style="553" customWidth="1"/>
    <col min="3852" max="4096" width="11.42578125" style="553"/>
    <col min="4097" max="4097" width="71" style="553" customWidth="1"/>
    <col min="4098" max="4098" width="18.85546875" style="553" customWidth="1"/>
    <col min="4099" max="4102" width="17.7109375" style="553" customWidth="1"/>
    <col min="4103" max="4103" width="19.42578125" style="553" customWidth="1"/>
    <col min="4104" max="4107" width="17.7109375" style="553" customWidth="1"/>
    <col min="4108" max="4352" width="11.42578125" style="553"/>
    <col min="4353" max="4353" width="71" style="553" customWidth="1"/>
    <col min="4354" max="4354" width="18.85546875" style="553" customWidth="1"/>
    <col min="4355" max="4358" width="17.7109375" style="553" customWidth="1"/>
    <col min="4359" max="4359" width="19.42578125" style="553" customWidth="1"/>
    <col min="4360" max="4363" width="17.7109375" style="553" customWidth="1"/>
    <col min="4364" max="4608" width="11.42578125" style="553"/>
    <col min="4609" max="4609" width="71" style="553" customWidth="1"/>
    <col min="4610" max="4610" width="18.85546875" style="553" customWidth="1"/>
    <col min="4611" max="4614" width="17.7109375" style="553" customWidth="1"/>
    <col min="4615" max="4615" width="19.42578125" style="553" customWidth="1"/>
    <col min="4616" max="4619" width="17.7109375" style="553" customWidth="1"/>
    <col min="4620" max="4864" width="11.42578125" style="553"/>
    <col min="4865" max="4865" width="71" style="553" customWidth="1"/>
    <col min="4866" max="4866" width="18.85546875" style="553" customWidth="1"/>
    <col min="4867" max="4870" width="17.7109375" style="553" customWidth="1"/>
    <col min="4871" max="4871" width="19.42578125" style="553" customWidth="1"/>
    <col min="4872" max="4875" width="17.7109375" style="553" customWidth="1"/>
    <col min="4876" max="5120" width="11.42578125" style="553"/>
    <col min="5121" max="5121" width="71" style="553" customWidth="1"/>
    <col min="5122" max="5122" width="18.85546875" style="553" customWidth="1"/>
    <col min="5123" max="5126" width="17.7109375" style="553" customWidth="1"/>
    <col min="5127" max="5127" width="19.42578125" style="553" customWidth="1"/>
    <col min="5128" max="5131" width="17.7109375" style="553" customWidth="1"/>
    <col min="5132" max="5376" width="11.42578125" style="553"/>
    <col min="5377" max="5377" width="71" style="553" customWidth="1"/>
    <col min="5378" max="5378" width="18.85546875" style="553" customWidth="1"/>
    <col min="5379" max="5382" width="17.7109375" style="553" customWidth="1"/>
    <col min="5383" max="5383" width="19.42578125" style="553" customWidth="1"/>
    <col min="5384" max="5387" width="17.7109375" style="553" customWidth="1"/>
    <col min="5388" max="5632" width="11.42578125" style="553"/>
    <col min="5633" max="5633" width="71" style="553" customWidth="1"/>
    <col min="5634" max="5634" width="18.85546875" style="553" customWidth="1"/>
    <col min="5635" max="5638" width="17.7109375" style="553" customWidth="1"/>
    <col min="5639" max="5639" width="19.42578125" style="553" customWidth="1"/>
    <col min="5640" max="5643" width="17.7109375" style="553" customWidth="1"/>
    <col min="5644" max="5888" width="11.42578125" style="553"/>
    <col min="5889" max="5889" width="71" style="553" customWidth="1"/>
    <col min="5890" max="5890" width="18.85546875" style="553" customWidth="1"/>
    <col min="5891" max="5894" width="17.7109375" style="553" customWidth="1"/>
    <col min="5895" max="5895" width="19.42578125" style="553" customWidth="1"/>
    <col min="5896" max="5899" width="17.7109375" style="553" customWidth="1"/>
    <col min="5900" max="6144" width="11.42578125" style="553"/>
    <col min="6145" max="6145" width="71" style="553" customWidth="1"/>
    <col min="6146" max="6146" width="18.85546875" style="553" customWidth="1"/>
    <col min="6147" max="6150" width="17.7109375" style="553" customWidth="1"/>
    <col min="6151" max="6151" width="19.42578125" style="553" customWidth="1"/>
    <col min="6152" max="6155" width="17.7109375" style="553" customWidth="1"/>
    <col min="6156" max="6400" width="11.42578125" style="553"/>
    <col min="6401" max="6401" width="71" style="553" customWidth="1"/>
    <col min="6402" max="6402" width="18.85546875" style="553" customWidth="1"/>
    <col min="6403" max="6406" width="17.7109375" style="553" customWidth="1"/>
    <col min="6407" max="6407" width="19.42578125" style="553" customWidth="1"/>
    <col min="6408" max="6411" width="17.7109375" style="553" customWidth="1"/>
    <col min="6412" max="6656" width="11.42578125" style="553"/>
    <col min="6657" max="6657" width="71" style="553" customWidth="1"/>
    <col min="6658" max="6658" width="18.85546875" style="553" customWidth="1"/>
    <col min="6659" max="6662" width="17.7109375" style="553" customWidth="1"/>
    <col min="6663" max="6663" width="19.42578125" style="553" customWidth="1"/>
    <col min="6664" max="6667" width="17.7109375" style="553" customWidth="1"/>
    <col min="6668" max="6912" width="11.42578125" style="553"/>
    <col min="6913" max="6913" width="71" style="553" customWidth="1"/>
    <col min="6914" max="6914" width="18.85546875" style="553" customWidth="1"/>
    <col min="6915" max="6918" width="17.7109375" style="553" customWidth="1"/>
    <col min="6919" max="6919" width="19.42578125" style="553" customWidth="1"/>
    <col min="6920" max="6923" width="17.7109375" style="553" customWidth="1"/>
    <col min="6924" max="7168" width="11.42578125" style="553"/>
    <col min="7169" max="7169" width="71" style="553" customWidth="1"/>
    <col min="7170" max="7170" width="18.85546875" style="553" customWidth="1"/>
    <col min="7171" max="7174" width="17.7109375" style="553" customWidth="1"/>
    <col min="7175" max="7175" width="19.42578125" style="553" customWidth="1"/>
    <col min="7176" max="7179" width="17.7109375" style="553" customWidth="1"/>
    <col min="7180" max="7424" width="11.42578125" style="553"/>
    <col min="7425" max="7425" width="71" style="553" customWidth="1"/>
    <col min="7426" max="7426" width="18.85546875" style="553" customWidth="1"/>
    <col min="7427" max="7430" width="17.7109375" style="553" customWidth="1"/>
    <col min="7431" max="7431" width="19.42578125" style="553" customWidth="1"/>
    <col min="7432" max="7435" width="17.7109375" style="553" customWidth="1"/>
    <col min="7436" max="7680" width="11.42578125" style="553"/>
    <col min="7681" max="7681" width="71" style="553" customWidth="1"/>
    <col min="7682" max="7682" width="18.85546875" style="553" customWidth="1"/>
    <col min="7683" max="7686" width="17.7109375" style="553" customWidth="1"/>
    <col min="7687" max="7687" width="19.42578125" style="553" customWidth="1"/>
    <col min="7688" max="7691" width="17.7109375" style="553" customWidth="1"/>
    <col min="7692" max="7936" width="11.42578125" style="553"/>
    <col min="7937" max="7937" width="71" style="553" customWidth="1"/>
    <col min="7938" max="7938" width="18.85546875" style="553" customWidth="1"/>
    <col min="7939" max="7942" width="17.7109375" style="553" customWidth="1"/>
    <col min="7943" max="7943" width="19.42578125" style="553" customWidth="1"/>
    <col min="7944" max="7947" width="17.7109375" style="553" customWidth="1"/>
    <col min="7948" max="8192" width="11.42578125" style="553"/>
    <col min="8193" max="8193" width="71" style="553" customWidth="1"/>
    <col min="8194" max="8194" width="18.85546875" style="553" customWidth="1"/>
    <col min="8195" max="8198" width="17.7109375" style="553" customWidth="1"/>
    <col min="8199" max="8199" width="19.42578125" style="553" customWidth="1"/>
    <col min="8200" max="8203" width="17.7109375" style="553" customWidth="1"/>
    <col min="8204" max="8448" width="11.42578125" style="553"/>
    <col min="8449" max="8449" width="71" style="553" customWidth="1"/>
    <col min="8450" max="8450" width="18.85546875" style="553" customWidth="1"/>
    <col min="8451" max="8454" width="17.7109375" style="553" customWidth="1"/>
    <col min="8455" max="8455" width="19.42578125" style="553" customWidth="1"/>
    <col min="8456" max="8459" width="17.7109375" style="553" customWidth="1"/>
    <col min="8460" max="8704" width="11.42578125" style="553"/>
    <col min="8705" max="8705" width="71" style="553" customWidth="1"/>
    <col min="8706" max="8706" width="18.85546875" style="553" customWidth="1"/>
    <col min="8707" max="8710" width="17.7109375" style="553" customWidth="1"/>
    <col min="8711" max="8711" width="19.42578125" style="553" customWidth="1"/>
    <col min="8712" max="8715" width="17.7109375" style="553" customWidth="1"/>
    <col min="8716" max="8960" width="11.42578125" style="553"/>
    <col min="8961" max="8961" width="71" style="553" customWidth="1"/>
    <col min="8962" max="8962" width="18.85546875" style="553" customWidth="1"/>
    <col min="8963" max="8966" width="17.7109375" style="553" customWidth="1"/>
    <col min="8967" max="8967" width="19.42578125" style="553" customWidth="1"/>
    <col min="8968" max="8971" width="17.7109375" style="553" customWidth="1"/>
    <col min="8972" max="9216" width="11.42578125" style="553"/>
    <col min="9217" max="9217" width="71" style="553" customWidth="1"/>
    <col min="9218" max="9218" width="18.85546875" style="553" customWidth="1"/>
    <col min="9219" max="9222" width="17.7109375" style="553" customWidth="1"/>
    <col min="9223" max="9223" width="19.42578125" style="553" customWidth="1"/>
    <col min="9224" max="9227" width="17.7109375" style="553" customWidth="1"/>
    <col min="9228" max="9472" width="11.42578125" style="553"/>
    <col min="9473" max="9473" width="71" style="553" customWidth="1"/>
    <col min="9474" max="9474" width="18.85546875" style="553" customWidth="1"/>
    <col min="9475" max="9478" width="17.7109375" style="553" customWidth="1"/>
    <col min="9479" max="9479" width="19.42578125" style="553" customWidth="1"/>
    <col min="9480" max="9483" width="17.7109375" style="553" customWidth="1"/>
    <col min="9484" max="9728" width="11.42578125" style="553"/>
    <col min="9729" max="9729" width="71" style="553" customWidth="1"/>
    <col min="9730" max="9730" width="18.85546875" style="553" customWidth="1"/>
    <col min="9731" max="9734" width="17.7109375" style="553" customWidth="1"/>
    <col min="9735" max="9735" width="19.42578125" style="553" customWidth="1"/>
    <col min="9736" max="9739" width="17.7109375" style="553" customWidth="1"/>
    <col min="9740" max="9984" width="11.42578125" style="553"/>
    <col min="9985" max="9985" width="71" style="553" customWidth="1"/>
    <col min="9986" max="9986" width="18.85546875" style="553" customWidth="1"/>
    <col min="9987" max="9990" width="17.7109375" style="553" customWidth="1"/>
    <col min="9991" max="9991" width="19.42578125" style="553" customWidth="1"/>
    <col min="9992" max="9995" width="17.7109375" style="553" customWidth="1"/>
    <col min="9996" max="10240" width="11.42578125" style="553"/>
    <col min="10241" max="10241" width="71" style="553" customWidth="1"/>
    <col min="10242" max="10242" width="18.85546875" style="553" customWidth="1"/>
    <col min="10243" max="10246" width="17.7109375" style="553" customWidth="1"/>
    <col min="10247" max="10247" width="19.42578125" style="553" customWidth="1"/>
    <col min="10248" max="10251" width="17.7109375" style="553" customWidth="1"/>
    <col min="10252" max="10496" width="11.42578125" style="553"/>
    <col min="10497" max="10497" width="71" style="553" customWidth="1"/>
    <col min="10498" max="10498" width="18.85546875" style="553" customWidth="1"/>
    <col min="10499" max="10502" width="17.7109375" style="553" customWidth="1"/>
    <col min="10503" max="10503" width="19.42578125" style="553" customWidth="1"/>
    <col min="10504" max="10507" width="17.7109375" style="553" customWidth="1"/>
    <col min="10508" max="10752" width="11.42578125" style="553"/>
    <col min="10753" max="10753" width="71" style="553" customWidth="1"/>
    <col min="10754" max="10754" width="18.85546875" style="553" customWidth="1"/>
    <col min="10755" max="10758" width="17.7109375" style="553" customWidth="1"/>
    <col min="10759" max="10759" width="19.42578125" style="553" customWidth="1"/>
    <col min="10760" max="10763" width="17.7109375" style="553" customWidth="1"/>
    <col min="10764" max="11008" width="11.42578125" style="553"/>
    <col min="11009" max="11009" width="71" style="553" customWidth="1"/>
    <col min="11010" max="11010" width="18.85546875" style="553" customWidth="1"/>
    <col min="11011" max="11014" width="17.7109375" style="553" customWidth="1"/>
    <col min="11015" max="11015" width="19.42578125" style="553" customWidth="1"/>
    <col min="11016" max="11019" width="17.7109375" style="553" customWidth="1"/>
    <col min="11020" max="11264" width="11.42578125" style="553"/>
    <col min="11265" max="11265" width="71" style="553" customWidth="1"/>
    <col min="11266" max="11266" width="18.85546875" style="553" customWidth="1"/>
    <col min="11267" max="11270" width="17.7109375" style="553" customWidth="1"/>
    <col min="11271" max="11271" width="19.42578125" style="553" customWidth="1"/>
    <col min="11272" max="11275" width="17.7109375" style="553" customWidth="1"/>
    <col min="11276" max="11520" width="11.42578125" style="553"/>
    <col min="11521" max="11521" width="71" style="553" customWidth="1"/>
    <col min="11522" max="11522" width="18.85546875" style="553" customWidth="1"/>
    <col min="11523" max="11526" width="17.7109375" style="553" customWidth="1"/>
    <col min="11527" max="11527" width="19.42578125" style="553" customWidth="1"/>
    <col min="11528" max="11531" width="17.7109375" style="553" customWidth="1"/>
    <col min="11532" max="11776" width="11.42578125" style="553"/>
    <col min="11777" max="11777" width="71" style="553" customWidth="1"/>
    <col min="11778" max="11778" width="18.85546875" style="553" customWidth="1"/>
    <col min="11779" max="11782" width="17.7109375" style="553" customWidth="1"/>
    <col min="11783" max="11783" width="19.42578125" style="553" customWidth="1"/>
    <col min="11784" max="11787" width="17.7109375" style="553" customWidth="1"/>
    <col min="11788" max="12032" width="11.42578125" style="553"/>
    <col min="12033" max="12033" width="71" style="553" customWidth="1"/>
    <col min="12034" max="12034" width="18.85546875" style="553" customWidth="1"/>
    <col min="12035" max="12038" width="17.7109375" style="553" customWidth="1"/>
    <col min="12039" max="12039" width="19.42578125" style="553" customWidth="1"/>
    <col min="12040" max="12043" width="17.7109375" style="553" customWidth="1"/>
    <col min="12044" max="12288" width="11.42578125" style="553"/>
    <col min="12289" max="12289" width="71" style="553" customWidth="1"/>
    <col min="12290" max="12290" width="18.85546875" style="553" customWidth="1"/>
    <col min="12291" max="12294" width="17.7109375" style="553" customWidth="1"/>
    <col min="12295" max="12295" width="19.42578125" style="553" customWidth="1"/>
    <col min="12296" max="12299" width="17.7109375" style="553" customWidth="1"/>
    <col min="12300" max="12544" width="11.42578125" style="553"/>
    <col min="12545" max="12545" width="71" style="553" customWidth="1"/>
    <col min="12546" max="12546" width="18.85546875" style="553" customWidth="1"/>
    <col min="12547" max="12550" width="17.7109375" style="553" customWidth="1"/>
    <col min="12551" max="12551" width="19.42578125" style="553" customWidth="1"/>
    <col min="12552" max="12555" width="17.7109375" style="553" customWidth="1"/>
    <col min="12556" max="12800" width="11.42578125" style="553"/>
    <col min="12801" max="12801" width="71" style="553" customWidth="1"/>
    <col min="12802" max="12802" width="18.85546875" style="553" customWidth="1"/>
    <col min="12803" max="12806" width="17.7109375" style="553" customWidth="1"/>
    <col min="12807" max="12807" width="19.42578125" style="553" customWidth="1"/>
    <col min="12808" max="12811" width="17.7109375" style="553" customWidth="1"/>
    <col min="12812" max="13056" width="11.42578125" style="553"/>
    <col min="13057" max="13057" width="71" style="553" customWidth="1"/>
    <col min="13058" max="13058" width="18.85546875" style="553" customWidth="1"/>
    <col min="13059" max="13062" width="17.7109375" style="553" customWidth="1"/>
    <col min="13063" max="13063" width="19.42578125" style="553" customWidth="1"/>
    <col min="13064" max="13067" width="17.7109375" style="553" customWidth="1"/>
    <col min="13068" max="13312" width="11.42578125" style="553"/>
    <col min="13313" max="13313" width="71" style="553" customWidth="1"/>
    <col min="13314" max="13314" width="18.85546875" style="553" customWidth="1"/>
    <col min="13315" max="13318" width="17.7109375" style="553" customWidth="1"/>
    <col min="13319" max="13319" width="19.42578125" style="553" customWidth="1"/>
    <col min="13320" max="13323" width="17.7109375" style="553" customWidth="1"/>
    <col min="13324" max="13568" width="11.42578125" style="553"/>
    <col min="13569" max="13569" width="71" style="553" customWidth="1"/>
    <col min="13570" max="13570" width="18.85546875" style="553" customWidth="1"/>
    <col min="13571" max="13574" width="17.7109375" style="553" customWidth="1"/>
    <col min="13575" max="13575" width="19.42578125" style="553" customWidth="1"/>
    <col min="13576" max="13579" width="17.7109375" style="553" customWidth="1"/>
    <col min="13580" max="13824" width="11.42578125" style="553"/>
    <col min="13825" max="13825" width="71" style="553" customWidth="1"/>
    <col min="13826" max="13826" width="18.85546875" style="553" customWidth="1"/>
    <col min="13827" max="13830" width="17.7109375" style="553" customWidth="1"/>
    <col min="13831" max="13831" width="19.42578125" style="553" customWidth="1"/>
    <col min="13832" max="13835" width="17.7109375" style="553" customWidth="1"/>
    <col min="13836" max="14080" width="11.42578125" style="553"/>
    <col min="14081" max="14081" width="71" style="553" customWidth="1"/>
    <col min="14082" max="14082" width="18.85546875" style="553" customWidth="1"/>
    <col min="14083" max="14086" width="17.7109375" style="553" customWidth="1"/>
    <col min="14087" max="14087" width="19.42578125" style="553" customWidth="1"/>
    <col min="14088" max="14091" width="17.7109375" style="553" customWidth="1"/>
    <col min="14092" max="14336" width="11.42578125" style="553"/>
    <col min="14337" max="14337" width="71" style="553" customWidth="1"/>
    <col min="14338" max="14338" width="18.85546875" style="553" customWidth="1"/>
    <col min="14339" max="14342" width="17.7109375" style="553" customWidth="1"/>
    <col min="14343" max="14343" width="19.42578125" style="553" customWidth="1"/>
    <col min="14344" max="14347" width="17.7109375" style="553" customWidth="1"/>
    <col min="14348" max="14592" width="11.42578125" style="553"/>
    <col min="14593" max="14593" width="71" style="553" customWidth="1"/>
    <col min="14594" max="14594" width="18.85546875" style="553" customWidth="1"/>
    <col min="14595" max="14598" width="17.7109375" style="553" customWidth="1"/>
    <col min="14599" max="14599" width="19.42578125" style="553" customWidth="1"/>
    <col min="14600" max="14603" width="17.7109375" style="553" customWidth="1"/>
    <col min="14604" max="14848" width="11.42578125" style="553"/>
    <col min="14849" max="14849" width="71" style="553" customWidth="1"/>
    <col min="14850" max="14850" width="18.85546875" style="553" customWidth="1"/>
    <col min="14851" max="14854" width="17.7109375" style="553" customWidth="1"/>
    <col min="14855" max="14855" width="19.42578125" style="553" customWidth="1"/>
    <col min="14856" max="14859" width="17.7109375" style="553" customWidth="1"/>
    <col min="14860" max="15104" width="11.42578125" style="553"/>
    <col min="15105" max="15105" width="71" style="553" customWidth="1"/>
    <col min="15106" max="15106" width="18.85546875" style="553" customWidth="1"/>
    <col min="15107" max="15110" width="17.7109375" style="553" customWidth="1"/>
    <col min="15111" max="15111" width="19.42578125" style="553" customWidth="1"/>
    <col min="15112" max="15115" width="17.7109375" style="553" customWidth="1"/>
    <col min="15116" max="15360" width="11.42578125" style="553"/>
    <col min="15361" max="15361" width="71" style="553" customWidth="1"/>
    <col min="15362" max="15362" width="18.85546875" style="553" customWidth="1"/>
    <col min="15363" max="15366" width="17.7109375" style="553" customWidth="1"/>
    <col min="15367" max="15367" width="19.42578125" style="553" customWidth="1"/>
    <col min="15368" max="15371" width="17.7109375" style="553" customWidth="1"/>
    <col min="15372" max="15616" width="11.42578125" style="553"/>
    <col min="15617" max="15617" width="71" style="553" customWidth="1"/>
    <col min="15618" max="15618" width="18.85546875" style="553" customWidth="1"/>
    <col min="15619" max="15622" width="17.7109375" style="553" customWidth="1"/>
    <col min="15623" max="15623" width="19.42578125" style="553" customWidth="1"/>
    <col min="15624" max="15627" width="17.7109375" style="553" customWidth="1"/>
    <col min="15628" max="15872" width="11.42578125" style="553"/>
    <col min="15873" max="15873" width="71" style="553" customWidth="1"/>
    <col min="15874" max="15874" width="18.85546875" style="553" customWidth="1"/>
    <col min="15875" max="15878" width="17.7109375" style="553" customWidth="1"/>
    <col min="15879" max="15879" width="19.42578125" style="553" customWidth="1"/>
    <col min="15880" max="15883" width="17.7109375" style="553" customWidth="1"/>
    <col min="15884" max="16128" width="11.42578125" style="553"/>
    <col min="16129" max="16129" width="71" style="553" customWidth="1"/>
    <col min="16130" max="16130" width="18.85546875" style="553" customWidth="1"/>
    <col min="16131" max="16134" width="17.7109375" style="553" customWidth="1"/>
    <col min="16135" max="16135" width="19.42578125" style="553" customWidth="1"/>
    <col min="16136" max="16139" width="17.7109375" style="553" customWidth="1"/>
    <col min="16140" max="16384" width="11.42578125" style="553"/>
  </cols>
  <sheetData>
    <row r="1" spans="1:11" s="348" customFormat="1" x14ac:dyDescent="0.25"/>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2542</v>
      </c>
      <c r="B4" s="350"/>
      <c r="C4" s="350"/>
      <c r="D4" s="350"/>
      <c r="E4" s="350"/>
      <c r="F4" s="350"/>
      <c r="G4" s="350"/>
      <c r="H4" s="350"/>
      <c r="I4" s="350"/>
      <c r="J4" s="350"/>
      <c r="K4" s="350"/>
    </row>
    <row r="5" spans="1:11" s="348" customFormat="1" x14ac:dyDescent="0.25">
      <c r="A5" s="435"/>
      <c r="B5" s="350"/>
      <c r="C5" s="350"/>
      <c r="D5" s="350"/>
      <c r="E5" s="350"/>
      <c r="F5" s="350"/>
      <c r="G5" s="350"/>
      <c r="H5" s="350"/>
      <c r="I5" s="350"/>
      <c r="J5" s="350"/>
      <c r="K5" s="350"/>
    </row>
    <row r="6" spans="1:11" s="348" customFormat="1" x14ac:dyDescent="0.25">
      <c r="A6" s="1042" t="s">
        <v>1</v>
      </c>
      <c r="B6" s="1042" t="s">
        <v>2</v>
      </c>
      <c r="C6" s="1042" t="s">
        <v>3</v>
      </c>
      <c r="D6" s="1042"/>
      <c r="E6" s="353" t="s">
        <v>4</v>
      </c>
      <c r="F6" s="353"/>
      <c r="G6" s="1042" t="s">
        <v>5</v>
      </c>
      <c r="H6" s="1603" t="s">
        <v>6</v>
      </c>
      <c r="I6" s="1603"/>
      <c r="J6" s="1042" t="s">
        <v>7</v>
      </c>
      <c r="K6" s="1042" t="s">
        <v>8</v>
      </c>
    </row>
    <row r="7" spans="1:11" s="354" customFormat="1" x14ac:dyDescent="0.25">
      <c r="A7" s="1614" t="s">
        <v>9</v>
      </c>
      <c r="B7" s="1601" t="s">
        <v>10</v>
      </c>
      <c r="C7" s="1601" t="s">
        <v>11</v>
      </c>
      <c r="D7" s="1601" t="s">
        <v>12</v>
      </c>
      <c r="E7" s="1601" t="s">
        <v>13</v>
      </c>
      <c r="F7" s="1601"/>
      <c r="G7" s="1601" t="s">
        <v>14</v>
      </c>
      <c r="H7" s="1601" t="s">
        <v>15</v>
      </c>
      <c r="I7" s="1601"/>
      <c r="J7" s="1601" t="s">
        <v>16</v>
      </c>
      <c r="K7" s="1602" t="s">
        <v>17</v>
      </c>
    </row>
    <row r="8" spans="1:11" s="354" customFormat="1" x14ac:dyDescent="0.25">
      <c r="A8" s="1614"/>
      <c r="B8" s="1601"/>
      <c r="C8" s="1601"/>
      <c r="D8" s="1601"/>
      <c r="E8" s="1041" t="s">
        <v>18</v>
      </c>
      <c r="F8" s="1041" t="s">
        <v>19</v>
      </c>
      <c r="G8" s="1601"/>
      <c r="H8" s="1041" t="s">
        <v>18</v>
      </c>
      <c r="I8" s="1041" t="s">
        <v>19</v>
      </c>
      <c r="J8" s="1601"/>
      <c r="K8" s="1602"/>
    </row>
    <row r="9" spans="1:11" ht="15.95" customHeight="1" x14ac:dyDescent="0.25">
      <c r="A9" s="443" t="s">
        <v>467</v>
      </c>
      <c r="B9" s="444"/>
      <c r="C9" s="444"/>
      <c r="D9" s="444"/>
      <c r="E9" s="444"/>
      <c r="F9" s="444"/>
      <c r="G9" s="444"/>
      <c r="H9" s="444"/>
      <c r="I9" s="444"/>
      <c r="J9" s="69"/>
      <c r="K9" s="484">
        <f>SUM(K10)</f>
        <v>0</v>
      </c>
    </row>
    <row r="10" spans="1:11" ht="19.5" customHeight="1" x14ac:dyDescent="0.25">
      <c r="A10" s="540"/>
      <c r="B10" s="437"/>
      <c r="C10" s="437"/>
      <c r="D10" s="226"/>
      <c r="E10" s="226"/>
      <c r="F10" s="226"/>
      <c r="G10" s="437"/>
      <c r="H10" s="437"/>
      <c r="I10" s="437"/>
      <c r="J10" s="541"/>
      <c r="K10" s="485"/>
    </row>
    <row r="11" spans="1:11" ht="15.95" customHeight="1" x14ac:dyDescent="0.25">
      <c r="A11" s="443" t="s">
        <v>594</v>
      </c>
      <c r="B11" s="444"/>
      <c r="C11" s="444"/>
      <c r="D11" s="227"/>
      <c r="E11" s="227"/>
      <c r="F11" s="227"/>
      <c r="G11" s="444"/>
      <c r="H11" s="444"/>
      <c r="I11" s="444"/>
      <c r="J11" s="69"/>
      <c r="K11" s="484">
        <f>SUM(K12:K17)</f>
        <v>45539562.950000003</v>
      </c>
    </row>
    <row r="12" spans="1:11" ht="15.95" customHeight="1" x14ac:dyDescent="0.25">
      <c r="A12" s="540" t="s">
        <v>2534</v>
      </c>
      <c r="B12" s="1103" t="s">
        <v>2535</v>
      </c>
      <c r="C12" s="1103" t="s">
        <v>110</v>
      </c>
      <c r="D12" s="118">
        <v>1.6E-2</v>
      </c>
      <c r="E12" s="118">
        <v>7.4999999999999997E-3</v>
      </c>
      <c r="F12" s="1139">
        <v>5.6000000000000001E-2</v>
      </c>
      <c r="G12" s="541"/>
      <c r="H12" s="437"/>
      <c r="I12" s="437"/>
      <c r="J12" s="541" t="s">
        <v>2536</v>
      </c>
      <c r="K12" s="1104">
        <v>27993404.32</v>
      </c>
    </row>
    <row r="13" spans="1:11" ht="15.95" customHeight="1" x14ac:dyDescent="0.25">
      <c r="A13" s="540" t="s">
        <v>1434</v>
      </c>
      <c r="B13" s="1103" t="s">
        <v>2537</v>
      </c>
      <c r="C13" s="1103" t="s">
        <v>2165</v>
      </c>
      <c r="D13" s="234"/>
      <c r="E13" s="234"/>
      <c r="F13" s="234"/>
      <c r="G13" s="541" t="s">
        <v>1551</v>
      </c>
      <c r="H13" s="437"/>
      <c r="I13" s="437"/>
      <c r="J13" s="541" t="s">
        <v>2536</v>
      </c>
      <c r="K13" s="1104">
        <v>12754244.869999999</v>
      </c>
    </row>
    <row r="14" spans="1:11" ht="15.95" customHeight="1" x14ac:dyDescent="0.25">
      <c r="A14" s="540" t="s">
        <v>28</v>
      </c>
      <c r="B14" s="1103" t="s">
        <v>2538</v>
      </c>
      <c r="C14" s="1103" t="s">
        <v>2165</v>
      </c>
      <c r="D14" s="1140"/>
      <c r="E14" s="118">
        <v>4.0000000000000001E-3</v>
      </c>
      <c r="F14" s="118">
        <v>1.7999999999999999E-2</v>
      </c>
      <c r="G14" s="541"/>
      <c r="H14" s="437"/>
      <c r="I14" s="437"/>
      <c r="J14" s="541" t="s">
        <v>2536</v>
      </c>
      <c r="K14" s="1104">
        <v>4542806.8899999997</v>
      </c>
    </row>
    <row r="15" spans="1:11" ht="15.95" customHeight="1" x14ac:dyDescent="0.25">
      <c r="A15" s="1519" t="s">
        <v>100</v>
      </c>
      <c r="B15" s="1518"/>
      <c r="C15" s="1103" t="s">
        <v>607</v>
      </c>
      <c r="D15" s="234"/>
      <c r="E15" s="234"/>
      <c r="F15" s="234"/>
      <c r="G15" s="541"/>
      <c r="H15" s="437"/>
      <c r="I15" s="437"/>
      <c r="J15" s="541" t="s">
        <v>2536</v>
      </c>
      <c r="K15" s="1104">
        <v>163436.09</v>
      </c>
    </row>
    <row r="16" spans="1:11" ht="15.95" customHeight="1" x14ac:dyDescent="0.25">
      <c r="A16" s="894" t="s">
        <v>1795</v>
      </c>
      <c r="B16" s="1518"/>
      <c r="C16" s="1103"/>
      <c r="D16" s="234"/>
      <c r="E16" s="234"/>
      <c r="F16" s="234"/>
      <c r="G16" s="541"/>
      <c r="H16" s="437"/>
      <c r="I16" s="437"/>
      <c r="J16" s="541" t="s">
        <v>2536</v>
      </c>
      <c r="K16" s="1104">
        <v>73910.78</v>
      </c>
    </row>
    <row r="17" spans="1:11" ht="15.95" customHeight="1" x14ac:dyDescent="0.25">
      <c r="A17" s="1519" t="s">
        <v>54</v>
      </c>
      <c r="B17" s="1518"/>
      <c r="C17" s="1103"/>
      <c r="D17" s="234"/>
      <c r="E17" s="234"/>
      <c r="F17" s="234"/>
      <c r="G17" s="541"/>
      <c r="H17" s="437"/>
      <c r="I17" s="437"/>
      <c r="J17" s="541" t="s">
        <v>2536</v>
      </c>
      <c r="K17" s="1102">
        <v>11760</v>
      </c>
    </row>
    <row r="18" spans="1:11" ht="15.95" customHeight="1" x14ac:dyDescent="0.25">
      <c r="A18" s="540"/>
      <c r="B18" s="266"/>
      <c r="C18" s="1103"/>
      <c r="D18" s="543"/>
      <c r="E18" s="543"/>
      <c r="F18" s="543"/>
      <c r="G18" s="541"/>
      <c r="H18" s="437"/>
      <c r="I18" s="437"/>
      <c r="J18" s="541"/>
      <c r="K18" s="485"/>
    </row>
    <row r="19" spans="1:11" s="348" customFormat="1" ht="15.95" customHeight="1" x14ac:dyDescent="0.25">
      <c r="A19" s="445" t="s">
        <v>614</v>
      </c>
      <c r="B19" s="71"/>
      <c r="C19" s="71"/>
      <c r="D19" s="228"/>
      <c r="E19" s="228"/>
      <c r="F19" s="228"/>
      <c r="G19" s="54"/>
      <c r="H19" s="54"/>
      <c r="I19" s="54"/>
      <c r="J19" s="67"/>
      <c r="K19" s="486">
        <f>SUM(K20)</f>
        <v>0</v>
      </c>
    </row>
    <row r="20" spans="1:11" s="348" customFormat="1" ht="15.95" customHeight="1" x14ac:dyDescent="0.25">
      <c r="A20" s="540"/>
      <c r="B20" s="72"/>
      <c r="C20" s="72"/>
      <c r="D20" s="229"/>
      <c r="E20" s="229"/>
      <c r="F20" s="229"/>
      <c r="G20" s="438"/>
      <c r="H20" s="438"/>
      <c r="I20" s="438"/>
      <c r="J20" s="68"/>
      <c r="K20" s="487"/>
    </row>
    <row r="21" spans="1:11" ht="15.95" customHeight="1" x14ac:dyDescent="0.25">
      <c r="A21" s="443" t="s">
        <v>617</v>
      </c>
      <c r="B21" s="73"/>
      <c r="C21" s="73"/>
      <c r="D21" s="227"/>
      <c r="E21" s="227"/>
      <c r="F21" s="227"/>
      <c r="G21" s="444"/>
      <c r="H21" s="444"/>
      <c r="I21" s="444"/>
      <c r="J21" s="69"/>
      <c r="K21" s="484">
        <f>SUM(K22:K25)</f>
        <v>264152.44</v>
      </c>
    </row>
    <row r="22" spans="1:11" ht="15.95" customHeight="1" x14ac:dyDescent="0.25">
      <c r="A22" s="540" t="s">
        <v>554</v>
      </c>
      <c r="B22" s="1518"/>
      <c r="C22" s="1103"/>
      <c r="D22" s="226"/>
      <c r="E22" s="226"/>
      <c r="F22" s="226"/>
      <c r="G22" s="437"/>
      <c r="H22" s="437"/>
      <c r="I22" s="437"/>
      <c r="J22" s="541" t="s">
        <v>2536</v>
      </c>
      <c r="K22" s="1104">
        <v>87345.04</v>
      </c>
    </row>
    <row r="23" spans="1:11" ht="15.95" customHeight="1" x14ac:dyDescent="0.25">
      <c r="A23" s="540" t="s">
        <v>2539</v>
      </c>
      <c r="B23" s="1518"/>
      <c r="C23" s="1103" t="s">
        <v>607</v>
      </c>
      <c r="D23" s="226"/>
      <c r="E23" s="226"/>
      <c r="F23" s="226"/>
      <c r="G23" s="437"/>
      <c r="H23" s="437"/>
      <c r="I23" s="437"/>
      <c r="J23" s="541" t="s">
        <v>2536</v>
      </c>
      <c r="K23" s="1104">
        <v>106549.4</v>
      </c>
    </row>
    <row r="24" spans="1:11" ht="15.95" customHeight="1" x14ac:dyDescent="0.25">
      <c r="A24" s="540" t="s">
        <v>2540</v>
      </c>
      <c r="B24" s="1518"/>
      <c r="C24" s="1103"/>
      <c r="D24" s="226"/>
      <c r="E24" s="226"/>
      <c r="F24" s="226"/>
      <c r="G24" s="437"/>
      <c r="H24" s="437"/>
      <c r="I24" s="437"/>
      <c r="J24" s="541" t="s">
        <v>2536</v>
      </c>
      <c r="K24" s="1104">
        <v>70258</v>
      </c>
    </row>
    <row r="25" spans="1:11" ht="15.95" customHeight="1" x14ac:dyDescent="0.25">
      <c r="A25" s="540"/>
      <c r="B25" s="1103"/>
      <c r="C25" s="1103"/>
      <c r="D25" s="226"/>
      <c r="E25" s="226"/>
      <c r="F25" s="226"/>
      <c r="G25" s="437"/>
      <c r="H25" s="437"/>
      <c r="I25" s="437"/>
      <c r="J25" s="541"/>
      <c r="K25" s="485"/>
    </row>
    <row r="26" spans="1:11" ht="15.95" customHeight="1" x14ac:dyDescent="0.25">
      <c r="A26" s="443" t="s">
        <v>620</v>
      </c>
      <c r="B26" s="73"/>
      <c r="C26" s="73"/>
      <c r="D26" s="227"/>
      <c r="E26" s="227"/>
      <c r="F26" s="227"/>
      <c r="G26" s="444"/>
      <c r="H26" s="444"/>
      <c r="I26" s="444"/>
      <c r="J26" s="69"/>
      <c r="K26" s="484">
        <f>SUM(K27:K27)</f>
        <v>0</v>
      </c>
    </row>
    <row r="27" spans="1:11" ht="15.95" customHeight="1" x14ac:dyDescent="0.25">
      <c r="A27" s="439"/>
      <c r="B27" s="1103"/>
      <c r="C27" s="1103"/>
      <c r="D27" s="226"/>
      <c r="E27" s="226"/>
      <c r="F27" s="226"/>
      <c r="G27" s="437"/>
      <c r="H27" s="437"/>
      <c r="I27" s="437"/>
      <c r="J27" s="541"/>
      <c r="K27" s="485"/>
    </row>
    <row r="28" spans="1:11" ht="15.95" customHeight="1" x14ac:dyDescent="0.25">
      <c r="A28" s="443" t="s">
        <v>621</v>
      </c>
      <c r="B28" s="73"/>
      <c r="C28" s="73"/>
      <c r="D28" s="227"/>
      <c r="E28" s="227"/>
      <c r="F28" s="227"/>
      <c r="G28" s="444"/>
      <c r="H28" s="444"/>
      <c r="I28" s="444"/>
      <c r="J28" s="69"/>
      <c r="K28" s="484">
        <f>SUM(K29:K29)</f>
        <v>0</v>
      </c>
    </row>
    <row r="29" spans="1:11" ht="15.95" customHeight="1" x14ac:dyDescent="0.25">
      <c r="A29" s="439"/>
      <c r="B29" s="1103"/>
      <c r="C29" s="1103"/>
      <c r="D29" s="226"/>
      <c r="E29" s="226"/>
      <c r="F29" s="226"/>
      <c r="G29" s="437"/>
      <c r="H29" s="437"/>
      <c r="I29" s="437"/>
      <c r="J29" s="541"/>
      <c r="K29" s="485"/>
    </row>
    <row r="30" spans="1:11" s="348" customFormat="1" ht="15.95" customHeight="1" x14ac:dyDescent="0.25">
      <c r="A30" s="445" t="s">
        <v>624</v>
      </c>
      <c r="B30" s="71"/>
      <c r="C30" s="71"/>
      <c r="D30" s="228"/>
      <c r="E30" s="228"/>
      <c r="F30" s="228"/>
      <c r="G30" s="54"/>
      <c r="H30" s="54"/>
      <c r="I30" s="54"/>
      <c r="J30" s="67"/>
      <c r="K30" s="486">
        <f>SUM(K31)</f>
        <v>0</v>
      </c>
    </row>
    <row r="31" spans="1:11" s="348" customFormat="1" ht="15.95" customHeight="1" x14ac:dyDescent="0.25">
      <c r="A31" s="440"/>
      <c r="B31" s="72"/>
      <c r="C31" s="72"/>
      <c r="D31" s="229"/>
      <c r="E31" s="229"/>
      <c r="F31" s="229"/>
      <c r="G31" s="438"/>
      <c r="H31" s="438"/>
      <c r="I31" s="438"/>
      <c r="J31" s="68"/>
      <c r="K31" s="487"/>
    </row>
    <row r="32" spans="1:11" ht="15.95" customHeight="1" x14ac:dyDescent="0.25">
      <c r="A32" s="443" t="s">
        <v>627</v>
      </c>
      <c r="B32" s="73"/>
      <c r="C32" s="73"/>
      <c r="D32" s="227"/>
      <c r="E32" s="227"/>
      <c r="F32" s="227"/>
      <c r="G32" s="444"/>
      <c r="H32" s="444"/>
      <c r="I32" s="444"/>
      <c r="J32" s="69"/>
      <c r="K32" s="484">
        <f>SUM(K33)</f>
        <v>740426.29</v>
      </c>
    </row>
    <row r="33" spans="1:11" ht="15.95" customHeight="1" x14ac:dyDescent="0.25">
      <c r="A33" s="540" t="s">
        <v>2541</v>
      </c>
      <c r="B33" s="1103"/>
      <c r="C33" s="1103"/>
      <c r="D33" s="226"/>
      <c r="E33" s="226"/>
      <c r="F33" s="226"/>
      <c r="G33" s="437"/>
      <c r="H33" s="437"/>
      <c r="I33" s="437"/>
      <c r="J33" s="541"/>
      <c r="K33" s="1104">
        <v>740426.29</v>
      </c>
    </row>
    <row r="34" spans="1:11" ht="15.95" customHeight="1" x14ac:dyDescent="0.25">
      <c r="A34" s="540"/>
      <c r="B34" s="1241"/>
      <c r="C34" s="1241"/>
      <c r="D34" s="226"/>
      <c r="E34" s="226"/>
      <c r="F34" s="226"/>
      <c r="G34" s="437"/>
      <c r="H34" s="437"/>
      <c r="I34" s="437"/>
      <c r="J34" s="541"/>
      <c r="K34" s="1242"/>
    </row>
    <row r="35" spans="1:11" ht="15.95" customHeight="1" x14ac:dyDescent="0.25">
      <c r="A35" s="441" t="s">
        <v>628</v>
      </c>
      <c r="B35" s="1043"/>
      <c r="C35" s="1043"/>
      <c r="D35" s="230"/>
      <c r="E35" s="230"/>
      <c r="F35" s="230"/>
      <c r="G35" s="1043"/>
      <c r="H35" s="1043"/>
      <c r="I35" s="1043"/>
      <c r="J35" s="1043"/>
      <c r="K35" s="448">
        <f>+K9+K11+K19+K21+K26+K28+K30+K32</f>
        <v>46544141.68</v>
      </c>
    </row>
    <row r="36" spans="1:11" x14ac:dyDescent="0.25">
      <c r="A36" s="482"/>
      <c r="B36" s="19"/>
      <c r="C36" s="19"/>
      <c r="D36" s="19"/>
      <c r="E36" s="19"/>
      <c r="F36" s="19"/>
      <c r="G36" s="19"/>
      <c r="H36" s="19"/>
      <c r="I36" s="19"/>
      <c r="J36" s="19"/>
      <c r="K36" s="19"/>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0" orientation="landscape" r:id="rId1"/>
  <ignoredErrors>
    <ignoredError sqref="A6:XFD6"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59"/>
  <sheetViews>
    <sheetView showGridLines="0" topLeftCell="A4" zoomScale="90" zoomScaleNormal="90" workbookViewId="0">
      <selection activeCell="E12" sqref="E12"/>
    </sheetView>
  </sheetViews>
  <sheetFormatPr baseColWidth="10" defaultRowHeight="15" x14ac:dyDescent="0.25"/>
  <cols>
    <col min="1" max="1" width="38" style="347" customWidth="1"/>
    <col min="2" max="2" width="20.42578125" style="347" customWidth="1"/>
    <col min="3" max="3" width="12.7109375" style="347" bestFit="1" customWidth="1"/>
    <col min="4" max="4" width="17" style="347" bestFit="1" customWidth="1"/>
    <col min="5" max="6" width="17.7109375" style="347" customWidth="1"/>
    <col min="7" max="7" width="20.85546875" style="347" customWidth="1"/>
    <col min="8" max="9" width="17.7109375" style="347" customWidth="1"/>
    <col min="10" max="10" width="17.42578125" style="347" bestFit="1" customWidth="1"/>
    <col min="11" max="11" width="15" style="347" bestFit="1" customWidth="1"/>
    <col min="12" max="12" width="1.28515625" style="347" customWidth="1"/>
    <col min="13" max="256" width="11.42578125" style="347"/>
    <col min="257" max="257" width="38" style="347" customWidth="1"/>
    <col min="258" max="258" width="19.42578125" style="347" customWidth="1"/>
    <col min="259" max="267" width="17.7109375" style="347" customWidth="1"/>
    <col min="268" max="268" width="1.28515625" style="347" customWidth="1"/>
    <col min="269" max="512" width="11.42578125" style="347"/>
    <col min="513" max="513" width="38" style="347" customWidth="1"/>
    <col min="514" max="514" width="19.42578125" style="347" customWidth="1"/>
    <col min="515" max="523" width="17.7109375" style="347" customWidth="1"/>
    <col min="524" max="524" width="1.28515625" style="347" customWidth="1"/>
    <col min="525" max="768" width="11.42578125" style="347"/>
    <col min="769" max="769" width="38" style="347" customWidth="1"/>
    <col min="770" max="770" width="19.42578125" style="347" customWidth="1"/>
    <col min="771" max="779" width="17.7109375" style="347" customWidth="1"/>
    <col min="780" max="780" width="1.28515625" style="347" customWidth="1"/>
    <col min="781" max="1024" width="11.42578125" style="347"/>
    <col min="1025" max="1025" width="38" style="347" customWidth="1"/>
    <col min="1026" max="1026" width="19.42578125" style="347" customWidth="1"/>
    <col min="1027" max="1035" width="17.7109375" style="347" customWidth="1"/>
    <col min="1036" max="1036" width="1.28515625" style="347" customWidth="1"/>
    <col min="1037" max="1280" width="11.42578125" style="347"/>
    <col min="1281" max="1281" width="38" style="347" customWidth="1"/>
    <col min="1282" max="1282" width="19.42578125" style="347" customWidth="1"/>
    <col min="1283" max="1291" width="17.7109375" style="347" customWidth="1"/>
    <col min="1292" max="1292" width="1.28515625" style="347" customWidth="1"/>
    <col min="1293" max="1536" width="11.42578125" style="347"/>
    <col min="1537" max="1537" width="38" style="347" customWidth="1"/>
    <col min="1538" max="1538" width="19.42578125" style="347" customWidth="1"/>
    <col min="1539" max="1547" width="17.7109375" style="347" customWidth="1"/>
    <col min="1548" max="1548" width="1.28515625" style="347" customWidth="1"/>
    <col min="1549" max="1792" width="11.42578125" style="347"/>
    <col min="1793" max="1793" width="38" style="347" customWidth="1"/>
    <col min="1794" max="1794" width="19.42578125" style="347" customWidth="1"/>
    <col min="1795" max="1803" width="17.7109375" style="347" customWidth="1"/>
    <col min="1804" max="1804" width="1.28515625" style="347" customWidth="1"/>
    <col min="1805" max="2048" width="11.42578125" style="347"/>
    <col min="2049" max="2049" width="38" style="347" customWidth="1"/>
    <col min="2050" max="2050" width="19.42578125" style="347" customWidth="1"/>
    <col min="2051" max="2059" width="17.7109375" style="347" customWidth="1"/>
    <col min="2060" max="2060" width="1.28515625" style="347" customWidth="1"/>
    <col min="2061" max="2304" width="11.42578125" style="347"/>
    <col min="2305" max="2305" width="38" style="347" customWidth="1"/>
    <col min="2306" max="2306" width="19.42578125" style="347" customWidth="1"/>
    <col min="2307" max="2315" width="17.7109375" style="347" customWidth="1"/>
    <col min="2316" max="2316" width="1.28515625" style="347" customWidth="1"/>
    <col min="2317" max="2560" width="11.42578125" style="347"/>
    <col min="2561" max="2561" width="38" style="347" customWidth="1"/>
    <col min="2562" max="2562" width="19.42578125" style="347" customWidth="1"/>
    <col min="2563" max="2571" width="17.7109375" style="347" customWidth="1"/>
    <col min="2572" max="2572" width="1.28515625" style="347" customWidth="1"/>
    <col min="2573" max="2816" width="11.42578125" style="347"/>
    <col min="2817" max="2817" width="38" style="347" customWidth="1"/>
    <col min="2818" max="2818" width="19.42578125" style="347" customWidth="1"/>
    <col min="2819" max="2827" width="17.7109375" style="347" customWidth="1"/>
    <col min="2828" max="2828" width="1.28515625" style="347" customWidth="1"/>
    <col min="2829" max="3072" width="11.42578125" style="347"/>
    <col min="3073" max="3073" width="38" style="347" customWidth="1"/>
    <col min="3074" max="3074" width="19.42578125" style="347" customWidth="1"/>
    <col min="3075" max="3083" width="17.7109375" style="347" customWidth="1"/>
    <col min="3084" max="3084" width="1.28515625" style="347" customWidth="1"/>
    <col min="3085" max="3328" width="11.42578125" style="347"/>
    <col min="3329" max="3329" width="38" style="347" customWidth="1"/>
    <col min="3330" max="3330" width="19.42578125" style="347" customWidth="1"/>
    <col min="3331" max="3339" width="17.7109375" style="347" customWidth="1"/>
    <col min="3340" max="3340" width="1.28515625" style="347" customWidth="1"/>
    <col min="3341" max="3584" width="11.42578125" style="347"/>
    <col min="3585" max="3585" width="38" style="347" customWidth="1"/>
    <col min="3586" max="3586" width="19.42578125" style="347" customWidth="1"/>
    <col min="3587" max="3595" width="17.7109375" style="347" customWidth="1"/>
    <col min="3596" max="3596" width="1.28515625" style="347" customWidth="1"/>
    <col min="3597" max="3840" width="11.42578125" style="347"/>
    <col min="3841" max="3841" width="38" style="347" customWidth="1"/>
    <col min="3842" max="3842" width="19.42578125" style="347" customWidth="1"/>
    <col min="3843" max="3851" width="17.7109375" style="347" customWidth="1"/>
    <col min="3852" max="3852" width="1.28515625" style="347" customWidth="1"/>
    <col min="3853" max="4096" width="11.42578125" style="347"/>
    <col min="4097" max="4097" width="38" style="347" customWidth="1"/>
    <col min="4098" max="4098" width="19.42578125" style="347" customWidth="1"/>
    <col min="4099" max="4107" width="17.7109375" style="347" customWidth="1"/>
    <col min="4108" max="4108" width="1.28515625" style="347" customWidth="1"/>
    <col min="4109" max="4352" width="11.42578125" style="347"/>
    <col min="4353" max="4353" width="38" style="347" customWidth="1"/>
    <col min="4354" max="4354" width="19.42578125" style="347" customWidth="1"/>
    <col min="4355" max="4363" width="17.7109375" style="347" customWidth="1"/>
    <col min="4364" max="4364" width="1.28515625" style="347" customWidth="1"/>
    <col min="4365" max="4608" width="11.42578125" style="347"/>
    <col min="4609" max="4609" width="38" style="347" customWidth="1"/>
    <col min="4610" max="4610" width="19.42578125" style="347" customWidth="1"/>
    <col min="4611" max="4619" width="17.7109375" style="347" customWidth="1"/>
    <col min="4620" max="4620" width="1.28515625" style="347" customWidth="1"/>
    <col min="4621" max="4864" width="11.42578125" style="347"/>
    <col min="4865" max="4865" width="38" style="347" customWidth="1"/>
    <col min="4866" max="4866" width="19.42578125" style="347" customWidth="1"/>
    <col min="4867" max="4875" width="17.7109375" style="347" customWidth="1"/>
    <col min="4876" max="4876" width="1.28515625" style="347" customWidth="1"/>
    <col min="4877" max="5120" width="11.42578125" style="347"/>
    <col min="5121" max="5121" width="38" style="347" customWidth="1"/>
    <col min="5122" max="5122" width="19.42578125" style="347" customWidth="1"/>
    <col min="5123" max="5131" width="17.7109375" style="347" customWidth="1"/>
    <col min="5132" max="5132" width="1.28515625" style="347" customWidth="1"/>
    <col min="5133" max="5376" width="11.42578125" style="347"/>
    <col min="5377" max="5377" width="38" style="347" customWidth="1"/>
    <col min="5378" max="5378" width="19.42578125" style="347" customWidth="1"/>
    <col min="5379" max="5387" width="17.7109375" style="347" customWidth="1"/>
    <col min="5388" max="5388" width="1.28515625" style="347" customWidth="1"/>
    <col min="5389" max="5632" width="11.42578125" style="347"/>
    <col min="5633" max="5633" width="38" style="347" customWidth="1"/>
    <col min="5634" max="5634" width="19.42578125" style="347" customWidth="1"/>
    <col min="5635" max="5643" width="17.7109375" style="347" customWidth="1"/>
    <col min="5644" max="5644" width="1.28515625" style="347" customWidth="1"/>
    <col min="5645" max="5888" width="11.42578125" style="347"/>
    <col min="5889" max="5889" width="38" style="347" customWidth="1"/>
    <col min="5890" max="5890" width="19.42578125" style="347" customWidth="1"/>
    <col min="5891" max="5899" width="17.7109375" style="347" customWidth="1"/>
    <col min="5900" max="5900" width="1.28515625" style="347" customWidth="1"/>
    <col min="5901" max="6144" width="11.42578125" style="347"/>
    <col min="6145" max="6145" width="38" style="347" customWidth="1"/>
    <col min="6146" max="6146" width="19.42578125" style="347" customWidth="1"/>
    <col min="6147" max="6155" width="17.7109375" style="347" customWidth="1"/>
    <col min="6156" max="6156" width="1.28515625" style="347" customWidth="1"/>
    <col min="6157" max="6400" width="11.42578125" style="347"/>
    <col min="6401" max="6401" width="38" style="347" customWidth="1"/>
    <col min="6402" max="6402" width="19.42578125" style="347" customWidth="1"/>
    <col min="6403" max="6411" width="17.7109375" style="347" customWidth="1"/>
    <col min="6412" max="6412" width="1.28515625" style="347" customWidth="1"/>
    <col min="6413" max="6656" width="11.42578125" style="347"/>
    <col min="6657" max="6657" width="38" style="347" customWidth="1"/>
    <col min="6658" max="6658" width="19.42578125" style="347" customWidth="1"/>
    <col min="6659" max="6667" width="17.7109375" style="347" customWidth="1"/>
    <col min="6668" max="6668" width="1.28515625" style="347" customWidth="1"/>
    <col min="6669" max="6912" width="11.42578125" style="347"/>
    <col min="6913" max="6913" width="38" style="347" customWidth="1"/>
    <col min="6914" max="6914" width="19.42578125" style="347" customWidth="1"/>
    <col min="6915" max="6923" width="17.7109375" style="347" customWidth="1"/>
    <col min="6924" max="6924" width="1.28515625" style="347" customWidth="1"/>
    <col min="6925" max="7168" width="11.42578125" style="347"/>
    <col min="7169" max="7169" width="38" style="347" customWidth="1"/>
    <col min="7170" max="7170" width="19.42578125" style="347" customWidth="1"/>
    <col min="7171" max="7179" width="17.7109375" style="347" customWidth="1"/>
    <col min="7180" max="7180" width="1.28515625" style="347" customWidth="1"/>
    <col min="7181" max="7424" width="11.42578125" style="347"/>
    <col min="7425" max="7425" width="38" style="347" customWidth="1"/>
    <col min="7426" max="7426" width="19.42578125" style="347" customWidth="1"/>
    <col min="7427" max="7435" width="17.7109375" style="347" customWidth="1"/>
    <col min="7436" max="7436" width="1.28515625" style="347" customWidth="1"/>
    <col min="7437" max="7680" width="11.42578125" style="347"/>
    <col min="7681" max="7681" width="38" style="347" customWidth="1"/>
    <col min="7682" max="7682" width="19.42578125" style="347" customWidth="1"/>
    <col min="7683" max="7691" width="17.7109375" style="347" customWidth="1"/>
    <col min="7692" max="7692" width="1.28515625" style="347" customWidth="1"/>
    <col min="7693" max="7936" width="11.42578125" style="347"/>
    <col min="7937" max="7937" width="38" style="347" customWidth="1"/>
    <col min="7938" max="7938" width="19.42578125" style="347" customWidth="1"/>
    <col min="7939" max="7947" width="17.7109375" style="347" customWidth="1"/>
    <col min="7948" max="7948" width="1.28515625" style="347" customWidth="1"/>
    <col min="7949" max="8192" width="11.42578125" style="347"/>
    <col min="8193" max="8193" width="38" style="347" customWidth="1"/>
    <col min="8194" max="8194" width="19.42578125" style="347" customWidth="1"/>
    <col min="8195" max="8203" width="17.7109375" style="347" customWidth="1"/>
    <col min="8204" max="8204" width="1.28515625" style="347" customWidth="1"/>
    <col min="8205" max="8448" width="11.42578125" style="347"/>
    <col min="8449" max="8449" width="38" style="347" customWidth="1"/>
    <col min="8450" max="8450" width="19.42578125" style="347" customWidth="1"/>
    <col min="8451" max="8459" width="17.7109375" style="347" customWidth="1"/>
    <col min="8460" max="8460" width="1.28515625" style="347" customWidth="1"/>
    <col min="8461" max="8704" width="11.42578125" style="347"/>
    <col min="8705" max="8705" width="38" style="347" customWidth="1"/>
    <col min="8706" max="8706" width="19.42578125" style="347" customWidth="1"/>
    <col min="8707" max="8715" width="17.7109375" style="347" customWidth="1"/>
    <col min="8716" max="8716" width="1.28515625" style="347" customWidth="1"/>
    <col min="8717" max="8960" width="11.42578125" style="347"/>
    <col min="8961" max="8961" width="38" style="347" customWidth="1"/>
    <col min="8962" max="8962" width="19.42578125" style="347" customWidth="1"/>
    <col min="8963" max="8971" width="17.7109375" style="347" customWidth="1"/>
    <col min="8972" max="8972" width="1.28515625" style="347" customWidth="1"/>
    <col min="8973" max="9216" width="11.42578125" style="347"/>
    <col min="9217" max="9217" width="38" style="347" customWidth="1"/>
    <col min="9218" max="9218" width="19.42578125" style="347" customWidth="1"/>
    <col min="9219" max="9227" width="17.7109375" style="347" customWidth="1"/>
    <col min="9228" max="9228" width="1.28515625" style="347" customWidth="1"/>
    <col min="9229" max="9472" width="11.42578125" style="347"/>
    <col min="9473" max="9473" width="38" style="347" customWidth="1"/>
    <col min="9474" max="9474" width="19.42578125" style="347" customWidth="1"/>
    <col min="9475" max="9483" width="17.7109375" style="347" customWidth="1"/>
    <col min="9484" max="9484" width="1.28515625" style="347" customWidth="1"/>
    <col min="9485" max="9728" width="11.42578125" style="347"/>
    <col min="9729" max="9729" width="38" style="347" customWidth="1"/>
    <col min="9730" max="9730" width="19.42578125" style="347" customWidth="1"/>
    <col min="9731" max="9739" width="17.7109375" style="347" customWidth="1"/>
    <col min="9740" max="9740" width="1.28515625" style="347" customWidth="1"/>
    <col min="9741" max="9984" width="11.42578125" style="347"/>
    <col min="9985" max="9985" width="38" style="347" customWidth="1"/>
    <col min="9986" max="9986" width="19.42578125" style="347" customWidth="1"/>
    <col min="9987" max="9995" width="17.7109375" style="347" customWidth="1"/>
    <col min="9996" max="9996" width="1.28515625" style="347" customWidth="1"/>
    <col min="9997" max="10240" width="11.42578125" style="347"/>
    <col min="10241" max="10241" width="38" style="347" customWidth="1"/>
    <col min="10242" max="10242" width="19.42578125" style="347" customWidth="1"/>
    <col min="10243" max="10251" width="17.7109375" style="347" customWidth="1"/>
    <col min="10252" max="10252" width="1.28515625" style="347" customWidth="1"/>
    <col min="10253" max="10496" width="11.42578125" style="347"/>
    <col min="10497" max="10497" width="38" style="347" customWidth="1"/>
    <col min="10498" max="10498" width="19.42578125" style="347" customWidth="1"/>
    <col min="10499" max="10507" width="17.7109375" style="347" customWidth="1"/>
    <col min="10508" max="10508" width="1.28515625" style="347" customWidth="1"/>
    <col min="10509" max="10752" width="11.42578125" style="347"/>
    <col min="10753" max="10753" width="38" style="347" customWidth="1"/>
    <col min="10754" max="10754" width="19.42578125" style="347" customWidth="1"/>
    <col min="10755" max="10763" width="17.7109375" style="347" customWidth="1"/>
    <col min="10764" max="10764" width="1.28515625" style="347" customWidth="1"/>
    <col min="10765" max="11008" width="11.42578125" style="347"/>
    <col min="11009" max="11009" width="38" style="347" customWidth="1"/>
    <col min="11010" max="11010" width="19.42578125" style="347" customWidth="1"/>
    <col min="11011" max="11019" width="17.7109375" style="347" customWidth="1"/>
    <col min="11020" max="11020" width="1.28515625" style="347" customWidth="1"/>
    <col min="11021" max="11264" width="11.42578125" style="347"/>
    <col min="11265" max="11265" width="38" style="347" customWidth="1"/>
    <col min="11266" max="11266" width="19.42578125" style="347" customWidth="1"/>
    <col min="11267" max="11275" width="17.7109375" style="347" customWidth="1"/>
    <col min="11276" max="11276" width="1.28515625" style="347" customWidth="1"/>
    <col min="11277" max="11520" width="11.42578125" style="347"/>
    <col min="11521" max="11521" width="38" style="347" customWidth="1"/>
    <col min="11522" max="11522" width="19.42578125" style="347" customWidth="1"/>
    <col min="11523" max="11531" width="17.7109375" style="347" customWidth="1"/>
    <col min="11532" max="11532" width="1.28515625" style="347" customWidth="1"/>
    <col min="11533" max="11776" width="11.42578125" style="347"/>
    <col min="11777" max="11777" width="38" style="347" customWidth="1"/>
    <col min="11778" max="11778" width="19.42578125" style="347" customWidth="1"/>
    <col min="11779" max="11787" width="17.7109375" style="347" customWidth="1"/>
    <col min="11788" max="11788" width="1.28515625" style="347" customWidth="1"/>
    <col min="11789" max="12032" width="11.42578125" style="347"/>
    <col min="12033" max="12033" width="38" style="347" customWidth="1"/>
    <col min="12034" max="12034" width="19.42578125" style="347" customWidth="1"/>
    <col min="12035" max="12043" width="17.7109375" style="347" customWidth="1"/>
    <col min="12044" max="12044" width="1.28515625" style="347" customWidth="1"/>
    <col min="12045" max="12288" width="11.42578125" style="347"/>
    <col min="12289" max="12289" width="38" style="347" customWidth="1"/>
    <col min="12290" max="12290" width="19.42578125" style="347" customWidth="1"/>
    <col min="12291" max="12299" width="17.7109375" style="347" customWidth="1"/>
    <col min="12300" max="12300" width="1.28515625" style="347" customWidth="1"/>
    <col min="12301" max="12544" width="11.42578125" style="347"/>
    <col min="12545" max="12545" width="38" style="347" customWidth="1"/>
    <col min="12546" max="12546" width="19.42578125" style="347" customWidth="1"/>
    <col min="12547" max="12555" width="17.7109375" style="347" customWidth="1"/>
    <col min="12556" max="12556" width="1.28515625" style="347" customWidth="1"/>
    <col min="12557" max="12800" width="11.42578125" style="347"/>
    <col min="12801" max="12801" width="38" style="347" customWidth="1"/>
    <col min="12802" max="12802" width="19.42578125" style="347" customWidth="1"/>
    <col min="12803" max="12811" width="17.7109375" style="347" customWidth="1"/>
    <col min="12812" max="12812" width="1.28515625" style="347" customWidth="1"/>
    <col min="12813" max="13056" width="11.42578125" style="347"/>
    <col min="13057" max="13057" width="38" style="347" customWidth="1"/>
    <col min="13058" max="13058" width="19.42578125" style="347" customWidth="1"/>
    <col min="13059" max="13067" width="17.7109375" style="347" customWidth="1"/>
    <col min="13068" max="13068" width="1.28515625" style="347" customWidth="1"/>
    <col min="13069" max="13312" width="11.42578125" style="347"/>
    <col min="13313" max="13313" width="38" style="347" customWidth="1"/>
    <col min="13314" max="13314" width="19.42578125" style="347" customWidth="1"/>
    <col min="13315" max="13323" width="17.7109375" style="347" customWidth="1"/>
    <col min="13324" max="13324" width="1.28515625" style="347" customWidth="1"/>
    <col min="13325" max="13568" width="11.42578125" style="347"/>
    <col min="13569" max="13569" width="38" style="347" customWidth="1"/>
    <col min="13570" max="13570" width="19.42578125" style="347" customWidth="1"/>
    <col min="13571" max="13579" width="17.7109375" style="347" customWidth="1"/>
    <col min="13580" max="13580" width="1.28515625" style="347" customWidth="1"/>
    <col min="13581" max="13824" width="11.42578125" style="347"/>
    <col min="13825" max="13825" width="38" style="347" customWidth="1"/>
    <col min="13826" max="13826" width="19.42578125" style="347" customWidth="1"/>
    <col min="13827" max="13835" width="17.7109375" style="347" customWidth="1"/>
    <col min="13836" max="13836" width="1.28515625" style="347" customWidth="1"/>
    <col min="13837" max="14080" width="11.42578125" style="347"/>
    <col min="14081" max="14081" width="38" style="347" customWidth="1"/>
    <col min="14082" max="14082" width="19.42578125" style="347" customWidth="1"/>
    <col min="14083" max="14091" width="17.7109375" style="347" customWidth="1"/>
    <col min="14092" max="14092" width="1.28515625" style="347" customWidth="1"/>
    <col min="14093" max="14336" width="11.42578125" style="347"/>
    <col min="14337" max="14337" width="38" style="347" customWidth="1"/>
    <col min="14338" max="14338" width="19.42578125" style="347" customWidth="1"/>
    <col min="14339" max="14347" width="17.7109375" style="347" customWidth="1"/>
    <col min="14348" max="14348" width="1.28515625" style="347" customWidth="1"/>
    <col min="14349" max="14592" width="11.42578125" style="347"/>
    <col min="14593" max="14593" width="38" style="347" customWidth="1"/>
    <col min="14594" max="14594" width="19.42578125" style="347" customWidth="1"/>
    <col min="14595" max="14603" width="17.7109375" style="347" customWidth="1"/>
    <col min="14604" max="14604" width="1.28515625" style="347" customWidth="1"/>
    <col min="14605" max="14848" width="11.42578125" style="347"/>
    <col min="14849" max="14849" width="38" style="347" customWidth="1"/>
    <col min="14850" max="14850" width="19.42578125" style="347" customWidth="1"/>
    <col min="14851" max="14859" width="17.7109375" style="347" customWidth="1"/>
    <col min="14860" max="14860" width="1.28515625" style="347" customWidth="1"/>
    <col min="14861" max="15104" width="11.42578125" style="347"/>
    <col min="15105" max="15105" width="38" style="347" customWidth="1"/>
    <col min="15106" max="15106" width="19.42578125" style="347" customWidth="1"/>
    <col min="15107" max="15115" width="17.7109375" style="347" customWidth="1"/>
    <col min="15116" max="15116" width="1.28515625" style="347" customWidth="1"/>
    <col min="15117" max="15360" width="11.42578125" style="347"/>
    <col min="15361" max="15361" width="38" style="347" customWidth="1"/>
    <col min="15362" max="15362" width="19.42578125" style="347" customWidth="1"/>
    <col min="15363" max="15371" width="17.7109375" style="347" customWidth="1"/>
    <col min="15372" max="15372" width="1.28515625" style="347" customWidth="1"/>
    <col min="15373" max="15616" width="11.42578125" style="347"/>
    <col min="15617" max="15617" width="38" style="347" customWidth="1"/>
    <col min="15618" max="15618" width="19.42578125" style="347" customWidth="1"/>
    <col min="15619" max="15627" width="17.7109375" style="347" customWidth="1"/>
    <col min="15628" max="15628" width="1.28515625" style="347" customWidth="1"/>
    <col min="15629" max="15872" width="11.42578125" style="347"/>
    <col min="15873" max="15873" width="38" style="347" customWidth="1"/>
    <col min="15874" max="15874" width="19.42578125" style="347" customWidth="1"/>
    <col min="15875" max="15883" width="17.7109375" style="347" customWidth="1"/>
    <col min="15884" max="15884" width="1.28515625" style="347" customWidth="1"/>
    <col min="15885" max="16128" width="11.42578125" style="347"/>
    <col min="16129" max="16129" width="38" style="347" customWidth="1"/>
    <col min="16130" max="16130" width="19.42578125" style="347" customWidth="1"/>
    <col min="16131" max="16139" width="17.7109375" style="347" customWidth="1"/>
    <col min="16140" max="16140" width="1.28515625" style="347" customWidth="1"/>
    <col min="16141" max="16384" width="11.42578125" style="347"/>
  </cols>
  <sheetData>
    <row r="1" spans="1:11" s="348" customFormat="1" x14ac:dyDescent="0.25"/>
    <row r="2" spans="1:11" s="348" customFormat="1" x14ac:dyDescent="0.25">
      <c r="A2" s="349"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1147</v>
      </c>
      <c r="B4" s="350"/>
      <c r="C4" s="350"/>
      <c r="D4" s="350"/>
      <c r="E4" s="350"/>
      <c r="F4" s="350"/>
      <c r="G4" s="350"/>
      <c r="H4" s="350"/>
      <c r="I4" s="350"/>
      <c r="J4" s="350"/>
      <c r="K4" s="350"/>
    </row>
    <row r="5" spans="1:11" s="348" customFormat="1" ht="18" customHeight="1" x14ac:dyDescent="0.25"/>
    <row r="6" spans="1:11" s="348" customFormat="1" x14ac:dyDescent="0.25">
      <c r="A6" s="352" t="s">
        <v>1</v>
      </c>
      <c r="B6" s="352" t="s">
        <v>2</v>
      </c>
      <c r="C6" s="352" t="s">
        <v>3</v>
      </c>
      <c r="D6" s="352"/>
      <c r="E6" s="353" t="s">
        <v>4</v>
      </c>
      <c r="F6" s="353"/>
      <c r="G6" s="352" t="s">
        <v>5</v>
      </c>
      <c r="H6" s="1603" t="s">
        <v>6</v>
      </c>
      <c r="I6" s="1603"/>
      <c r="J6" s="352" t="s">
        <v>7</v>
      </c>
      <c r="K6" s="352" t="s">
        <v>8</v>
      </c>
    </row>
    <row r="7" spans="1:11" s="354" customFormat="1" x14ac:dyDescent="0.25">
      <c r="A7" s="1614" t="s">
        <v>9</v>
      </c>
      <c r="B7" s="1601" t="s">
        <v>10</v>
      </c>
      <c r="C7" s="1601" t="s">
        <v>11</v>
      </c>
      <c r="D7" s="1601" t="s">
        <v>12</v>
      </c>
      <c r="E7" s="1601" t="s">
        <v>13</v>
      </c>
      <c r="F7" s="1601"/>
      <c r="G7" s="1601" t="s">
        <v>14</v>
      </c>
      <c r="H7" s="1601" t="s">
        <v>15</v>
      </c>
      <c r="I7" s="1601"/>
      <c r="J7" s="1601" t="s">
        <v>16</v>
      </c>
      <c r="K7" s="1638" t="s">
        <v>17</v>
      </c>
    </row>
    <row r="8" spans="1:11" s="354" customFormat="1" x14ac:dyDescent="0.25">
      <c r="A8" s="1614"/>
      <c r="B8" s="1601"/>
      <c r="C8" s="1601"/>
      <c r="D8" s="1601"/>
      <c r="E8" s="1231" t="s">
        <v>18</v>
      </c>
      <c r="F8" s="1231" t="s">
        <v>19</v>
      </c>
      <c r="G8" s="1601"/>
      <c r="H8" s="1231" t="s">
        <v>18</v>
      </c>
      <c r="I8" s="1231" t="s">
        <v>19</v>
      </c>
      <c r="J8" s="1601"/>
      <c r="K8" s="1638"/>
    </row>
    <row r="9" spans="1:11" ht="15.95" customHeight="1" x14ac:dyDescent="0.25">
      <c r="A9" s="140" t="s">
        <v>20</v>
      </c>
      <c r="B9" s="141"/>
      <c r="C9" s="141"/>
      <c r="D9" s="141"/>
      <c r="E9" s="141"/>
      <c r="F9" s="141"/>
      <c r="G9" s="141"/>
      <c r="H9" s="141"/>
      <c r="I9" s="141"/>
      <c r="J9" s="141"/>
      <c r="K9" s="142">
        <f>SUM(K10)</f>
        <v>0</v>
      </c>
    </row>
    <row r="10" spans="1:11" x14ac:dyDescent="0.25">
      <c r="A10" s="439"/>
      <c r="B10" s="437"/>
      <c r="C10" s="437"/>
      <c r="D10" s="437"/>
      <c r="E10" s="437"/>
      <c r="F10" s="437"/>
      <c r="G10" s="437"/>
      <c r="H10" s="437"/>
      <c r="I10" s="437"/>
      <c r="J10" s="437"/>
      <c r="K10" s="485"/>
    </row>
    <row r="11" spans="1:11" x14ac:dyDescent="0.25">
      <c r="A11" s="140" t="s">
        <v>21</v>
      </c>
      <c r="B11" s="141"/>
      <c r="C11" s="141"/>
      <c r="D11" s="141"/>
      <c r="E11" s="141"/>
      <c r="F11" s="141"/>
      <c r="G11" s="141"/>
      <c r="H11" s="141"/>
      <c r="I11" s="141"/>
      <c r="J11" s="141"/>
      <c r="K11" s="142">
        <f>SUM(K12:K17)</f>
        <v>680551.49</v>
      </c>
    </row>
    <row r="12" spans="1:11" x14ac:dyDescent="0.25">
      <c r="A12" s="1241" t="s">
        <v>1029</v>
      </c>
      <c r="B12" s="1241" t="s">
        <v>1268</v>
      </c>
      <c r="C12" s="1241" t="s">
        <v>27</v>
      </c>
      <c r="D12" s="121">
        <v>0.08</v>
      </c>
      <c r="E12" s="88"/>
      <c r="F12" s="88"/>
      <c r="G12" s="88"/>
      <c r="H12" s="541"/>
      <c r="I12" s="541"/>
      <c r="J12" s="1241"/>
      <c r="K12" s="1242">
        <v>258826.49</v>
      </c>
    </row>
    <row r="13" spans="1:11" x14ac:dyDescent="0.25">
      <c r="A13" s="1518" t="s">
        <v>1030</v>
      </c>
      <c r="B13" s="1241" t="s">
        <v>1269</v>
      </c>
      <c r="C13" s="1241" t="s">
        <v>1031</v>
      </c>
      <c r="D13" s="88"/>
      <c r="E13" s="88"/>
      <c r="F13" s="88"/>
      <c r="G13" s="1240">
        <v>30</v>
      </c>
      <c r="H13" s="541"/>
      <c r="I13" s="541"/>
      <c r="J13" s="1241" t="s">
        <v>1032</v>
      </c>
      <c r="K13" s="1242">
        <v>199145</v>
      </c>
    </row>
    <row r="14" spans="1:11" ht="15.95" customHeight="1" x14ac:dyDescent="0.25">
      <c r="A14" s="1241" t="s">
        <v>1027</v>
      </c>
      <c r="B14" s="1241" t="s">
        <v>1266</v>
      </c>
      <c r="C14" s="1241" t="s">
        <v>607</v>
      </c>
      <c r="D14" s="88"/>
      <c r="E14" s="88"/>
      <c r="F14" s="88"/>
      <c r="G14" s="1240">
        <v>200</v>
      </c>
      <c r="H14" s="541"/>
      <c r="I14" s="541"/>
      <c r="J14" s="1241" t="s">
        <v>1028</v>
      </c>
      <c r="K14" s="1242">
        <v>126358</v>
      </c>
    </row>
    <row r="15" spans="1:11" x14ac:dyDescent="0.25">
      <c r="A15" s="1241"/>
      <c r="B15" s="1241" t="s">
        <v>1267</v>
      </c>
      <c r="C15" s="1241"/>
      <c r="D15" s="88"/>
      <c r="E15" s="88"/>
      <c r="F15" s="88"/>
      <c r="G15" s="1240">
        <v>500</v>
      </c>
      <c r="H15" s="541"/>
      <c r="I15" s="541"/>
      <c r="J15" s="1241"/>
      <c r="K15" s="1242"/>
    </row>
    <row r="16" spans="1:11" x14ac:dyDescent="0.25">
      <c r="A16" s="1518" t="s">
        <v>1033</v>
      </c>
      <c r="B16" s="1241" t="s">
        <v>1270</v>
      </c>
      <c r="C16" s="1241" t="s">
        <v>27</v>
      </c>
      <c r="D16" s="88"/>
      <c r="E16" s="88"/>
      <c r="F16" s="88"/>
      <c r="G16" s="1240">
        <v>306</v>
      </c>
      <c r="H16" s="541"/>
      <c r="I16" s="541"/>
      <c r="J16" s="1241" t="s">
        <v>1034</v>
      </c>
      <c r="K16" s="1242">
        <v>96222</v>
      </c>
    </row>
    <row r="17" spans="1:11" x14ac:dyDescent="0.25">
      <c r="A17" s="1241"/>
      <c r="B17" s="1241" t="s">
        <v>1271</v>
      </c>
      <c r="C17" s="1241"/>
      <c r="D17" s="128"/>
      <c r="E17" s="128"/>
      <c r="F17" s="128"/>
      <c r="G17" s="1240">
        <v>523</v>
      </c>
      <c r="H17" s="437"/>
      <c r="I17" s="437"/>
      <c r="J17" s="82"/>
      <c r="K17" s="485"/>
    </row>
    <row r="18" spans="1:11" s="348" customFormat="1" ht="15.95" customHeight="1" x14ac:dyDescent="0.25">
      <c r="A18" s="173" t="s">
        <v>40</v>
      </c>
      <c r="B18" s="295"/>
      <c r="C18" s="295"/>
      <c r="D18" s="179"/>
      <c r="E18" s="179"/>
      <c r="F18" s="179"/>
      <c r="G18" s="179"/>
      <c r="H18" s="174"/>
      <c r="I18" s="174"/>
      <c r="J18" s="295"/>
      <c r="K18" s="276">
        <f>SUM(K19)</f>
        <v>0</v>
      </c>
    </row>
    <row r="19" spans="1:11" s="355" customFormat="1" ht="15.95" customHeight="1" x14ac:dyDescent="0.25">
      <c r="A19" s="440"/>
      <c r="B19" s="84"/>
      <c r="C19" s="84"/>
      <c r="D19" s="129"/>
      <c r="E19" s="129"/>
      <c r="F19" s="129"/>
      <c r="G19" s="129"/>
      <c r="H19" s="438"/>
      <c r="I19" s="438"/>
      <c r="J19" s="84"/>
      <c r="K19" s="487"/>
    </row>
    <row r="20" spans="1:11" ht="15.95" customHeight="1" x14ac:dyDescent="0.25">
      <c r="A20" s="140" t="s">
        <v>41</v>
      </c>
      <c r="B20" s="274"/>
      <c r="C20" s="274"/>
      <c r="D20" s="178"/>
      <c r="E20" s="178"/>
      <c r="F20" s="178"/>
      <c r="G20" s="178"/>
      <c r="H20" s="141"/>
      <c r="I20" s="141"/>
      <c r="J20" s="274"/>
      <c r="K20" s="142">
        <f>SUM(K21)</f>
        <v>0</v>
      </c>
    </row>
    <row r="21" spans="1:11" ht="15.95" customHeight="1" x14ac:dyDescent="0.25">
      <c r="A21" s="439"/>
      <c r="B21" s="82"/>
      <c r="C21" s="82"/>
      <c r="D21" s="128"/>
      <c r="E21" s="128"/>
      <c r="F21" s="128"/>
      <c r="G21" s="128"/>
      <c r="H21" s="437"/>
      <c r="I21" s="437"/>
      <c r="J21" s="82"/>
      <c r="K21" s="485"/>
    </row>
    <row r="22" spans="1:11" ht="15.95" customHeight="1" x14ac:dyDescent="0.25">
      <c r="A22" s="140" t="s">
        <v>64</v>
      </c>
      <c r="B22" s="274"/>
      <c r="C22" s="274"/>
      <c r="D22" s="178"/>
      <c r="E22" s="178"/>
      <c r="F22" s="178"/>
      <c r="G22" s="178"/>
      <c r="H22" s="141"/>
      <c r="I22" s="141"/>
      <c r="J22" s="274"/>
      <c r="K22" s="142">
        <f>SUM(K23)</f>
        <v>0</v>
      </c>
    </row>
    <row r="23" spans="1:11" s="356" customFormat="1" ht="15.95" customHeight="1" x14ac:dyDescent="0.25">
      <c r="A23" s="439"/>
      <c r="B23" s="82"/>
      <c r="C23" s="82"/>
      <c r="D23" s="128"/>
      <c r="E23" s="128"/>
      <c r="F23" s="128"/>
      <c r="G23" s="128"/>
      <c r="H23" s="437"/>
      <c r="I23" s="437"/>
      <c r="J23" s="82"/>
      <c r="K23" s="485"/>
    </row>
    <row r="24" spans="1:11" ht="15.95" customHeight="1" x14ac:dyDescent="0.25">
      <c r="A24" s="140" t="s">
        <v>65</v>
      </c>
      <c r="B24" s="274"/>
      <c r="C24" s="274"/>
      <c r="D24" s="178"/>
      <c r="E24" s="178"/>
      <c r="F24" s="178"/>
      <c r="G24" s="178"/>
      <c r="H24" s="141"/>
      <c r="I24" s="141"/>
      <c r="J24" s="274"/>
      <c r="K24" s="142">
        <f>SUM(K25)</f>
        <v>0</v>
      </c>
    </row>
    <row r="25" spans="1:11" s="356" customFormat="1" ht="15.95" customHeight="1" x14ac:dyDescent="0.25">
      <c r="A25" s="439"/>
      <c r="B25" s="82"/>
      <c r="C25" s="82"/>
      <c r="D25" s="128"/>
      <c r="E25" s="128"/>
      <c r="F25" s="128"/>
      <c r="G25" s="128"/>
      <c r="H25" s="437"/>
      <c r="I25" s="437"/>
      <c r="J25" s="82"/>
      <c r="K25" s="485"/>
    </row>
    <row r="26" spans="1:11" s="348" customFormat="1" ht="15.95" customHeight="1" x14ac:dyDescent="0.25">
      <c r="A26" s="173" t="s">
        <v>67</v>
      </c>
      <c r="B26" s="295"/>
      <c r="C26" s="295"/>
      <c r="D26" s="179"/>
      <c r="E26" s="179"/>
      <c r="F26" s="179"/>
      <c r="G26" s="179"/>
      <c r="H26" s="174"/>
      <c r="I26" s="174"/>
      <c r="J26" s="295"/>
      <c r="K26" s="276">
        <f>SUM(K27)</f>
        <v>0</v>
      </c>
    </row>
    <row r="27" spans="1:11" s="355" customFormat="1" ht="15.95" customHeight="1" x14ac:dyDescent="0.25">
      <c r="A27" s="440"/>
      <c r="B27" s="84"/>
      <c r="C27" s="84"/>
      <c r="D27" s="129"/>
      <c r="E27" s="129"/>
      <c r="F27" s="129"/>
      <c r="G27" s="129"/>
      <c r="H27" s="438"/>
      <c r="I27" s="438"/>
      <c r="J27" s="84"/>
      <c r="K27" s="487"/>
    </row>
    <row r="28" spans="1:11" ht="15.95" customHeight="1" x14ac:dyDescent="0.25">
      <c r="A28" s="140" t="s">
        <v>68</v>
      </c>
      <c r="B28" s="274"/>
      <c r="C28" s="274"/>
      <c r="D28" s="178"/>
      <c r="E28" s="178"/>
      <c r="F28" s="178"/>
      <c r="G28" s="178"/>
      <c r="H28" s="141"/>
      <c r="I28" s="141"/>
      <c r="J28" s="274"/>
      <c r="K28" s="142">
        <f>SUM(K29:K32)</f>
        <v>358965.52</v>
      </c>
    </row>
    <row r="29" spans="1:11" s="355" customFormat="1" ht="15.95" customHeight="1" x14ac:dyDescent="0.25">
      <c r="A29" s="72" t="s">
        <v>1040</v>
      </c>
      <c r="B29" s="72" t="s">
        <v>1041</v>
      </c>
      <c r="C29" s="72" t="s">
        <v>27</v>
      </c>
      <c r="D29" s="438"/>
      <c r="E29" s="438"/>
      <c r="F29" s="438"/>
      <c r="G29" s="438"/>
      <c r="H29" s="438"/>
      <c r="I29" s="438"/>
      <c r="J29" s="68" t="s">
        <v>1042</v>
      </c>
      <c r="K29" s="79">
        <v>232600.52</v>
      </c>
    </row>
    <row r="30" spans="1:11" s="355" customFormat="1" ht="15.95" customHeight="1" x14ac:dyDescent="0.25">
      <c r="A30" s="72" t="s">
        <v>1035</v>
      </c>
      <c r="B30" s="72" t="s">
        <v>1036</v>
      </c>
      <c r="C30" s="72" t="s">
        <v>27</v>
      </c>
      <c r="D30" s="438"/>
      <c r="E30" s="438"/>
      <c r="F30" s="438"/>
      <c r="G30" s="438"/>
      <c r="H30" s="438"/>
      <c r="I30" s="438"/>
      <c r="J30" s="68" t="s">
        <v>1037</v>
      </c>
      <c r="K30" s="79">
        <v>99729</v>
      </c>
    </row>
    <row r="31" spans="1:11" s="355" customFormat="1" ht="15.95" customHeight="1" x14ac:dyDescent="0.25">
      <c r="A31" s="72" t="s">
        <v>1276</v>
      </c>
      <c r="B31" s="72" t="s">
        <v>1275</v>
      </c>
      <c r="C31" s="72" t="s">
        <v>27</v>
      </c>
      <c r="D31" s="438"/>
      <c r="E31" s="438"/>
      <c r="F31" s="438"/>
      <c r="G31" s="438"/>
      <c r="H31" s="438"/>
      <c r="I31" s="438"/>
      <c r="J31" s="541" t="s">
        <v>1043</v>
      </c>
      <c r="K31" s="79">
        <v>14594</v>
      </c>
    </row>
    <row r="32" spans="1:11" s="348" customFormat="1" ht="15.95" customHeight="1" x14ac:dyDescent="0.25">
      <c r="A32" s="72" t="s">
        <v>1038</v>
      </c>
      <c r="B32" s="72" t="s">
        <v>1036</v>
      </c>
      <c r="C32" s="72" t="s">
        <v>27</v>
      </c>
      <c r="D32" s="438"/>
      <c r="E32" s="438"/>
      <c r="F32" s="438"/>
      <c r="G32" s="438"/>
      <c r="H32" s="438"/>
      <c r="I32" s="438"/>
      <c r="J32" s="68" t="s">
        <v>1039</v>
      </c>
      <c r="K32" s="79">
        <v>12042</v>
      </c>
    </row>
    <row r="33" spans="1:11" s="348" customFormat="1" ht="15.95" customHeight="1" x14ac:dyDescent="0.25">
      <c r="A33" s="72"/>
      <c r="B33" s="72"/>
      <c r="C33" s="72"/>
      <c r="D33" s="438"/>
      <c r="E33" s="438"/>
      <c r="F33" s="438"/>
      <c r="G33" s="438"/>
      <c r="H33" s="438"/>
      <c r="I33" s="438"/>
      <c r="J33" s="68"/>
      <c r="K33" s="79"/>
    </row>
    <row r="34" spans="1:11" ht="15.95" customHeight="1" x14ac:dyDescent="0.25">
      <c r="A34" s="441" t="s">
        <v>178</v>
      </c>
      <c r="B34" s="1233"/>
      <c r="C34" s="1233"/>
      <c r="D34" s="170"/>
      <c r="E34" s="170"/>
      <c r="F34" s="170"/>
      <c r="G34" s="170"/>
      <c r="H34" s="170"/>
      <c r="I34" s="170"/>
      <c r="J34" s="1233"/>
      <c r="K34" s="448">
        <f>+K9+K11+K18+K20+K22+K24+K26+K28</f>
        <v>1039517.01</v>
      </c>
    </row>
    <row r="35" spans="1:11" x14ac:dyDescent="0.25">
      <c r="A35" s="18"/>
      <c r="B35" s="19"/>
      <c r="C35" s="434"/>
      <c r="D35" s="19"/>
      <c r="E35" s="19"/>
      <c r="F35" s="19"/>
      <c r="G35" s="19"/>
      <c r="H35" s="19"/>
      <c r="I35" s="19"/>
      <c r="J35" s="19"/>
      <c r="K35" s="312"/>
    </row>
    <row r="36" spans="1:11" x14ac:dyDescent="0.25">
      <c r="C36" s="309"/>
      <c r="K36" s="313"/>
    </row>
    <row r="37" spans="1:11" x14ac:dyDescent="0.25">
      <c r="C37" s="309"/>
      <c r="K37" s="313"/>
    </row>
    <row r="38" spans="1:11" x14ac:dyDescent="0.25">
      <c r="C38" s="309"/>
      <c r="K38" s="313"/>
    </row>
    <row r="39" spans="1:11" x14ac:dyDescent="0.25">
      <c r="C39" s="309"/>
      <c r="K39" s="313"/>
    </row>
    <row r="40" spans="1:11" x14ac:dyDescent="0.25">
      <c r="C40" s="309"/>
    </row>
    <row r="41" spans="1:11" x14ac:dyDescent="0.25">
      <c r="C41" s="309"/>
    </row>
    <row r="42" spans="1:11" x14ac:dyDescent="0.25">
      <c r="C42" s="309"/>
    </row>
    <row r="43" spans="1:11" x14ac:dyDescent="0.25">
      <c r="C43" s="309"/>
    </row>
    <row r="44" spans="1:11" x14ac:dyDescent="0.25">
      <c r="C44" s="309"/>
    </row>
    <row r="45" spans="1:11" x14ac:dyDescent="0.25">
      <c r="C45" s="309"/>
    </row>
    <row r="46" spans="1:11" x14ac:dyDescent="0.25">
      <c r="C46" s="309"/>
    </row>
    <row r="47" spans="1:11" x14ac:dyDescent="0.25">
      <c r="C47" s="309"/>
    </row>
    <row r="48" spans="1:11" x14ac:dyDescent="0.25">
      <c r="C48" s="309"/>
    </row>
    <row r="49" spans="3:3" x14ac:dyDescent="0.25">
      <c r="C49" s="309"/>
    </row>
    <row r="50" spans="3:3" x14ac:dyDescent="0.25">
      <c r="C50" s="309"/>
    </row>
    <row r="51" spans="3:3" x14ac:dyDescent="0.25">
      <c r="C51" s="309"/>
    </row>
    <row r="52" spans="3:3" x14ac:dyDescent="0.25">
      <c r="C52" s="309"/>
    </row>
    <row r="53" spans="3:3" x14ac:dyDescent="0.25">
      <c r="C53" s="309"/>
    </row>
    <row r="54" spans="3:3" x14ac:dyDescent="0.25">
      <c r="C54" s="309"/>
    </row>
    <row r="55" spans="3:3" x14ac:dyDescent="0.25">
      <c r="C55" s="309"/>
    </row>
    <row r="56" spans="3:3" x14ac:dyDescent="0.25">
      <c r="C56" s="309"/>
    </row>
    <row r="57" spans="3:3" x14ac:dyDescent="0.25">
      <c r="C57" s="309"/>
    </row>
    <row r="58" spans="3:3" x14ac:dyDescent="0.25">
      <c r="C58" s="309"/>
    </row>
    <row r="59" spans="3:3" x14ac:dyDescent="0.25">
      <c r="C59" s="309"/>
    </row>
  </sheetData>
  <sortState ref="A29:K32">
    <sortCondition descending="1" ref="K29:K32"/>
  </sortState>
  <mergeCells count="10">
    <mergeCell ref="J7:J8"/>
    <mergeCell ref="K7:K8"/>
    <mergeCell ref="H6:I6"/>
    <mergeCell ref="A7:A8"/>
    <mergeCell ref="B7:B8"/>
    <mergeCell ref="C7:C8"/>
    <mergeCell ref="D7:D8"/>
    <mergeCell ref="E7:F7"/>
    <mergeCell ref="G7:G8"/>
    <mergeCell ref="H7:I7"/>
  </mergeCells>
  <pageMargins left="0.23622047244094491" right="0.15748031496062992" top="0.74803149606299213" bottom="0.74803149606299213" header="0.31496062992125984" footer="0.31496062992125984"/>
  <pageSetup paperSize="5" scale="79" orientation="landscape" r:id="rId1"/>
  <ignoredErrors>
    <ignoredError sqref="A6 G12" numberStoredAsText="1"/>
    <ignoredError sqref="K11" formulaRang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44"/>
  <sheetViews>
    <sheetView showGridLines="0" topLeftCell="A22" zoomScale="90" zoomScaleNormal="90" workbookViewId="0">
      <selection activeCell="A13" sqref="A13:XFD13"/>
    </sheetView>
  </sheetViews>
  <sheetFormatPr baseColWidth="10" defaultRowHeight="15" x14ac:dyDescent="0.25"/>
  <cols>
    <col min="1" max="1" width="60.42578125" style="553" customWidth="1"/>
    <col min="2" max="2" width="18.85546875" style="553" customWidth="1"/>
    <col min="3" max="3" width="17.7109375" style="553" customWidth="1"/>
    <col min="4" max="4" width="15.5703125" style="553" customWidth="1"/>
    <col min="5" max="5" width="14.42578125" style="553" customWidth="1"/>
    <col min="6" max="6" width="13.5703125" style="553" customWidth="1"/>
    <col min="7" max="7" width="14.28515625" style="553" customWidth="1"/>
    <col min="8" max="8" width="14.140625" style="553" customWidth="1"/>
    <col min="9" max="9" width="14.42578125" style="553" customWidth="1"/>
    <col min="10" max="10" width="21.42578125" style="553" customWidth="1"/>
    <col min="11" max="11" width="17.7109375" style="553" customWidth="1"/>
    <col min="12" max="16384" width="11.42578125" style="553"/>
  </cols>
  <sheetData>
    <row r="1" spans="1:11" s="348" customFormat="1" ht="18.75" x14ac:dyDescent="0.3">
      <c r="A1" s="744"/>
    </row>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1897</v>
      </c>
      <c r="B4" s="350"/>
      <c r="C4" s="350"/>
      <c r="D4" s="350"/>
      <c r="E4" s="350"/>
      <c r="F4" s="350"/>
      <c r="G4" s="350"/>
      <c r="H4" s="350"/>
      <c r="I4" s="350"/>
      <c r="J4" s="350"/>
      <c r="K4" s="350"/>
    </row>
    <row r="5" spans="1:11" s="348" customFormat="1" x14ac:dyDescent="0.25">
      <c r="A5" s="435"/>
      <c r="B5" s="350"/>
      <c r="C5" s="350"/>
      <c r="D5" s="350"/>
      <c r="E5" s="350"/>
      <c r="F5" s="350"/>
      <c r="G5" s="350"/>
      <c r="H5" s="350"/>
      <c r="I5" s="350"/>
      <c r="J5" s="350"/>
      <c r="K5" s="350"/>
    </row>
    <row r="6" spans="1:11" s="348" customFormat="1" x14ac:dyDescent="0.25">
      <c r="A6" s="563" t="s">
        <v>1</v>
      </c>
      <c r="B6" s="563" t="s">
        <v>2</v>
      </c>
      <c r="C6" s="563" t="s">
        <v>3</v>
      </c>
      <c r="D6" s="563"/>
      <c r="E6" s="353" t="s">
        <v>4</v>
      </c>
      <c r="F6" s="353"/>
      <c r="G6" s="563" t="s">
        <v>5</v>
      </c>
      <c r="H6" s="1603" t="s">
        <v>6</v>
      </c>
      <c r="I6" s="1603"/>
      <c r="J6" s="563" t="s">
        <v>7</v>
      </c>
      <c r="K6" s="563" t="s">
        <v>8</v>
      </c>
    </row>
    <row r="7" spans="1:11" s="354" customFormat="1" x14ac:dyDescent="0.25">
      <c r="A7" s="1614" t="s">
        <v>9</v>
      </c>
      <c r="B7" s="1601" t="s">
        <v>10</v>
      </c>
      <c r="C7" s="1601" t="s">
        <v>11</v>
      </c>
      <c r="D7" s="1601" t="s">
        <v>12</v>
      </c>
      <c r="E7" s="1601" t="s">
        <v>13</v>
      </c>
      <c r="F7" s="1601"/>
      <c r="G7" s="1601" t="s">
        <v>14</v>
      </c>
      <c r="H7" s="1601" t="s">
        <v>15</v>
      </c>
      <c r="I7" s="1601"/>
      <c r="J7" s="1601" t="s">
        <v>16</v>
      </c>
      <c r="K7" s="1602" t="s">
        <v>17</v>
      </c>
    </row>
    <row r="8" spans="1:11" s="354" customFormat="1" x14ac:dyDescent="0.25">
      <c r="A8" s="1614"/>
      <c r="B8" s="1601"/>
      <c r="C8" s="1601"/>
      <c r="D8" s="1601"/>
      <c r="E8" s="564" t="s">
        <v>18</v>
      </c>
      <c r="F8" s="564" t="s">
        <v>19</v>
      </c>
      <c r="G8" s="1601"/>
      <c r="H8" s="564" t="s">
        <v>18</v>
      </c>
      <c r="I8" s="564" t="s">
        <v>19</v>
      </c>
      <c r="J8" s="1601"/>
      <c r="K8" s="1602"/>
    </row>
    <row r="9" spans="1:11" ht="15.95" customHeight="1" x14ac:dyDescent="0.25">
      <c r="A9" s="443" t="s">
        <v>467</v>
      </c>
      <c r="B9" s="444"/>
      <c r="C9" s="444"/>
      <c r="D9" s="163"/>
      <c r="E9" s="163"/>
      <c r="F9" s="163"/>
      <c r="G9" s="163"/>
      <c r="H9" s="444"/>
      <c r="I9" s="444"/>
      <c r="J9" s="444"/>
      <c r="K9" s="484">
        <f>SUM(K10)</f>
        <v>0</v>
      </c>
    </row>
    <row r="10" spans="1:11" ht="19.5" customHeight="1" x14ac:dyDescent="0.25">
      <c r="A10" s="540"/>
      <c r="B10" s="437"/>
      <c r="C10" s="437"/>
      <c r="D10" s="234"/>
      <c r="E10" s="234"/>
      <c r="F10" s="234"/>
      <c r="G10" s="632"/>
      <c r="H10" s="544"/>
      <c r="I10" s="544"/>
      <c r="J10" s="541"/>
      <c r="K10" s="485"/>
    </row>
    <row r="11" spans="1:11" ht="15.95" customHeight="1" x14ac:dyDescent="0.25">
      <c r="A11" s="443" t="s">
        <v>594</v>
      </c>
      <c r="B11" s="73"/>
      <c r="C11" s="73"/>
      <c r="D11" s="494"/>
      <c r="E11" s="494"/>
      <c r="F11" s="494"/>
      <c r="G11" s="221"/>
      <c r="H11" s="139"/>
      <c r="I11" s="139"/>
      <c r="J11" s="69"/>
      <c r="K11" s="484">
        <f>SUM(K12:K15)</f>
        <v>3032643.81</v>
      </c>
    </row>
    <row r="12" spans="1:11" ht="15.95" customHeight="1" x14ac:dyDescent="0.25">
      <c r="A12" s="116" t="s">
        <v>3377</v>
      </c>
      <c r="B12" s="896"/>
      <c r="C12" s="896" t="s">
        <v>30</v>
      </c>
      <c r="D12" s="234">
        <v>0.16</v>
      </c>
      <c r="E12" s="234"/>
      <c r="F12" s="234"/>
      <c r="G12" s="541"/>
      <c r="H12" s="544"/>
      <c r="I12" s="544"/>
      <c r="J12" s="431" t="s">
        <v>2367</v>
      </c>
      <c r="K12" s="544">
        <v>1297669.28</v>
      </c>
    </row>
    <row r="13" spans="1:11" ht="15.95" customHeight="1" x14ac:dyDescent="0.25">
      <c r="A13" s="116" t="s">
        <v>3378</v>
      </c>
      <c r="B13" s="431" t="s">
        <v>3375</v>
      </c>
      <c r="C13" s="896" t="s">
        <v>30</v>
      </c>
      <c r="D13" s="234"/>
      <c r="E13" s="843">
        <v>0.01</v>
      </c>
      <c r="F13" s="118">
        <v>3.5000000000000003E-2</v>
      </c>
      <c r="G13" s="541"/>
      <c r="H13" s="544">
        <v>438</v>
      </c>
      <c r="I13" s="544">
        <v>3750</v>
      </c>
      <c r="J13" s="431" t="s">
        <v>2367</v>
      </c>
      <c r="K13" s="544">
        <v>863287.27</v>
      </c>
    </row>
    <row r="14" spans="1:11" ht="15.95" customHeight="1" x14ac:dyDescent="0.25">
      <c r="A14" s="540" t="s">
        <v>128</v>
      </c>
      <c r="B14" s="431" t="s">
        <v>3376</v>
      </c>
      <c r="C14" s="896" t="s">
        <v>30</v>
      </c>
      <c r="D14" s="234"/>
      <c r="E14" s="118">
        <v>1.1999999999999999E-3</v>
      </c>
      <c r="F14" s="118">
        <v>1.8E-3</v>
      </c>
      <c r="G14" s="541"/>
      <c r="H14" s="544">
        <v>65</v>
      </c>
      <c r="I14" s="544">
        <v>100</v>
      </c>
      <c r="J14" s="431" t="s">
        <v>2367</v>
      </c>
      <c r="K14" s="544">
        <v>669356.62</v>
      </c>
    </row>
    <row r="15" spans="1:11" ht="15.95" customHeight="1" x14ac:dyDescent="0.25">
      <c r="A15" s="116" t="s">
        <v>3374</v>
      </c>
      <c r="B15" s="438"/>
      <c r="C15" s="993" t="s">
        <v>399</v>
      </c>
      <c r="D15" s="234">
        <v>0.1</v>
      </c>
      <c r="E15" s="229"/>
      <c r="F15" s="229"/>
      <c r="G15" s="438"/>
      <c r="H15" s="438"/>
      <c r="I15" s="438"/>
      <c r="J15" s="431" t="s">
        <v>2367</v>
      </c>
      <c r="K15" s="544">
        <v>202330.64</v>
      </c>
    </row>
    <row r="16" spans="1:11" ht="15.95" customHeight="1" x14ac:dyDescent="0.25">
      <c r="A16" s="540"/>
      <c r="B16" s="438"/>
      <c r="C16" s="438"/>
      <c r="D16" s="229"/>
      <c r="E16" s="229"/>
      <c r="F16" s="229"/>
      <c r="G16" s="438"/>
      <c r="H16" s="438"/>
      <c r="I16" s="438"/>
      <c r="J16" s="438"/>
      <c r="K16" s="487"/>
    </row>
    <row r="17" spans="1:11" ht="15.95" customHeight="1" x14ac:dyDescent="0.25">
      <c r="A17" s="445" t="s">
        <v>614</v>
      </c>
      <c r="B17" s="71"/>
      <c r="C17" s="71"/>
      <c r="D17" s="743"/>
      <c r="E17" s="743"/>
      <c r="F17" s="743"/>
      <c r="G17" s="219"/>
      <c r="H17" s="304"/>
      <c r="I17" s="304"/>
      <c r="J17" s="71"/>
      <c r="K17" s="486">
        <f>SUM(K18:K18)</f>
        <v>975368.87</v>
      </c>
    </row>
    <row r="18" spans="1:11" ht="60" x14ac:dyDescent="0.25">
      <c r="A18" s="116" t="s">
        <v>3379</v>
      </c>
      <c r="B18" s="517" t="s">
        <v>1903</v>
      </c>
      <c r="C18" s="72"/>
      <c r="D18" s="89"/>
      <c r="E18" s="89"/>
      <c r="F18" s="89"/>
      <c r="G18" s="207"/>
      <c r="H18" s="858"/>
      <c r="I18" s="858"/>
      <c r="J18" s="431" t="s">
        <v>2367</v>
      </c>
      <c r="K18" s="79">
        <f>18153.61+559147.39+100997.87+297070</f>
        <v>975368.87</v>
      </c>
    </row>
    <row r="19" spans="1:11" ht="15.95" customHeight="1" x14ac:dyDescent="0.25">
      <c r="A19" s="540"/>
      <c r="B19" s="72"/>
      <c r="C19" s="72"/>
      <c r="D19" s="89"/>
      <c r="E19" s="89"/>
      <c r="F19" s="89"/>
      <c r="G19" s="207"/>
      <c r="H19" s="858"/>
      <c r="I19" s="858"/>
      <c r="J19" s="72"/>
      <c r="K19" s="487"/>
    </row>
    <row r="20" spans="1:11" ht="15.95" customHeight="1" x14ac:dyDescent="0.25">
      <c r="A20" s="443" t="s">
        <v>617</v>
      </c>
      <c r="B20" s="73"/>
      <c r="C20" s="73"/>
      <c r="D20" s="494"/>
      <c r="E20" s="494"/>
      <c r="F20" s="494"/>
      <c r="G20" s="221"/>
      <c r="H20" s="139"/>
      <c r="I20" s="139"/>
      <c r="J20" s="73"/>
      <c r="K20" s="484">
        <f>SUM(K21:K27)</f>
        <v>828872.37000000011</v>
      </c>
    </row>
    <row r="21" spans="1:11" ht="15.95" customHeight="1" x14ac:dyDescent="0.25">
      <c r="A21" s="540" t="s">
        <v>1904</v>
      </c>
      <c r="B21" s="633"/>
      <c r="C21" s="633" t="s">
        <v>1905</v>
      </c>
      <c r="D21" s="234"/>
      <c r="E21" s="234"/>
      <c r="F21" s="234"/>
      <c r="G21" s="632">
        <v>100</v>
      </c>
      <c r="H21" s="544"/>
      <c r="I21" s="544"/>
      <c r="J21" s="431" t="s">
        <v>2367</v>
      </c>
      <c r="K21" s="544">
        <f>454846.7</f>
        <v>454846.7</v>
      </c>
    </row>
    <row r="22" spans="1:11" ht="15.95" customHeight="1" x14ac:dyDescent="0.25">
      <c r="A22" s="540" t="s">
        <v>168</v>
      </c>
      <c r="B22" s="633" t="s">
        <v>1899</v>
      </c>
      <c r="C22" s="633" t="s">
        <v>607</v>
      </c>
      <c r="D22" s="234"/>
      <c r="E22" s="234"/>
      <c r="F22" s="234"/>
      <c r="G22" s="632">
        <v>150</v>
      </c>
      <c r="H22" s="544"/>
      <c r="I22" s="544"/>
      <c r="J22" s="431" t="s">
        <v>2367</v>
      </c>
      <c r="K22" s="544">
        <v>229305.14</v>
      </c>
    </row>
    <row r="23" spans="1:11" ht="15.95" customHeight="1" x14ac:dyDescent="0.25">
      <c r="A23" s="540" t="s">
        <v>1900</v>
      </c>
      <c r="B23" s="633" t="s">
        <v>1901</v>
      </c>
      <c r="C23" s="633" t="s">
        <v>1902</v>
      </c>
      <c r="D23" s="118">
        <v>0.121</v>
      </c>
      <c r="E23" s="234"/>
      <c r="F23" s="234"/>
      <c r="G23" s="632"/>
      <c r="H23" s="544"/>
      <c r="I23" s="544"/>
      <c r="J23" s="431" t="s">
        <v>2367</v>
      </c>
      <c r="K23" s="544">
        <v>91645.73</v>
      </c>
    </row>
    <row r="24" spans="1:11" ht="15.95" customHeight="1" x14ac:dyDescent="0.25">
      <c r="A24" s="540" t="s">
        <v>1537</v>
      </c>
      <c r="B24" s="633" t="s">
        <v>1911</v>
      </c>
      <c r="C24" s="633" t="s">
        <v>1902</v>
      </c>
      <c r="D24" s="234"/>
      <c r="E24" s="234"/>
      <c r="F24" s="234"/>
      <c r="G24" s="632"/>
      <c r="H24" s="544"/>
      <c r="I24" s="544"/>
      <c r="J24" s="431" t="s">
        <v>2367</v>
      </c>
      <c r="K24" s="544">
        <v>31911.8</v>
      </c>
    </row>
    <row r="25" spans="1:11" ht="15.95" customHeight="1" x14ac:dyDescent="0.25">
      <c r="A25" s="540" t="s">
        <v>1906</v>
      </c>
      <c r="B25" s="633"/>
      <c r="C25" s="633" t="s">
        <v>1905</v>
      </c>
      <c r="D25" s="234" t="s">
        <v>1907</v>
      </c>
      <c r="E25" s="234"/>
      <c r="F25" s="234"/>
      <c r="G25" s="632"/>
      <c r="H25" s="544">
        <v>270</v>
      </c>
      <c r="I25" s="544">
        <v>2000</v>
      </c>
      <c r="J25" s="431" t="s">
        <v>2367</v>
      </c>
      <c r="K25" s="544">
        <v>11758</v>
      </c>
    </row>
    <row r="26" spans="1:11" ht="15.95" customHeight="1" x14ac:dyDescent="0.25">
      <c r="A26" s="540" t="s">
        <v>1908</v>
      </c>
      <c r="B26" s="896"/>
      <c r="C26" s="896" t="s">
        <v>1902</v>
      </c>
      <c r="D26" s="234"/>
      <c r="E26" s="234"/>
      <c r="F26" s="234"/>
      <c r="G26" s="895">
        <v>875</v>
      </c>
      <c r="H26" s="544"/>
      <c r="I26" s="544"/>
      <c r="J26" s="431" t="s">
        <v>2367</v>
      </c>
      <c r="K26" s="544">
        <f>8205</f>
        <v>8205</v>
      </c>
    </row>
    <row r="27" spans="1:11" ht="15.95" customHeight="1" x14ac:dyDescent="0.25">
      <c r="A27" s="540" t="s">
        <v>1909</v>
      </c>
      <c r="B27" s="633" t="s">
        <v>1910</v>
      </c>
      <c r="C27" s="633" t="s">
        <v>1902</v>
      </c>
      <c r="D27" s="234"/>
      <c r="E27" s="234"/>
      <c r="F27" s="234"/>
      <c r="G27" s="632"/>
      <c r="H27" s="544"/>
      <c r="I27" s="544"/>
      <c r="J27" s="431" t="s">
        <v>2367</v>
      </c>
      <c r="K27" s="544">
        <v>1200</v>
      </c>
    </row>
    <row r="28" spans="1:11" ht="15.95" customHeight="1" x14ac:dyDescent="0.25">
      <c r="A28" s="540"/>
      <c r="B28" s="896"/>
      <c r="C28" s="896"/>
      <c r="D28" s="234"/>
      <c r="E28" s="234"/>
      <c r="F28" s="234"/>
      <c r="G28" s="895"/>
      <c r="H28" s="544"/>
      <c r="I28" s="544"/>
      <c r="J28" s="896"/>
      <c r="K28" s="544"/>
    </row>
    <row r="29" spans="1:11" s="348" customFormat="1" ht="15.95" customHeight="1" x14ac:dyDescent="0.25">
      <c r="A29" s="443" t="s">
        <v>620</v>
      </c>
      <c r="B29" s="73"/>
      <c r="C29" s="73"/>
      <c r="D29" s="494"/>
      <c r="E29" s="494"/>
      <c r="F29" s="494"/>
      <c r="G29" s="221"/>
      <c r="H29" s="139"/>
      <c r="I29" s="139"/>
      <c r="J29" s="73"/>
      <c r="K29" s="484">
        <f>SUM(K30)</f>
        <v>11800</v>
      </c>
    </row>
    <row r="30" spans="1:11" s="348" customFormat="1" ht="15.95" customHeight="1" x14ac:dyDescent="0.25">
      <c r="A30" s="540" t="s">
        <v>1536</v>
      </c>
      <c r="B30" s="633"/>
      <c r="C30" s="633" t="s">
        <v>27</v>
      </c>
      <c r="D30" s="234"/>
      <c r="E30" s="234"/>
      <c r="F30" s="234"/>
      <c r="G30" s="632">
        <v>1250</v>
      </c>
      <c r="H30" s="544"/>
      <c r="I30" s="544"/>
      <c r="J30" s="431" t="s">
        <v>2367</v>
      </c>
      <c r="K30" s="544">
        <v>11800</v>
      </c>
    </row>
    <row r="31" spans="1:11" ht="15.95" customHeight="1" x14ac:dyDescent="0.25">
      <c r="A31" s="439"/>
      <c r="B31" s="633"/>
      <c r="C31" s="633"/>
      <c r="D31" s="234"/>
      <c r="E31" s="234"/>
      <c r="F31" s="234"/>
      <c r="G31" s="632"/>
      <c r="H31" s="544"/>
      <c r="I31" s="544"/>
      <c r="J31" s="896"/>
      <c r="K31" s="485"/>
    </row>
    <row r="32" spans="1:11" ht="15.95" customHeight="1" x14ac:dyDescent="0.25">
      <c r="A32" s="443" t="s">
        <v>621</v>
      </c>
      <c r="B32" s="73"/>
      <c r="C32" s="73"/>
      <c r="D32" s="494"/>
      <c r="E32" s="494"/>
      <c r="F32" s="494"/>
      <c r="G32" s="221"/>
      <c r="H32" s="139"/>
      <c r="I32" s="139"/>
      <c r="J32" s="73"/>
      <c r="K32" s="484">
        <f>SUM(K33:K34)</f>
        <v>96294.3</v>
      </c>
    </row>
    <row r="33" spans="1:11" x14ac:dyDescent="0.25">
      <c r="A33" s="540" t="s">
        <v>1535</v>
      </c>
      <c r="B33" s="633"/>
      <c r="C33" s="633" t="s">
        <v>1912</v>
      </c>
      <c r="D33" s="234">
        <v>0.02</v>
      </c>
      <c r="E33" s="234"/>
      <c r="F33" s="234"/>
      <c r="G33" s="632"/>
      <c r="H33" s="544"/>
      <c r="I33" s="544"/>
      <c r="J33" s="431" t="s">
        <v>2367</v>
      </c>
      <c r="K33" s="544">
        <v>74798.600000000006</v>
      </c>
    </row>
    <row r="34" spans="1:11" x14ac:dyDescent="0.25">
      <c r="A34" s="540" t="s">
        <v>154</v>
      </c>
      <c r="B34" s="633"/>
      <c r="C34" s="633" t="s">
        <v>1912</v>
      </c>
      <c r="D34" s="234">
        <v>0.05</v>
      </c>
      <c r="E34" s="234"/>
      <c r="F34" s="234"/>
      <c r="G34" s="632"/>
      <c r="H34" s="544"/>
      <c r="I34" s="544"/>
      <c r="J34" s="431" t="s">
        <v>2367</v>
      </c>
      <c r="K34" s="544">
        <v>21495.7</v>
      </c>
    </row>
    <row r="35" spans="1:11" x14ac:dyDescent="0.25">
      <c r="A35" s="439"/>
      <c r="B35" s="633"/>
      <c r="C35" s="633"/>
      <c r="D35" s="234"/>
      <c r="E35" s="234"/>
      <c r="F35" s="234"/>
      <c r="G35" s="632"/>
      <c r="H35" s="544"/>
      <c r="I35" s="544"/>
      <c r="J35" s="896"/>
      <c r="K35" s="485"/>
    </row>
    <row r="36" spans="1:11" x14ac:dyDescent="0.25">
      <c r="A36" s="445" t="s">
        <v>624</v>
      </c>
      <c r="B36" s="71"/>
      <c r="C36" s="71"/>
      <c r="D36" s="743"/>
      <c r="E36" s="743"/>
      <c r="F36" s="743"/>
      <c r="G36" s="219"/>
      <c r="H36" s="304"/>
      <c r="I36" s="304"/>
      <c r="J36" s="71"/>
      <c r="K36" s="486">
        <f>SUM(K37)</f>
        <v>0</v>
      </c>
    </row>
    <row r="37" spans="1:11" x14ac:dyDescent="0.25">
      <c r="A37" s="440"/>
      <c r="B37" s="72"/>
      <c r="C37" s="72"/>
      <c r="D37" s="650"/>
      <c r="E37" s="650"/>
      <c r="F37" s="650"/>
      <c r="G37" s="207"/>
      <c r="H37" s="79"/>
      <c r="I37" s="79"/>
      <c r="J37" s="72"/>
      <c r="K37" s="487"/>
    </row>
    <row r="38" spans="1:11" x14ac:dyDescent="0.25">
      <c r="A38" s="443" t="s">
        <v>627</v>
      </c>
      <c r="B38" s="73"/>
      <c r="C38" s="73"/>
      <c r="D38" s="494"/>
      <c r="E38" s="494"/>
      <c r="F38" s="494"/>
      <c r="G38" s="221"/>
      <c r="H38" s="139"/>
      <c r="I38" s="139"/>
      <c r="J38" s="73"/>
      <c r="K38" s="484">
        <f>SUM(K39:K42)</f>
        <v>369422.04999999993</v>
      </c>
    </row>
    <row r="39" spans="1:11" x14ac:dyDescent="0.25">
      <c r="A39" s="540" t="s">
        <v>1913</v>
      </c>
      <c r="B39" s="633"/>
      <c r="C39" s="633" t="s">
        <v>1912</v>
      </c>
      <c r="D39" s="234">
        <v>0.02</v>
      </c>
      <c r="E39" s="234"/>
      <c r="F39" s="234"/>
      <c r="G39" s="632"/>
      <c r="H39" s="544"/>
      <c r="I39" s="544"/>
      <c r="J39" s="431" t="s">
        <v>2367</v>
      </c>
      <c r="K39" s="544">
        <v>273072.73</v>
      </c>
    </row>
    <row r="40" spans="1:11" x14ac:dyDescent="0.25">
      <c r="A40" s="540" t="s">
        <v>1914</v>
      </c>
      <c r="B40" s="633"/>
      <c r="C40" s="633" t="s">
        <v>1902</v>
      </c>
      <c r="D40" s="234"/>
      <c r="E40" s="234"/>
      <c r="F40" s="234"/>
      <c r="G40" s="632"/>
      <c r="H40" s="544"/>
      <c r="I40" s="544"/>
      <c r="J40" s="431" t="s">
        <v>2367</v>
      </c>
      <c r="K40" s="544">
        <v>95700.22</v>
      </c>
    </row>
    <row r="41" spans="1:11" x14ac:dyDescent="0.25">
      <c r="A41" s="540" t="s">
        <v>1915</v>
      </c>
      <c r="B41" s="633"/>
      <c r="C41" s="633" t="s">
        <v>1902</v>
      </c>
      <c r="D41" s="234"/>
      <c r="E41" s="234"/>
      <c r="F41" s="234"/>
      <c r="G41" s="632"/>
      <c r="H41" s="544"/>
      <c r="I41" s="544"/>
      <c r="J41" s="431" t="s">
        <v>2367</v>
      </c>
      <c r="K41" s="544">
        <v>561.6</v>
      </c>
    </row>
    <row r="42" spans="1:11" x14ac:dyDescent="0.25">
      <c r="A42" s="540" t="s">
        <v>1854</v>
      </c>
      <c r="B42" s="633" t="s">
        <v>1910</v>
      </c>
      <c r="C42" s="633" t="s">
        <v>1902</v>
      </c>
      <c r="D42" s="234"/>
      <c r="E42" s="234"/>
      <c r="F42" s="234"/>
      <c r="G42" s="632"/>
      <c r="H42" s="544"/>
      <c r="I42" s="544"/>
      <c r="J42" s="431" t="s">
        <v>2367</v>
      </c>
      <c r="K42" s="544">
        <v>87.5</v>
      </c>
    </row>
    <row r="43" spans="1:11" x14ac:dyDescent="0.25">
      <c r="A43" s="540"/>
      <c r="B43" s="896"/>
      <c r="C43" s="896"/>
      <c r="D43" s="234"/>
      <c r="E43" s="234"/>
      <c r="F43" s="234"/>
      <c r="G43" s="895"/>
      <c r="H43" s="544"/>
      <c r="I43" s="544"/>
      <c r="J43" s="896"/>
      <c r="K43" s="544"/>
    </row>
    <row r="44" spans="1:11" x14ac:dyDescent="0.25">
      <c r="A44" s="441" t="s">
        <v>628</v>
      </c>
      <c r="B44" s="631"/>
      <c r="C44" s="631"/>
      <c r="D44" s="230"/>
      <c r="E44" s="230"/>
      <c r="F44" s="230"/>
      <c r="G44" s="631"/>
      <c r="H44" s="631"/>
      <c r="I44" s="631"/>
      <c r="J44" s="631"/>
      <c r="K44" s="448">
        <f>+K9+K11+K17+K20+K29+K32+K36+K38</f>
        <v>5314401.4000000004</v>
      </c>
    </row>
  </sheetData>
  <sortState ref="A39:K42">
    <sortCondition descending="1" ref="K39:K42"/>
  </sortState>
  <mergeCells count="10">
    <mergeCell ref="H7:I7"/>
    <mergeCell ref="J7:J8"/>
    <mergeCell ref="K7:K8"/>
    <mergeCell ref="D7:D8"/>
    <mergeCell ref="H6:I6"/>
    <mergeCell ref="A7:A8"/>
    <mergeCell ref="B7:B8"/>
    <mergeCell ref="C7:C8"/>
    <mergeCell ref="E7:F7"/>
    <mergeCell ref="G7:G8"/>
  </mergeCells>
  <printOptions horizontalCentered="1"/>
  <pageMargins left="0.70866141732283472" right="0.39370078740157483" top="0.35433070866141736" bottom="0.35433070866141736" header="0.31496062992125984" footer="0.31496062992125984"/>
  <pageSetup paperSize="9" scale="51" orientation="landscape" r:id="rId1"/>
  <ignoredErrors>
    <ignoredError sqref="A6:XFD6"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showGridLines="0" topLeftCell="A43" zoomScale="90" zoomScaleNormal="90" workbookViewId="0">
      <selection activeCell="A22" sqref="A22:XFD22"/>
    </sheetView>
  </sheetViews>
  <sheetFormatPr baseColWidth="10" defaultRowHeight="15" x14ac:dyDescent="0.25"/>
  <cols>
    <col min="1" max="1" width="51.28515625" style="553" bestFit="1" customWidth="1"/>
    <col min="2" max="2" width="21" style="553" bestFit="1" customWidth="1"/>
    <col min="3" max="3" width="18.7109375" style="553" bestFit="1" customWidth="1"/>
    <col min="4" max="4" width="17" style="553" bestFit="1" customWidth="1"/>
    <col min="5" max="5" width="17.7109375" style="553" customWidth="1"/>
    <col min="6" max="6" width="12.85546875" style="553" customWidth="1"/>
    <col min="7" max="7" width="8.85546875" style="553" bestFit="1" customWidth="1"/>
    <col min="8" max="8" width="7.7109375" style="553" bestFit="1" customWidth="1"/>
    <col min="9" max="9" width="8.140625" style="553" bestFit="1" customWidth="1"/>
    <col min="10" max="10" width="18.28515625" style="553" bestFit="1" customWidth="1"/>
    <col min="11" max="11" width="17.28515625" style="553" bestFit="1" customWidth="1"/>
    <col min="12" max="12" width="16.85546875" style="553" bestFit="1" customWidth="1"/>
    <col min="13" max="16384" width="11.42578125" style="553"/>
  </cols>
  <sheetData>
    <row r="1" spans="1:12" s="348" customFormat="1" x14ac:dyDescent="0.25"/>
    <row r="2" spans="1:12" s="348" customFormat="1" x14ac:dyDescent="0.25">
      <c r="A2" s="435" t="s">
        <v>126</v>
      </c>
      <c r="B2" s="350"/>
      <c r="C2" s="350"/>
      <c r="D2" s="350"/>
      <c r="E2" s="350"/>
      <c r="F2" s="350"/>
      <c r="G2" s="350"/>
      <c r="H2" s="350"/>
      <c r="I2" s="350"/>
      <c r="J2" s="350"/>
      <c r="K2" s="351" t="s">
        <v>127</v>
      </c>
    </row>
    <row r="3" spans="1:12" s="348" customFormat="1" x14ac:dyDescent="0.25">
      <c r="A3" s="34" t="s">
        <v>0</v>
      </c>
      <c r="B3" s="350"/>
      <c r="C3" s="350"/>
      <c r="D3" s="350"/>
      <c r="E3" s="350"/>
      <c r="F3" s="350"/>
      <c r="G3" s="350"/>
      <c r="H3" s="350"/>
      <c r="I3" s="350"/>
      <c r="J3" s="350"/>
      <c r="K3" s="350"/>
    </row>
    <row r="4" spans="1:12" s="348" customFormat="1" x14ac:dyDescent="0.25">
      <c r="A4" s="23" t="s">
        <v>3382</v>
      </c>
      <c r="B4" s="350"/>
      <c r="C4" s="350"/>
      <c r="D4" s="350"/>
      <c r="E4" s="350"/>
      <c r="F4" s="350"/>
      <c r="G4" s="350"/>
      <c r="H4" s="350"/>
      <c r="I4" s="350"/>
      <c r="J4" s="350"/>
      <c r="K4" s="350"/>
    </row>
    <row r="5" spans="1:12" s="348" customFormat="1" x14ac:dyDescent="0.25">
      <c r="A5" s="435"/>
      <c r="B5" s="350"/>
      <c r="C5" s="350"/>
      <c r="D5" s="350"/>
      <c r="E5" s="350"/>
      <c r="F5" s="350"/>
      <c r="G5" s="350"/>
      <c r="H5" s="350"/>
      <c r="I5" s="350"/>
      <c r="J5" s="350"/>
      <c r="K5" s="350"/>
    </row>
    <row r="6" spans="1:12" s="348" customFormat="1" x14ac:dyDescent="0.25">
      <c r="A6" s="1199" t="s">
        <v>1</v>
      </c>
      <c r="B6" s="1199" t="s">
        <v>2</v>
      </c>
      <c r="C6" s="1199" t="s">
        <v>3</v>
      </c>
      <c r="D6" s="1199"/>
      <c r="E6" s="353" t="s">
        <v>4</v>
      </c>
      <c r="F6" s="353"/>
      <c r="G6" s="1199" t="s">
        <v>5</v>
      </c>
      <c r="H6" s="1603" t="s">
        <v>6</v>
      </c>
      <c r="I6" s="1603"/>
      <c r="J6" s="1199" t="s">
        <v>7</v>
      </c>
      <c r="K6" s="1199" t="s">
        <v>8</v>
      </c>
    </row>
    <row r="7" spans="1:12" s="354" customFormat="1" x14ac:dyDescent="0.25">
      <c r="A7" s="1614" t="s">
        <v>9</v>
      </c>
      <c r="B7" s="1601" t="s">
        <v>10</v>
      </c>
      <c r="C7" s="1601" t="s">
        <v>11</v>
      </c>
      <c r="D7" s="1601" t="s">
        <v>12</v>
      </c>
      <c r="E7" s="1601" t="s">
        <v>13</v>
      </c>
      <c r="F7" s="1601"/>
      <c r="G7" s="1601" t="s">
        <v>14</v>
      </c>
      <c r="H7" s="1601" t="s">
        <v>15</v>
      </c>
      <c r="I7" s="1601"/>
      <c r="J7" s="1601" t="s">
        <v>16</v>
      </c>
      <c r="K7" s="1602" t="s">
        <v>17</v>
      </c>
    </row>
    <row r="8" spans="1:12" s="354" customFormat="1" x14ac:dyDescent="0.25">
      <c r="A8" s="1614"/>
      <c r="B8" s="1601"/>
      <c r="C8" s="1601"/>
      <c r="D8" s="1601"/>
      <c r="E8" s="1198" t="s">
        <v>18</v>
      </c>
      <c r="F8" s="1198" t="s">
        <v>19</v>
      </c>
      <c r="G8" s="1601"/>
      <c r="H8" s="1198" t="s">
        <v>18</v>
      </c>
      <c r="I8" s="1198" t="s">
        <v>19</v>
      </c>
      <c r="J8" s="1601"/>
      <c r="K8" s="1602"/>
    </row>
    <row r="9" spans="1:12" ht="15.95" customHeight="1" x14ac:dyDescent="0.25">
      <c r="A9" s="443" t="s">
        <v>467</v>
      </c>
      <c r="B9" s="444"/>
      <c r="C9" s="444"/>
      <c r="D9" s="444"/>
      <c r="E9" s="444"/>
      <c r="F9" s="444"/>
      <c r="G9" s="444"/>
      <c r="H9" s="444"/>
      <c r="I9" s="444"/>
      <c r="J9" s="444"/>
      <c r="K9" s="484">
        <f>SUM(K10)</f>
        <v>2602389.4</v>
      </c>
    </row>
    <row r="10" spans="1:12" ht="15.95" customHeight="1" x14ac:dyDescent="0.25">
      <c r="A10" s="844" t="s">
        <v>3202</v>
      </c>
      <c r="B10" s="1329" t="s">
        <v>3203</v>
      </c>
      <c r="C10" s="241" t="s">
        <v>165</v>
      </c>
      <c r="D10" s="241"/>
      <c r="E10" s="241"/>
      <c r="F10" s="241"/>
      <c r="G10" s="241"/>
      <c r="H10" s="241"/>
      <c r="I10" s="241"/>
      <c r="J10" s="241"/>
      <c r="K10" s="188">
        <v>2602389.4</v>
      </c>
    </row>
    <row r="11" spans="1:12" ht="19.5" customHeight="1" x14ac:dyDescent="0.25">
      <c r="A11" s="540"/>
      <c r="B11" s="1330"/>
      <c r="C11" s="541"/>
      <c r="D11" s="543"/>
      <c r="E11" s="543"/>
      <c r="F11" s="543"/>
      <c r="G11" s="541"/>
      <c r="H11" s="541"/>
      <c r="I11" s="541"/>
      <c r="J11" s="541"/>
      <c r="K11" s="188"/>
    </row>
    <row r="12" spans="1:12" ht="15.95" customHeight="1" x14ac:dyDescent="0.25">
      <c r="A12" s="443" t="s">
        <v>594</v>
      </c>
      <c r="B12" s="1209"/>
      <c r="C12" s="444"/>
      <c r="D12" s="227"/>
      <c r="E12" s="227"/>
      <c r="F12" s="227"/>
      <c r="G12" s="444"/>
      <c r="H12" s="444"/>
      <c r="I12" s="444"/>
      <c r="J12" s="444"/>
      <c r="K12" s="484">
        <f>SUM(K13:K25)</f>
        <v>147133372.28</v>
      </c>
    </row>
    <row r="13" spans="1:12" ht="15.95" customHeight="1" x14ac:dyDescent="0.25">
      <c r="A13" s="116" t="s">
        <v>3204</v>
      </c>
      <c r="B13" s="1332" t="s">
        <v>132</v>
      </c>
      <c r="C13" s="541" t="s">
        <v>110</v>
      </c>
      <c r="D13" s="1331">
        <v>1.2E-2</v>
      </c>
      <c r="E13" s="1331">
        <v>6.0000000000000001E-3</v>
      </c>
      <c r="F13" s="1331">
        <v>0.05</v>
      </c>
      <c r="G13" s="541">
        <v>0</v>
      </c>
      <c r="H13" s="541">
        <v>226.08</v>
      </c>
      <c r="I13" s="541"/>
      <c r="J13" s="541" t="s">
        <v>3205</v>
      </c>
      <c r="K13" s="188">
        <f>54468908.56+8166074.42+2731592.53</f>
        <v>65366575.510000005</v>
      </c>
    </row>
    <row r="14" spans="1:12" ht="15.95" customHeight="1" x14ac:dyDescent="0.25">
      <c r="A14" s="116" t="s">
        <v>3206</v>
      </c>
      <c r="B14" s="1330" t="s">
        <v>945</v>
      </c>
      <c r="C14" s="541" t="s">
        <v>23</v>
      </c>
      <c r="D14" s="543">
        <v>0.16</v>
      </c>
      <c r="E14" s="543">
        <v>0</v>
      </c>
      <c r="F14" s="543">
        <v>0</v>
      </c>
      <c r="G14" s="541">
        <v>0</v>
      </c>
      <c r="H14" s="541">
        <v>0</v>
      </c>
      <c r="I14" s="541">
        <v>0</v>
      </c>
      <c r="J14" s="541" t="s">
        <v>3205</v>
      </c>
      <c r="K14" s="188">
        <f>17889483.9+25054706.26</f>
        <v>42944190.159999996</v>
      </c>
    </row>
    <row r="15" spans="1:12" ht="15.95" customHeight="1" x14ac:dyDescent="0.25">
      <c r="A15" s="116" t="s">
        <v>136</v>
      </c>
      <c r="B15" s="1330" t="s">
        <v>3207</v>
      </c>
      <c r="C15" s="541" t="s">
        <v>110</v>
      </c>
      <c r="D15" s="543">
        <v>0.15</v>
      </c>
      <c r="E15" s="543">
        <v>0</v>
      </c>
      <c r="F15" s="543">
        <v>0</v>
      </c>
      <c r="G15" s="541">
        <v>0</v>
      </c>
      <c r="H15" s="541">
        <v>0</v>
      </c>
      <c r="I15" s="541">
        <v>0</v>
      </c>
      <c r="J15" s="541" t="s">
        <v>3205</v>
      </c>
      <c r="K15" s="188">
        <v>13190024.210000001</v>
      </c>
      <c r="L15" s="392"/>
    </row>
    <row r="16" spans="1:12" ht="15.95" customHeight="1" x14ac:dyDescent="0.25">
      <c r="A16" s="116" t="s">
        <v>128</v>
      </c>
      <c r="B16" s="1330" t="s">
        <v>3208</v>
      </c>
      <c r="C16" s="541" t="s">
        <v>23</v>
      </c>
      <c r="D16" s="543">
        <v>0</v>
      </c>
      <c r="E16" s="1095">
        <v>2.6999999999999999E-5</v>
      </c>
      <c r="F16" s="1095">
        <v>6.9999999999999994E-5</v>
      </c>
      <c r="G16" s="541">
        <v>0</v>
      </c>
      <c r="H16" s="541">
        <v>26.23</v>
      </c>
      <c r="I16" s="541"/>
      <c r="J16" s="541" t="s">
        <v>3205</v>
      </c>
      <c r="K16" s="188">
        <f>8209317.92+491592.52+1043288.05+111571.69</f>
        <v>9855770.1799999997</v>
      </c>
      <c r="L16" s="392"/>
    </row>
    <row r="17" spans="1:11" ht="15.95" customHeight="1" x14ac:dyDescent="0.25">
      <c r="A17" s="116" t="s">
        <v>3209</v>
      </c>
      <c r="B17" s="1330" t="s">
        <v>141</v>
      </c>
      <c r="C17" s="541" t="s">
        <v>23</v>
      </c>
      <c r="D17" s="543">
        <v>0</v>
      </c>
      <c r="E17" s="532">
        <v>1.7999999999999999E-2</v>
      </c>
      <c r="F17" s="532">
        <v>5.3999999999999999E-2</v>
      </c>
      <c r="G17" s="541">
        <v>0</v>
      </c>
      <c r="H17" s="541">
        <v>0</v>
      </c>
      <c r="I17" s="541">
        <v>0</v>
      </c>
      <c r="J17" s="541" t="s">
        <v>3205</v>
      </c>
      <c r="K17" s="188">
        <f>4696447.96+806530.45+153352.91+701985.43</f>
        <v>6358316.75</v>
      </c>
    </row>
    <row r="18" spans="1:11" ht="15.95" customHeight="1" x14ac:dyDescent="0.25">
      <c r="A18" s="116" t="s">
        <v>3210</v>
      </c>
      <c r="B18" s="1332" t="s">
        <v>3380</v>
      </c>
      <c r="C18" s="541" t="s">
        <v>754</v>
      </c>
      <c r="D18" s="543">
        <v>0</v>
      </c>
      <c r="E18" s="543">
        <v>0</v>
      </c>
      <c r="F18" s="543">
        <v>0</v>
      </c>
      <c r="G18" s="541">
        <v>0</v>
      </c>
      <c r="H18" s="541">
        <v>39</v>
      </c>
      <c r="I18" s="541">
        <v>4521</v>
      </c>
      <c r="J18" s="541" t="s">
        <v>3205</v>
      </c>
      <c r="K18" s="188">
        <f>1389669.79+3406413.38</f>
        <v>4796083.17</v>
      </c>
    </row>
    <row r="19" spans="1:11" ht="15.95" customHeight="1" x14ac:dyDescent="0.25">
      <c r="A19" s="116" t="s">
        <v>168</v>
      </c>
      <c r="B19" s="1330" t="s">
        <v>141</v>
      </c>
      <c r="C19" s="541" t="s">
        <v>169</v>
      </c>
      <c r="D19" s="543">
        <v>0</v>
      </c>
      <c r="E19" s="543">
        <v>0</v>
      </c>
      <c r="F19" s="543">
        <v>0</v>
      </c>
      <c r="G19" s="541">
        <v>0</v>
      </c>
      <c r="H19" s="541">
        <v>258</v>
      </c>
      <c r="I19" s="541">
        <v>434</v>
      </c>
      <c r="J19" s="541" t="s">
        <v>3205</v>
      </c>
      <c r="K19" s="188">
        <f>2370748.81+638369.79+211763.68</f>
        <v>3220882.2800000003</v>
      </c>
    </row>
    <row r="20" spans="1:11" ht="15.95" customHeight="1" x14ac:dyDescent="0.25">
      <c r="A20" s="116" t="s">
        <v>3211</v>
      </c>
      <c r="B20" s="1330" t="s">
        <v>689</v>
      </c>
      <c r="C20" s="541" t="s">
        <v>689</v>
      </c>
      <c r="D20" s="543">
        <v>0</v>
      </c>
      <c r="E20" s="543">
        <v>0</v>
      </c>
      <c r="F20" s="543">
        <v>0</v>
      </c>
      <c r="G20" s="541">
        <v>0</v>
      </c>
      <c r="H20" s="541">
        <v>455</v>
      </c>
      <c r="I20" s="541"/>
      <c r="J20" s="541" t="s">
        <v>3205</v>
      </c>
      <c r="K20" s="188">
        <v>639335</v>
      </c>
    </row>
    <row r="21" spans="1:11" ht="15.95" customHeight="1" x14ac:dyDescent="0.25">
      <c r="A21" s="116" t="s">
        <v>3212</v>
      </c>
      <c r="B21" s="1330" t="s">
        <v>141</v>
      </c>
      <c r="C21" s="541" t="s">
        <v>110</v>
      </c>
      <c r="D21" s="543">
        <v>0</v>
      </c>
      <c r="E21" s="543">
        <v>0</v>
      </c>
      <c r="F21" s="543">
        <v>0</v>
      </c>
      <c r="G21" s="541">
        <v>0</v>
      </c>
      <c r="H21" s="541">
        <v>1.96</v>
      </c>
      <c r="I21" s="541">
        <v>7200</v>
      </c>
      <c r="J21" s="541" t="s">
        <v>3205</v>
      </c>
      <c r="K21" s="1242">
        <v>395548.38</v>
      </c>
    </row>
    <row r="22" spans="1:11" ht="15.95" customHeight="1" x14ac:dyDescent="0.25">
      <c r="A22" s="116" t="s">
        <v>3213</v>
      </c>
      <c r="B22" s="1330" t="s">
        <v>689</v>
      </c>
      <c r="C22" s="541" t="s">
        <v>689</v>
      </c>
      <c r="D22" s="543">
        <v>0</v>
      </c>
      <c r="E22" s="543">
        <v>0</v>
      </c>
      <c r="F22" s="543">
        <v>0</v>
      </c>
      <c r="G22" s="541">
        <v>0</v>
      </c>
      <c r="H22" s="541">
        <v>62.61</v>
      </c>
      <c r="I22" s="541">
        <v>447.83</v>
      </c>
      <c r="J22" s="541" t="s">
        <v>3205</v>
      </c>
      <c r="K22" s="188">
        <v>336157.02</v>
      </c>
    </row>
    <row r="23" spans="1:11" ht="15.95" customHeight="1" x14ac:dyDescent="0.25">
      <c r="A23" s="116" t="s">
        <v>348</v>
      </c>
      <c r="B23" s="1330" t="s">
        <v>976</v>
      </c>
      <c r="C23" s="541" t="s">
        <v>976</v>
      </c>
      <c r="D23" s="543">
        <v>0</v>
      </c>
      <c r="E23" s="543">
        <v>0.03</v>
      </c>
      <c r="F23" s="543">
        <v>0.1</v>
      </c>
      <c r="G23" s="541">
        <v>0</v>
      </c>
      <c r="H23" s="541">
        <v>0</v>
      </c>
      <c r="I23" s="541">
        <v>0</v>
      </c>
      <c r="J23" s="541" t="s">
        <v>3205</v>
      </c>
      <c r="K23" s="188">
        <v>25261.62</v>
      </c>
    </row>
    <row r="24" spans="1:11" ht="15.95" customHeight="1" x14ac:dyDescent="0.25">
      <c r="A24" s="116" t="s">
        <v>3214</v>
      </c>
      <c r="B24" s="1330" t="s">
        <v>169</v>
      </c>
      <c r="C24" s="541" t="s">
        <v>169</v>
      </c>
      <c r="D24" s="543">
        <v>0</v>
      </c>
      <c r="E24" s="543">
        <v>0</v>
      </c>
      <c r="F24" s="543">
        <v>0</v>
      </c>
      <c r="G24" s="541">
        <v>0</v>
      </c>
      <c r="H24" s="541">
        <v>455</v>
      </c>
      <c r="I24" s="541">
        <v>4521</v>
      </c>
      <c r="J24" s="541" t="s">
        <v>3205</v>
      </c>
      <c r="K24" s="1242">
        <v>5228</v>
      </c>
    </row>
    <row r="25" spans="1:11" ht="15.95" customHeight="1" x14ac:dyDescent="0.25">
      <c r="A25" s="540"/>
      <c r="B25" s="1330"/>
      <c r="C25" s="541"/>
      <c r="D25" s="543"/>
      <c r="E25" s="543"/>
      <c r="F25" s="543"/>
      <c r="G25" s="541"/>
      <c r="H25" s="541"/>
      <c r="I25" s="541"/>
      <c r="J25" s="541"/>
      <c r="K25" s="1242"/>
    </row>
    <row r="26" spans="1:11" s="348" customFormat="1" ht="15.95" customHeight="1" x14ac:dyDescent="0.25">
      <c r="A26" s="445" t="s">
        <v>614</v>
      </c>
      <c r="B26" s="1210"/>
      <c r="C26" s="54"/>
      <c r="D26" s="228"/>
      <c r="E26" s="228"/>
      <c r="F26" s="228"/>
      <c r="G26" s="54"/>
      <c r="H26" s="54"/>
      <c r="I26" s="54"/>
      <c r="J26" s="54"/>
      <c r="K26" s="486">
        <f>SUM(K27:K30)</f>
        <v>178873.18000000002</v>
      </c>
    </row>
    <row r="27" spans="1:11" s="348" customFormat="1" ht="15.95" customHeight="1" x14ac:dyDescent="0.25">
      <c r="A27" s="116" t="s">
        <v>3215</v>
      </c>
      <c r="B27" s="1333" t="s">
        <v>3216</v>
      </c>
      <c r="C27" s="68" t="s">
        <v>3217</v>
      </c>
      <c r="D27" s="534" t="s">
        <v>3218</v>
      </c>
      <c r="E27" s="534">
        <v>0</v>
      </c>
      <c r="F27" s="534">
        <v>0</v>
      </c>
      <c r="G27" s="68">
        <v>0</v>
      </c>
      <c r="H27" s="68">
        <v>0</v>
      </c>
      <c r="I27" s="68">
        <v>0</v>
      </c>
      <c r="J27" s="68" t="s">
        <v>3205</v>
      </c>
      <c r="K27" s="79">
        <v>98048.42</v>
      </c>
    </row>
    <row r="28" spans="1:11" s="348" customFormat="1" ht="15.95" customHeight="1" x14ac:dyDescent="0.25">
      <c r="A28" s="116" t="s">
        <v>3219</v>
      </c>
      <c r="B28" s="1333" t="s">
        <v>3216</v>
      </c>
      <c r="C28" s="68" t="s">
        <v>3217</v>
      </c>
      <c r="D28" s="534" t="s">
        <v>3218</v>
      </c>
      <c r="E28" s="534">
        <v>0</v>
      </c>
      <c r="F28" s="534">
        <v>0</v>
      </c>
      <c r="G28" s="68">
        <v>0</v>
      </c>
      <c r="H28" s="68">
        <v>0</v>
      </c>
      <c r="I28" s="68">
        <v>0</v>
      </c>
      <c r="J28" s="68" t="s">
        <v>3205</v>
      </c>
      <c r="K28" s="79">
        <v>48330.95</v>
      </c>
    </row>
    <row r="29" spans="1:11" s="348" customFormat="1" ht="15.95" customHeight="1" x14ac:dyDescent="0.25">
      <c r="A29" s="116" t="s">
        <v>3220</v>
      </c>
      <c r="B29" s="1333" t="s">
        <v>3216</v>
      </c>
      <c r="C29" s="68" t="s">
        <v>3217</v>
      </c>
      <c r="D29" s="534" t="s">
        <v>3218</v>
      </c>
      <c r="E29" s="534">
        <v>0</v>
      </c>
      <c r="F29" s="534">
        <v>0</v>
      </c>
      <c r="G29" s="68">
        <v>0</v>
      </c>
      <c r="H29" s="68">
        <v>0</v>
      </c>
      <c r="I29" s="68">
        <v>0</v>
      </c>
      <c r="J29" s="68" t="s">
        <v>3205</v>
      </c>
      <c r="K29" s="79">
        <v>21855.64</v>
      </c>
    </row>
    <row r="30" spans="1:11" s="348" customFormat="1" ht="15.95" customHeight="1" x14ac:dyDescent="0.25">
      <c r="A30" s="116" t="s">
        <v>3221</v>
      </c>
      <c r="B30" s="1333" t="s">
        <v>3216</v>
      </c>
      <c r="C30" s="68" t="s">
        <v>3217</v>
      </c>
      <c r="D30" s="534" t="s">
        <v>3218</v>
      </c>
      <c r="E30" s="534">
        <v>0</v>
      </c>
      <c r="F30" s="534">
        <v>0</v>
      </c>
      <c r="G30" s="68">
        <v>0</v>
      </c>
      <c r="H30" s="68">
        <v>0</v>
      </c>
      <c r="I30" s="68">
        <v>0</v>
      </c>
      <c r="J30" s="68" t="s">
        <v>3205</v>
      </c>
      <c r="K30" s="79">
        <v>10638.17</v>
      </c>
    </row>
    <row r="31" spans="1:11" s="348" customFormat="1" ht="15.95" customHeight="1" x14ac:dyDescent="0.25">
      <c r="A31" s="540"/>
      <c r="B31" s="1333"/>
      <c r="C31" s="68"/>
      <c r="D31" s="534"/>
      <c r="E31" s="534"/>
      <c r="F31" s="534"/>
      <c r="G31" s="68"/>
      <c r="H31" s="68"/>
      <c r="I31" s="68"/>
      <c r="J31" s="68"/>
      <c r="K31" s="79"/>
    </row>
    <row r="32" spans="1:11" ht="15.95" customHeight="1" x14ac:dyDescent="0.25">
      <c r="A32" s="443" t="s">
        <v>617</v>
      </c>
      <c r="B32" s="1209"/>
      <c r="C32" s="444"/>
      <c r="D32" s="227"/>
      <c r="E32" s="227"/>
      <c r="F32" s="227"/>
      <c r="G32" s="444"/>
      <c r="H32" s="444"/>
      <c r="I32" s="444"/>
      <c r="J32" s="444"/>
      <c r="K32" s="484">
        <f>SUM(K33)</f>
        <v>2070619.66</v>
      </c>
    </row>
    <row r="33" spans="1:11" ht="15.95" customHeight="1" x14ac:dyDescent="0.25">
      <c r="A33" s="116" t="s">
        <v>3222</v>
      </c>
      <c r="B33" s="1330" t="s">
        <v>141</v>
      </c>
      <c r="C33" s="541" t="s">
        <v>3223</v>
      </c>
      <c r="D33" s="543">
        <v>0</v>
      </c>
      <c r="E33" s="1334">
        <v>3.0000000000000001E-5</v>
      </c>
      <c r="F33" s="543">
        <v>0.01</v>
      </c>
      <c r="G33" s="541">
        <v>0</v>
      </c>
      <c r="H33" s="541">
        <v>0</v>
      </c>
      <c r="I33" s="541">
        <v>0</v>
      </c>
      <c r="J33" s="541" t="s">
        <v>3205</v>
      </c>
      <c r="K33" s="188">
        <v>2070619.66</v>
      </c>
    </row>
    <row r="34" spans="1:11" ht="15.95" customHeight="1" x14ac:dyDescent="0.25">
      <c r="A34" s="116"/>
      <c r="B34" s="1330"/>
      <c r="C34" s="541"/>
      <c r="D34" s="543"/>
      <c r="E34" s="543"/>
      <c r="F34" s="543"/>
      <c r="G34" s="541"/>
      <c r="H34" s="541"/>
      <c r="I34" s="541"/>
      <c r="J34" s="541"/>
      <c r="K34" s="188"/>
    </row>
    <row r="35" spans="1:11" ht="15.95" customHeight="1" x14ac:dyDescent="0.25">
      <c r="A35" s="443" t="s">
        <v>620</v>
      </c>
      <c r="B35" s="1209"/>
      <c r="C35" s="444"/>
      <c r="D35" s="227"/>
      <c r="E35" s="227"/>
      <c r="F35" s="227"/>
      <c r="G35" s="444"/>
      <c r="H35" s="444"/>
      <c r="I35" s="444"/>
      <c r="J35" s="444"/>
      <c r="K35" s="484">
        <f>SUM(K36)</f>
        <v>1638656.99</v>
      </c>
    </row>
    <row r="36" spans="1:11" ht="15.95" customHeight="1" x14ac:dyDescent="0.25">
      <c r="A36" s="540" t="s">
        <v>3224</v>
      </c>
      <c r="B36" s="1330" t="s">
        <v>3225</v>
      </c>
      <c r="C36" s="541" t="s">
        <v>110</v>
      </c>
      <c r="D36" s="543">
        <v>0</v>
      </c>
      <c r="E36" s="543">
        <v>0</v>
      </c>
      <c r="F36" s="543">
        <v>0</v>
      </c>
      <c r="G36" s="541">
        <v>0</v>
      </c>
      <c r="H36" s="541">
        <v>0</v>
      </c>
      <c r="I36" s="541">
        <v>0</v>
      </c>
      <c r="J36" s="541" t="s">
        <v>3205</v>
      </c>
      <c r="K36" s="188">
        <v>1638656.99</v>
      </c>
    </row>
    <row r="37" spans="1:11" ht="15.95" customHeight="1" x14ac:dyDescent="0.25">
      <c r="A37" s="439"/>
      <c r="B37" s="1330"/>
      <c r="C37" s="541"/>
      <c r="D37" s="543"/>
      <c r="E37" s="543"/>
      <c r="F37" s="543"/>
      <c r="G37" s="541"/>
      <c r="H37" s="541"/>
      <c r="I37" s="541"/>
      <c r="J37" s="541"/>
      <c r="K37" s="1242"/>
    </row>
    <row r="38" spans="1:11" ht="15.95" customHeight="1" x14ac:dyDescent="0.25">
      <c r="A38" s="443" t="s">
        <v>621</v>
      </c>
      <c r="B38" s="1209"/>
      <c r="C38" s="444"/>
      <c r="D38" s="227"/>
      <c r="E38" s="227"/>
      <c r="F38" s="227"/>
      <c r="G38" s="444"/>
      <c r="H38" s="444"/>
      <c r="I38" s="444"/>
      <c r="J38" s="444"/>
      <c r="K38" s="484">
        <f>SUM(K39:K41)</f>
        <v>4067558.94</v>
      </c>
    </row>
    <row r="39" spans="1:11" ht="15.95" customHeight="1" x14ac:dyDescent="0.25">
      <c r="A39" s="540" t="s">
        <v>3226</v>
      </c>
      <c r="B39" s="1330" t="s">
        <v>3227</v>
      </c>
      <c r="C39" s="541" t="s">
        <v>3228</v>
      </c>
      <c r="D39" s="543"/>
      <c r="E39" s="543"/>
      <c r="F39" s="543"/>
      <c r="G39" s="541"/>
      <c r="H39" s="541"/>
      <c r="I39" s="541"/>
      <c r="J39" s="541"/>
      <c r="K39" s="188">
        <v>2093909.28</v>
      </c>
    </row>
    <row r="40" spans="1:11" ht="15.95" customHeight="1" x14ac:dyDescent="0.25">
      <c r="A40" s="540" t="s">
        <v>3229</v>
      </c>
      <c r="B40" s="1330" t="s">
        <v>1330</v>
      </c>
      <c r="C40" s="541" t="s">
        <v>3230</v>
      </c>
      <c r="D40" s="543"/>
      <c r="E40" s="543"/>
      <c r="F40" s="543"/>
      <c r="G40" s="541"/>
      <c r="H40" s="541"/>
      <c r="I40" s="541"/>
      <c r="J40" s="541"/>
      <c r="K40" s="188">
        <v>1311129.1599999999</v>
      </c>
    </row>
    <row r="41" spans="1:11" ht="15.95" customHeight="1" x14ac:dyDescent="0.25">
      <c r="A41" s="540" t="s">
        <v>3231</v>
      </c>
      <c r="B41" s="1330" t="s">
        <v>1330</v>
      </c>
      <c r="C41" s="541" t="s">
        <v>3230</v>
      </c>
      <c r="D41" s="543"/>
      <c r="E41" s="543"/>
      <c r="F41" s="543"/>
      <c r="G41" s="541"/>
      <c r="H41" s="541"/>
      <c r="I41" s="541"/>
      <c r="J41" s="541"/>
      <c r="K41" s="1242">
        <v>662520.5</v>
      </c>
    </row>
    <row r="42" spans="1:11" ht="15.95" customHeight="1" x14ac:dyDescent="0.25">
      <c r="A42" s="540"/>
      <c r="B42" s="1330"/>
      <c r="C42" s="541"/>
      <c r="D42" s="543"/>
      <c r="E42" s="543"/>
      <c r="F42" s="543"/>
      <c r="G42" s="541"/>
      <c r="H42" s="541"/>
      <c r="I42" s="541"/>
      <c r="J42" s="541"/>
      <c r="K42" s="1242"/>
    </row>
    <row r="43" spans="1:11" s="348" customFormat="1" ht="15.95" customHeight="1" x14ac:dyDescent="0.25">
      <c r="A43" s="445" t="s">
        <v>624</v>
      </c>
      <c r="B43" s="1210"/>
      <c r="C43" s="54"/>
      <c r="D43" s="228"/>
      <c r="E43" s="228"/>
      <c r="F43" s="228"/>
      <c r="G43" s="54"/>
      <c r="H43" s="54"/>
      <c r="I43" s="54"/>
      <c r="J43" s="54"/>
      <c r="K43" s="486">
        <f>SUM(K44)</f>
        <v>0</v>
      </c>
    </row>
    <row r="44" spans="1:11" s="348" customFormat="1" ht="15.95" customHeight="1" x14ac:dyDescent="0.25">
      <c r="A44" s="440"/>
      <c r="B44" s="1211"/>
      <c r="C44" s="438"/>
      <c r="D44" s="229"/>
      <c r="E44" s="229"/>
      <c r="F44" s="229"/>
      <c r="G44" s="438"/>
      <c r="H44" s="438"/>
      <c r="I44" s="438"/>
      <c r="J44" s="438"/>
      <c r="K44" s="487">
        <f>+B44</f>
        <v>0</v>
      </c>
    </row>
    <row r="45" spans="1:11" ht="15.95" customHeight="1" x14ac:dyDescent="0.25">
      <c r="A45" s="443" t="s">
        <v>627</v>
      </c>
      <c r="B45" s="1209"/>
      <c r="C45" s="444"/>
      <c r="D45" s="227"/>
      <c r="E45" s="227"/>
      <c r="F45" s="227"/>
      <c r="G45" s="444"/>
      <c r="H45" s="444"/>
      <c r="I45" s="444"/>
      <c r="J45" s="444"/>
      <c r="K45" s="484">
        <f>SUM(K46:K55)</f>
        <v>364944698.91999996</v>
      </c>
    </row>
    <row r="46" spans="1:11" ht="15.95" customHeight="1" x14ac:dyDescent="0.25">
      <c r="A46" s="1212" t="s">
        <v>3232</v>
      </c>
      <c r="B46" s="1329" t="s">
        <v>3233</v>
      </c>
      <c r="C46" s="241" t="s">
        <v>110</v>
      </c>
      <c r="D46" s="242">
        <v>0</v>
      </c>
      <c r="E46" s="242">
        <v>0</v>
      </c>
      <c r="F46" s="242">
        <v>0</v>
      </c>
      <c r="G46" s="241">
        <v>0</v>
      </c>
      <c r="H46" s="241">
        <v>0</v>
      </c>
      <c r="I46" s="241">
        <v>0</v>
      </c>
      <c r="J46" s="241"/>
      <c r="K46" s="188">
        <v>146209593.03</v>
      </c>
    </row>
    <row r="47" spans="1:11" ht="15.95" customHeight="1" x14ac:dyDescent="0.25">
      <c r="A47" s="1212" t="s">
        <v>3234</v>
      </c>
      <c r="B47" s="1329" t="s">
        <v>3233</v>
      </c>
      <c r="C47" s="241" t="s">
        <v>110</v>
      </c>
      <c r="D47" s="242">
        <v>0</v>
      </c>
      <c r="E47" s="242">
        <v>0</v>
      </c>
      <c r="F47" s="242">
        <v>0</v>
      </c>
      <c r="G47" s="241">
        <v>0</v>
      </c>
      <c r="H47" s="241">
        <v>0</v>
      </c>
      <c r="I47" s="241">
        <v>0</v>
      </c>
      <c r="J47" s="241"/>
      <c r="K47" s="188">
        <f>96343638.05+16854374.77</f>
        <v>113198012.81999999</v>
      </c>
    </row>
    <row r="48" spans="1:11" ht="15.95" customHeight="1" x14ac:dyDescent="0.25">
      <c r="A48" s="1212" t="s">
        <v>3235</v>
      </c>
      <c r="B48" s="1329" t="s">
        <v>3236</v>
      </c>
      <c r="C48" s="241"/>
      <c r="D48" s="242">
        <v>0</v>
      </c>
      <c r="E48" s="242">
        <v>0</v>
      </c>
      <c r="F48" s="242">
        <v>0</v>
      </c>
      <c r="G48" s="241">
        <v>0</v>
      </c>
      <c r="H48" s="241">
        <v>0</v>
      </c>
      <c r="I48" s="241">
        <v>0</v>
      </c>
      <c r="J48" s="241"/>
      <c r="K48" s="188">
        <f>2304731.71+52356088.12+3491809.1+21114296.2+393745+497431.2+401950.9+162720</f>
        <v>80722772.230000004</v>
      </c>
    </row>
    <row r="49" spans="1:12" ht="15.95" customHeight="1" x14ac:dyDescent="0.25">
      <c r="A49" s="844" t="s">
        <v>3237</v>
      </c>
      <c r="B49" s="1329" t="s">
        <v>1073</v>
      </c>
      <c r="C49" s="241" t="s">
        <v>169</v>
      </c>
      <c r="D49" s="242">
        <v>0</v>
      </c>
      <c r="E49" s="242">
        <v>0</v>
      </c>
      <c r="F49" s="242">
        <v>0</v>
      </c>
      <c r="G49" s="241">
        <v>0</v>
      </c>
      <c r="H49" s="241">
        <v>0</v>
      </c>
      <c r="I49" s="241">
        <v>0</v>
      </c>
      <c r="J49" s="241"/>
      <c r="K49" s="188">
        <v>11015765.960000001</v>
      </c>
    </row>
    <row r="50" spans="1:12" ht="15.95" customHeight="1" x14ac:dyDescent="0.25">
      <c r="A50" s="1212" t="s">
        <v>3238</v>
      </c>
      <c r="B50" s="1329" t="s">
        <v>3233</v>
      </c>
      <c r="C50" s="241" t="s">
        <v>110</v>
      </c>
      <c r="D50" s="242">
        <v>0</v>
      </c>
      <c r="E50" s="242">
        <v>0</v>
      </c>
      <c r="F50" s="242">
        <v>0</v>
      </c>
      <c r="G50" s="241">
        <v>0</v>
      </c>
      <c r="H50" s="241">
        <v>0</v>
      </c>
      <c r="I50" s="241">
        <v>0</v>
      </c>
      <c r="J50" s="241"/>
      <c r="K50" s="188">
        <v>6280428.1900000004</v>
      </c>
    </row>
    <row r="51" spans="1:12" ht="15.95" customHeight="1" x14ac:dyDescent="0.25">
      <c r="A51" s="1212" t="s">
        <v>3239</v>
      </c>
      <c r="B51" s="1329" t="s">
        <v>346</v>
      </c>
      <c r="C51" s="241" t="s">
        <v>110</v>
      </c>
      <c r="D51" s="242">
        <v>0</v>
      </c>
      <c r="E51" s="242">
        <v>0</v>
      </c>
      <c r="F51" s="242">
        <v>0</v>
      </c>
      <c r="G51" s="241">
        <v>0</v>
      </c>
      <c r="H51" s="241">
        <v>0</v>
      </c>
      <c r="I51" s="241">
        <v>0</v>
      </c>
      <c r="J51" s="241"/>
      <c r="K51" s="188">
        <v>3062500</v>
      </c>
    </row>
    <row r="52" spans="1:12" ht="15.95" customHeight="1" x14ac:dyDescent="0.25">
      <c r="A52" s="1212" t="s">
        <v>3240</v>
      </c>
      <c r="B52" s="1329" t="s">
        <v>3241</v>
      </c>
      <c r="C52" s="241" t="s">
        <v>3241</v>
      </c>
      <c r="D52" s="242">
        <v>0</v>
      </c>
      <c r="E52" s="242">
        <v>0</v>
      </c>
      <c r="F52" s="242">
        <v>0</v>
      </c>
      <c r="G52" s="241">
        <v>0</v>
      </c>
      <c r="H52" s="241">
        <v>0</v>
      </c>
      <c r="I52" s="241">
        <v>0</v>
      </c>
      <c r="J52" s="241"/>
      <c r="K52" s="188">
        <v>2114234.5</v>
      </c>
    </row>
    <row r="53" spans="1:12" ht="15.95" customHeight="1" x14ac:dyDescent="0.25">
      <c r="A53" s="1212" t="s">
        <v>3242</v>
      </c>
      <c r="B53" s="1329" t="s">
        <v>3233</v>
      </c>
      <c r="C53" s="241" t="s">
        <v>110</v>
      </c>
      <c r="D53" s="242">
        <v>0</v>
      </c>
      <c r="E53" s="242">
        <v>0</v>
      </c>
      <c r="F53" s="242">
        <v>0</v>
      </c>
      <c r="G53" s="241">
        <v>0</v>
      </c>
      <c r="H53" s="241">
        <v>0</v>
      </c>
      <c r="I53" s="241">
        <v>0</v>
      </c>
      <c r="J53" s="241"/>
      <c r="K53" s="188">
        <v>1863522.96</v>
      </c>
    </row>
    <row r="54" spans="1:12" ht="15.95" customHeight="1" x14ac:dyDescent="0.25">
      <c r="A54" s="1212" t="s">
        <v>3108</v>
      </c>
      <c r="B54" s="1329"/>
      <c r="C54" s="241"/>
      <c r="D54" s="242"/>
      <c r="E54" s="242"/>
      <c r="F54" s="242"/>
      <c r="G54" s="241"/>
      <c r="H54" s="241"/>
      <c r="I54" s="241"/>
      <c r="J54" s="241"/>
      <c r="K54" s="188">
        <f>452509.06+14600</f>
        <v>467109.06</v>
      </c>
    </row>
    <row r="55" spans="1:12" ht="15.95" customHeight="1" x14ac:dyDescent="0.25">
      <c r="A55" s="1212" t="s">
        <v>3381</v>
      </c>
      <c r="B55" s="1329" t="s">
        <v>3243</v>
      </c>
      <c r="C55" s="241" t="s">
        <v>110</v>
      </c>
      <c r="D55" s="242">
        <v>0</v>
      </c>
      <c r="E55" s="242">
        <v>0</v>
      </c>
      <c r="F55" s="242">
        <v>0</v>
      </c>
      <c r="G55" s="241">
        <v>0</v>
      </c>
      <c r="H55" s="241">
        <v>0</v>
      </c>
      <c r="I55" s="241">
        <v>0</v>
      </c>
      <c r="J55" s="241"/>
      <c r="K55" s="188">
        <v>10760.17</v>
      </c>
    </row>
    <row r="56" spans="1:12" ht="15.95" customHeight="1" x14ac:dyDescent="0.25">
      <c r="A56" s="439"/>
      <c r="B56" s="1330"/>
      <c r="C56" s="541"/>
      <c r="D56" s="543"/>
      <c r="E56" s="543"/>
      <c r="F56" s="543"/>
      <c r="G56" s="541"/>
      <c r="H56" s="541"/>
      <c r="I56" s="541"/>
      <c r="J56" s="541"/>
      <c r="K56" s="188"/>
    </row>
    <row r="57" spans="1:12" ht="15.95" customHeight="1" x14ac:dyDescent="0.25">
      <c r="A57" s="441" t="s">
        <v>628</v>
      </c>
      <c r="B57" s="1213"/>
      <c r="C57" s="1200"/>
      <c r="D57" s="230"/>
      <c r="E57" s="230"/>
      <c r="F57" s="230"/>
      <c r="G57" s="1200"/>
      <c r="H57" s="1200"/>
      <c r="I57" s="1200"/>
      <c r="J57" s="1200"/>
      <c r="K57" s="448">
        <f>+K9+K12+K26+K32+K35+K38+K43+K45</f>
        <v>522636169.37</v>
      </c>
      <c r="L57" s="42"/>
    </row>
    <row r="58" spans="1:12" x14ac:dyDescent="0.25">
      <c r="A58" s="482"/>
      <c r="B58" s="19"/>
      <c r="C58" s="19"/>
      <c r="D58" s="19"/>
      <c r="E58" s="19"/>
      <c r="F58" s="19"/>
      <c r="G58" s="19"/>
      <c r="H58" s="19"/>
      <c r="I58" s="19"/>
      <c r="J58" s="19"/>
      <c r="K58" s="19"/>
      <c r="L58" s="392"/>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showGridLines="0" topLeftCell="D16" zoomScale="90" zoomScaleNormal="90" workbookViewId="0">
      <selection activeCell="K29" sqref="K29"/>
    </sheetView>
  </sheetViews>
  <sheetFormatPr baseColWidth="10" defaultRowHeight="15" x14ac:dyDescent="0.25"/>
  <cols>
    <col min="1" max="1" width="78.28515625" style="553" bestFit="1" customWidth="1"/>
    <col min="2" max="2" width="54.42578125" style="553" bestFit="1" customWidth="1"/>
    <col min="3" max="3" width="21.5703125" style="553" bestFit="1" customWidth="1"/>
    <col min="4" max="4" width="55" style="553" bestFit="1" customWidth="1"/>
    <col min="5" max="5" width="7.5703125" style="553" bestFit="1" customWidth="1"/>
    <col min="6" max="6" width="8.140625" style="553" bestFit="1" customWidth="1"/>
    <col min="7" max="7" width="8.85546875" style="553" bestFit="1" customWidth="1"/>
    <col min="8" max="8" width="18.85546875" style="553" bestFit="1" customWidth="1"/>
    <col min="9" max="9" width="8.140625" style="553" bestFit="1" customWidth="1"/>
    <col min="10" max="10" width="22.85546875" style="553" bestFit="1" customWidth="1"/>
    <col min="11" max="11" width="17.28515625" style="553" bestFit="1" customWidth="1"/>
    <col min="12" max="12" width="14.5703125" style="553" bestFit="1" customWidth="1"/>
    <col min="13" max="256" width="11.42578125" style="553"/>
    <col min="257" max="257" width="71" style="553" customWidth="1"/>
    <col min="258" max="258" width="50.42578125" style="553" customWidth="1"/>
    <col min="259" max="262" width="17.7109375" style="553" customWidth="1"/>
    <col min="263" max="263" width="19.42578125" style="553" customWidth="1"/>
    <col min="264" max="267" width="17.7109375" style="553" customWidth="1"/>
    <col min="268" max="268" width="14.5703125" style="553" bestFit="1" customWidth="1"/>
    <col min="269" max="512" width="11.42578125" style="553"/>
    <col min="513" max="513" width="71" style="553" customWidth="1"/>
    <col min="514" max="514" width="50.42578125" style="553" customWidth="1"/>
    <col min="515" max="518" width="17.7109375" style="553" customWidth="1"/>
    <col min="519" max="519" width="19.42578125" style="553" customWidth="1"/>
    <col min="520" max="523" width="17.7109375" style="553" customWidth="1"/>
    <col min="524" max="524" width="14.5703125" style="553" bestFit="1" customWidth="1"/>
    <col min="525" max="768" width="11.42578125" style="553"/>
    <col min="769" max="769" width="71" style="553" customWidth="1"/>
    <col min="770" max="770" width="50.42578125" style="553" customWidth="1"/>
    <col min="771" max="774" width="17.7109375" style="553" customWidth="1"/>
    <col min="775" max="775" width="19.42578125" style="553" customWidth="1"/>
    <col min="776" max="779" width="17.7109375" style="553" customWidth="1"/>
    <col min="780" max="780" width="14.5703125" style="553" bestFit="1" customWidth="1"/>
    <col min="781" max="1024" width="11.42578125" style="553"/>
    <col min="1025" max="1025" width="71" style="553" customWidth="1"/>
    <col min="1026" max="1026" width="50.42578125" style="553" customWidth="1"/>
    <col min="1027" max="1030" width="17.7109375" style="553" customWidth="1"/>
    <col min="1031" max="1031" width="19.42578125" style="553" customWidth="1"/>
    <col min="1032" max="1035" width="17.7109375" style="553" customWidth="1"/>
    <col min="1036" max="1036" width="14.5703125" style="553" bestFit="1" customWidth="1"/>
    <col min="1037" max="1280" width="11.42578125" style="553"/>
    <col min="1281" max="1281" width="71" style="553" customWidth="1"/>
    <col min="1282" max="1282" width="50.42578125" style="553" customWidth="1"/>
    <col min="1283" max="1286" width="17.7109375" style="553" customWidth="1"/>
    <col min="1287" max="1287" width="19.42578125" style="553" customWidth="1"/>
    <col min="1288" max="1291" width="17.7109375" style="553" customWidth="1"/>
    <col min="1292" max="1292" width="14.5703125" style="553" bestFit="1" customWidth="1"/>
    <col min="1293" max="1536" width="11.42578125" style="553"/>
    <col min="1537" max="1537" width="71" style="553" customWidth="1"/>
    <col min="1538" max="1538" width="50.42578125" style="553" customWidth="1"/>
    <col min="1539" max="1542" width="17.7109375" style="553" customWidth="1"/>
    <col min="1543" max="1543" width="19.42578125" style="553" customWidth="1"/>
    <col min="1544" max="1547" width="17.7109375" style="553" customWidth="1"/>
    <col min="1548" max="1548" width="14.5703125" style="553" bestFit="1" customWidth="1"/>
    <col min="1549" max="1792" width="11.42578125" style="553"/>
    <col min="1793" max="1793" width="71" style="553" customWidth="1"/>
    <col min="1794" max="1794" width="50.42578125" style="553" customWidth="1"/>
    <col min="1795" max="1798" width="17.7109375" style="553" customWidth="1"/>
    <col min="1799" max="1799" width="19.42578125" style="553" customWidth="1"/>
    <col min="1800" max="1803" width="17.7109375" style="553" customWidth="1"/>
    <col min="1804" max="1804" width="14.5703125" style="553" bestFit="1" customWidth="1"/>
    <col min="1805" max="2048" width="11.42578125" style="553"/>
    <col min="2049" max="2049" width="71" style="553" customWidth="1"/>
    <col min="2050" max="2050" width="50.42578125" style="553" customWidth="1"/>
    <col min="2051" max="2054" width="17.7109375" style="553" customWidth="1"/>
    <col min="2055" max="2055" width="19.42578125" style="553" customWidth="1"/>
    <col min="2056" max="2059" width="17.7109375" style="553" customWidth="1"/>
    <col min="2060" max="2060" width="14.5703125" style="553" bestFit="1" customWidth="1"/>
    <col min="2061" max="2304" width="11.42578125" style="553"/>
    <col min="2305" max="2305" width="71" style="553" customWidth="1"/>
    <col min="2306" max="2306" width="50.42578125" style="553" customWidth="1"/>
    <col min="2307" max="2310" width="17.7109375" style="553" customWidth="1"/>
    <col min="2311" max="2311" width="19.42578125" style="553" customWidth="1"/>
    <col min="2312" max="2315" width="17.7109375" style="553" customWidth="1"/>
    <col min="2316" max="2316" width="14.5703125" style="553" bestFit="1" customWidth="1"/>
    <col min="2317" max="2560" width="11.42578125" style="553"/>
    <col min="2561" max="2561" width="71" style="553" customWidth="1"/>
    <col min="2562" max="2562" width="50.42578125" style="553" customWidth="1"/>
    <col min="2563" max="2566" width="17.7109375" style="553" customWidth="1"/>
    <col min="2567" max="2567" width="19.42578125" style="553" customWidth="1"/>
    <col min="2568" max="2571" width="17.7109375" style="553" customWidth="1"/>
    <col min="2572" max="2572" width="14.5703125" style="553" bestFit="1" customWidth="1"/>
    <col min="2573" max="2816" width="11.42578125" style="553"/>
    <col min="2817" max="2817" width="71" style="553" customWidth="1"/>
    <col min="2818" max="2818" width="50.42578125" style="553" customWidth="1"/>
    <col min="2819" max="2822" width="17.7109375" style="553" customWidth="1"/>
    <col min="2823" max="2823" width="19.42578125" style="553" customWidth="1"/>
    <col min="2824" max="2827" width="17.7109375" style="553" customWidth="1"/>
    <col min="2828" max="2828" width="14.5703125" style="553" bestFit="1" customWidth="1"/>
    <col min="2829" max="3072" width="11.42578125" style="553"/>
    <col min="3073" max="3073" width="71" style="553" customWidth="1"/>
    <col min="3074" max="3074" width="50.42578125" style="553" customWidth="1"/>
    <col min="3075" max="3078" width="17.7109375" style="553" customWidth="1"/>
    <col min="3079" max="3079" width="19.42578125" style="553" customWidth="1"/>
    <col min="3080" max="3083" width="17.7109375" style="553" customWidth="1"/>
    <col min="3084" max="3084" width="14.5703125" style="553" bestFit="1" customWidth="1"/>
    <col min="3085" max="3328" width="11.42578125" style="553"/>
    <col min="3329" max="3329" width="71" style="553" customWidth="1"/>
    <col min="3330" max="3330" width="50.42578125" style="553" customWidth="1"/>
    <col min="3331" max="3334" width="17.7109375" style="553" customWidth="1"/>
    <col min="3335" max="3335" width="19.42578125" style="553" customWidth="1"/>
    <col min="3336" max="3339" width="17.7109375" style="553" customWidth="1"/>
    <col min="3340" max="3340" width="14.5703125" style="553" bestFit="1" customWidth="1"/>
    <col min="3341" max="3584" width="11.42578125" style="553"/>
    <col min="3585" max="3585" width="71" style="553" customWidth="1"/>
    <col min="3586" max="3586" width="50.42578125" style="553" customWidth="1"/>
    <col min="3587" max="3590" width="17.7109375" style="553" customWidth="1"/>
    <col min="3591" max="3591" width="19.42578125" style="553" customWidth="1"/>
    <col min="3592" max="3595" width="17.7109375" style="553" customWidth="1"/>
    <col min="3596" max="3596" width="14.5703125" style="553" bestFit="1" customWidth="1"/>
    <col min="3597" max="3840" width="11.42578125" style="553"/>
    <col min="3841" max="3841" width="71" style="553" customWidth="1"/>
    <col min="3842" max="3842" width="50.42578125" style="553" customWidth="1"/>
    <col min="3843" max="3846" width="17.7109375" style="553" customWidth="1"/>
    <col min="3847" max="3847" width="19.42578125" style="553" customWidth="1"/>
    <col min="3848" max="3851" width="17.7109375" style="553" customWidth="1"/>
    <col min="3852" max="3852" width="14.5703125" style="553" bestFit="1" customWidth="1"/>
    <col min="3853" max="4096" width="11.42578125" style="553"/>
    <col min="4097" max="4097" width="71" style="553" customWidth="1"/>
    <col min="4098" max="4098" width="50.42578125" style="553" customWidth="1"/>
    <col min="4099" max="4102" width="17.7109375" style="553" customWidth="1"/>
    <col min="4103" max="4103" width="19.42578125" style="553" customWidth="1"/>
    <col min="4104" max="4107" width="17.7109375" style="553" customWidth="1"/>
    <col min="4108" max="4108" width="14.5703125" style="553" bestFit="1" customWidth="1"/>
    <col min="4109" max="4352" width="11.42578125" style="553"/>
    <col min="4353" max="4353" width="71" style="553" customWidth="1"/>
    <col min="4354" max="4354" width="50.42578125" style="553" customWidth="1"/>
    <col min="4355" max="4358" width="17.7109375" style="553" customWidth="1"/>
    <col min="4359" max="4359" width="19.42578125" style="553" customWidth="1"/>
    <col min="4360" max="4363" width="17.7109375" style="553" customWidth="1"/>
    <col min="4364" max="4364" width="14.5703125" style="553" bestFit="1" customWidth="1"/>
    <col min="4365" max="4608" width="11.42578125" style="553"/>
    <col min="4609" max="4609" width="71" style="553" customWidth="1"/>
    <col min="4610" max="4610" width="50.42578125" style="553" customWidth="1"/>
    <col min="4611" max="4614" width="17.7109375" style="553" customWidth="1"/>
    <col min="4615" max="4615" width="19.42578125" style="553" customWidth="1"/>
    <col min="4616" max="4619" width="17.7109375" style="553" customWidth="1"/>
    <col min="4620" max="4620" width="14.5703125" style="553" bestFit="1" customWidth="1"/>
    <col min="4621" max="4864" width="11.42578125" style="553"/>
    <col min="4865" max="4865" width="71" style="553" customWidth="1"/>
    <col min="4866" max="4866" width="50.42578125" style="553" customWidth="1"/>
    <col min="4867" max="4870" width="17.7109375" style="553" customWidth="1"/>
    <col min="4871" max="4871" width="19.42578125" style="553" customWidth="1"/>
    <col min="4872" max="4875" width="17.7109375" style="553" customWidth="1"/>
    <col min="4876" max="4876" width="14.5703125" style="553" bestFit="1" customWidth="1"/>
    <col min="4877" max="5120" width="11.42578125" style="553"/>
    <col min="5121" max="5121" width="71" style="553" customWidth="1"/>
    <col min="5122" max="5122" width="50.42578125" style="553" customWidth="1"/>
    <col min="5123" max="5126" width="17.7109375" style="553" customWidth="1"/>
    <col min="5127" max="5127" width="19.42578125" style="553" customWidth="1"/>
    <col min="5128" max="5131" width="17.7109375" style="553" customWidth="1"/>
    <col min="5132" max="5132" width="14.5703125" style="553" bestFit="1" customWidth="1"/>
    <col min="5133" max="5376" width="11.42578125" style="553"/>
    <col min="5377" max="5377" width="71" style="553" customWidth="1"/>
    <col min="5378" max="5378" width="50.42578125" style="553" customWidth="1"/>
    <col min="5379" max="5382" width="17.7109375" style="553" customWidth="1"/>
    <col min="5383" max="5383" width="19.42578125" style="553" customWidth="1"/>
    <col min="5384" max="5387" width="17.7109375" style="553" customWidth="1"/>
    <col min="5388" max="5388" width="14.5703125" style="553" bestFit="1" customWidth="1"/>
    <col min="5389" max="5632" width="11.42578125" style="553"/>
    <col min="5633" max="5633" width="71" style="553" customWidth="1"/>
    <col min="5634" max="5634" width="50.42578125" style="553" customWidth="1"/>
    <col min="5635" max="5638" width="17.7109375" style="553" customWidth="1"/>
    <col min="5639" max="5639" width="19.42578125" style="553" customWidth="1"/>
    <col min="5640" max="5643" width="17.7109375" style="553" customWidth="1"/>
    <col min="5644" max="5644" width="14.5703125" style="553" bestFit="1" customWidth="1"/>
    <col min="5645" max="5888" width="11.42578125" style="553"/>
    <col min="5889" max="5889" width="71" style="553" customWidth="1"/>
    <col min="5890" max="5890" width="50.42578125" style="553" customWidth="1"/>
    <col min="5891" max="5894" width="17.7109375" style="553" customWidth="1"/>
    <col min="5895" max="5895" width="19.42578125" style="553" customWidth="1"/>
    <col min="5896" max="5899" width="17.7109375" style="553" customWidth="1"/>
    <col min="5900" max="5900" width="14.5703125" style="553" bestFit="1" customWidth="1"/>
    <col min="5901" max="6144" width="11.42578125" style="553"/>
    <col min="6145" max="6145" width="71" style="553" customWidth="1"/>
    <col min="6146" max="6146" width="50.42578125" style="553" customWidth="1"/>
    <col min="6147" max="6150" width="17.7109375" style="553" customWidth="1"/>
    <col min="6151" max="6151" width="19.42578125" style="553" customWidth="1"/>
    <col min="6152" max="6155" width="17.7109375" style="553" customWidth="1"/>
    <col min="6156" max="6156" width="14.5703125" style="553" bestFit="1" customWidth="1"/>
    <col min="6157" max="6400" width="11.42578125" style="553"/>
    <col min="6401" max="6401" width="71" style="553" customWidth="1"/>
    <col min="6402" max="6402" width="50.42578125" style="553" customWidth="1"/>
    <col min="6403" max="6406" width="17.7109375" style="553" customWidth="1"/>
    <col min="6407" max="6407" width="19.42578125" style="553" customWidth="1"/>
    <col min="6408" max="6411" width="17.7109375" style="553" customWidth="1"/>
    <col min="6412" max="6412" width="14.5703125" style="553" bestFit="1" customWidth="1"/>
    <col min="6413" max="6656" width="11.42578125" style="553"/>
    <col min="6657" max="6657" width="71" style="553" customWidth="1"/>
    <col min="6658" max="6658" width="50.42578125" style="553" customWidth="1"/>
    <col min="6659" max="6662" width="17.7109375" style="553" customWidth="1"/>
    <col min="6663" max="6663" width="19.42578125" style="553" customWidth="1"/>
    <col min="6664" max="6667" width="17.7109375" style="553" customWidth="1"/>
    <col min="6668" max="6668" width="14.5703125" style="553" bestFit="1" customWidth="1"/>
    <col min="6669" max="6912" width="11.42578125" style="553"/>
    <col min="6913" max="6913" width="71" style="553" customWidth="1"/>
    <col min="6914" max="6914" width="50.42578125" style="553" customWidth="1"/>
    <col min="6915" max="6918" width="17.7109375" style="553" customWidth="1"/>
    <col min="6919" max="6919" width="19.42578125" style="553" customWidth="1"/>
    <col min="6920" max="6923" width="17.7109375" style="553" customWidth="1"/>
    <col min="6924" max="6924" width="14.5703125" style="553" bestFit="1" customWidth="1"/>
    <col min="6925" max="7168" width="11.42578125" style="553"/>
    <col min="7169" max="7169" width="71" style="553" customWidth="1"/>
    <col min="7170" max="7170" width="50.42578125" style="553" customWidth="1"/>
    <col min="7171" max="7174" width="17.7109375" style="553" customWidth="1"/>
    <col min="7175" max="7175" width="19.42578125" style="553" customWidth="1"/>
    <col min="7176" max="7179" width="17.7109375" style="553" customWidth="1"/>
    <col min="7180" max="7180" width="14.5703125" style="553" bestFit="1" customWidth="1"/>
    <col min="7181" max="7424" width="11.42578125" style="553"/>
    <col min="7425" max="7425" width="71" style="553" customWidth="1"/>
    <col min="7426" max="7426" width="50.42578125" style="553" customWidth="1"/>
    <col min="7427" max="7430" width="17.7109375" style="553" customWidth="1"/>
    <col min="7431" max="7431" width="19.42578125" style="553" customWidth="1"/>
    <col min="7432" max="7435" width="17.7109375" style="553" customWidth="1"/>
    <col min="7436" max="7436" width="14.5703125" style="553" bestFit="1" customWidth="1"/>
    <col min="7437" max="7680" width="11.42578125" style="553"/>
    <col min="7681" max="7681" width="71" style="553" customWidth="1"/>
    <col min="7682" max="7682" width="50.42578125" style="553" customWidth="1"/>
    <col min="7683" max="7686" width="17.7109375" style="553" customWidth="1"/>
    <col min="7687" max="7687" width="19.42578125" style="553" customWidth="1"/>
    <col min="7688" max="7691" width="17.7109375" style="553" customWidth="1"/>
    <col min="7692" max="7692" width="14.5703125" style="553" bestFit="1" customWidth="1"/>
    <col min="7693" max="7936" width="11.42578125" style="553"/>
    <col min="7937" max="7937" width="71" style="553" customWidth="1"/>
    <col min="7938" max="7938" width="50.42578125" style="553" customWidth="1"/>
    <col min="7939" max="7942" width="17.7109375" style="553" customWidth="1"/>
    <col min="7943" max="7943" width="19.42578125" style="553" customWidth="1"/>
    <col min="7944" max="7947" width="17.7109375" style="553" customWidth="1"/>
    <col min="7948" max="7948" width="14.5703125" style="553" bestFit="1" customWidth="1"/>
    <col min="7949" max="8192" width="11.42578125" style="553"/>
    <col min="8193" max="8193" width="71" style="553" customWidth="1"/>
    <col min="8194" max="8194" width="50.42578125" style="553" customWidth="1"/>
    <col min="8195" max="8198" width="17.7109375" style="553" customWidth="1"/>
    <col min="8199" max="8199" width="19.42578125" style="553" customWidth="1"/>
    <col min="8200" max="8203" width="17.7109375" style="553" customWidth="1"/>
    <col min="8204" max="8204" width="14.5703125" style="553" bestFit="1" customWidth="1"/>
    <col min="8205" max="8448" width="11.42578125" style="553"/>
    <col min="8449" max="8449" width="71" style="553" customWidth="1"/>
    <col min="8450" max="8450" width="50.42578125" style="553" customWidth="1"/>
    <col min="8451" max="8454" width="17.7109375" style="553" customWidth="1"/>
    <col min="8455" max="8455" width="19.42578125" style="553" customWidth="1"/>
    <col min="8456" max="8459" width="17.7109375" style="553" customWidth="1"/>
    <col min="8460" max="8460" width="14.5703125" style="553" bestFit="1" customWidth="1"/>
    <col min="8461" max="8704" width="11.42578125" style="553"/>
    <col min="8705" max="8705" width="71" style="553" customWidth="1"/>
    <col min="8706" max="8706" width="50.42578125" style="553" customWidth="1"/>
    <col min="8707" max="8710" width="17.7109375" style="553" customWidth="1"/>
    <col min="8711" max="8711" width="19.42578125" style="553" customWidth="1"/>
    <col min="8712" max="8715" width="17.7109375" style="553" customWidth="1"/>
    <col min="8716" max="8716" width="14.5703125" style="553" bestFit="1" customWidth="1"/>
    <col min="8717" max="8960" width="11.42578125" style="553"/>
    <col min="8961" max="8961" width="71" style="553" customWidth="1"/>
    <col min="8962" max="8962" width="50.42578125" style="553" customWidth="1"/>
    <col min="8963" max="8966" width="17.7109375" style="553" customWidth="1"/>
    <col min="8967" max="8967" width="19.42578125" style="553" customWidth="1"/>
    <col min="8968" max="8971" width="17.7109375" style="553" customWidth="1"/>
    <col min="8972" max="8972" width="14.5703125" style="553" bestFit="1" customWidth="1"/>
    <col min="8973" max="9216" width="11.42578125" style="553"/>
    <col min="9217" max="9217" width="71" style="553" customWidth="1"/>
    <col min="9218" max="9218" width="50.42578125" style="553" customWidth="1"/>
    <col min="9219" max="9222" width="17.7109375" style="553" customWidth="1"/>
    <col min="9223" max="9223" width="19.42578125" style="553" customWidth="1"/>
    <col min="9224" max="9227" width="17.7109375" style="553" customWidth="1"/>
    <col min="9228" max="9228" width="14.5703125" style="553" bestFit="1" customWidth="1"/>
    <col min="9229" max="9472" width="11.42578125" style="553"/>
    <col min="9473" max="9473" width="71" style="553" customWidth="1"/>
    <col min="9474" max="9474" width="50.42578125" style="553" customWidth="1"/>
    <col min="9475" max="9478" width="17.7109375" style="553" customWidth="1"/>
    <col min="9479" max="9479" width="19.42578125" style="553" customWidth="1"/>
    <col min="9480" max="9483" width="17.7109375" style="553" customWidth="1"/>
    <col min="9484" max="9484" width="14.5703125" style="553" bestFit="1" customWidth="1"/>
    <col min="9485" max="9728" width="11.42578125" style="553"/>
    <col min="9729" max="9729" width="71" style="553" customWidth="1"/>
    <col min="9730" max="9730" width="50.42578125" style="553" customWidth="1"/>
    <col min="9731" max="9734" width="17.7109375" style="553" customWidth="1"/>
    <col min="9735" max="9735" width="19.42578125" style="553" customWidth="1"/>
    <col min="9736" max="9739" width="17.7109375" style="553" customWidth="1"/>
    <col min="9740" max="9740" width="14.5703125" style="553" bestFit="1" customWidth="1"/>
    <col min="9741" max="9984" width="11.42578125" style="553"/>
    <col min="9985" max="9985" width="71" style="553" customWidth="1"/>
    <col min="9986" max="9986" width="50.42578125" style="553" customWidth="1"/>
    <col min="9987" max="9990" width="17.7109375" style="553" customWidth="1"/>
    <col min="9991" max="9991" width="19.42578125" style="553" customWidth="1"/>
    <col min="9992" max="9995" width="17.7109375" style="553" customWidth="1"/>
    <col min="9996" max="9996" width="14.5703125" style="553" bestFit="1" customWidth="1"/>
    <col min="9997" max="10240" width="11.42578125" style="553"/>
    <col min="10241" max="10241" width="71" style="553" customWidth="1"/>
    <col min="10242" max="10242" width="50.42578125" style="553" customWidth="1"/>
    <col min="10243" max="10246" width="17.7109375" style="553" customWidth="1"/>
    <col min="10247" max="10247" width="19.42578125" style="553" customWidth="1"/>
    <col min="10248" max="10251" width="17.7109375" style="553" customWidth="1"/>
    <col min="10252" max="10252" width="14.5703125" style="553" bestFit="1" customWidth="1"/>
    <col min="10253" max="10496" width="11.42578125" style="553"/>
    <col min="10497" max="10497" width="71" style="553" customWidth="1"/>
    <col min="10498" max="10498" width="50.42578125" style="553" customWidth="1"/>
    <col min="10499" max="10502" width="17.7109375" style="553" customWidth="1"/>
    <col min="10503" max="10503" width="19.42578125" style="553" customWidth="1"/>
    <col min="10504" max="10507" width="17.7109375" style="553" customWidth="1"/>
    <col min="10508" max="10508" width="14.5703125" style="553" bestFit="1" customWidth="1"/>
    <col min="10509" max="10752" width="11.42578125" style="553"/>
    <col min="10753" max="10753" width="71" style="553" customWidth="1"/>
    <col min="10754" max="10754" width="50.42578125" style="553" customWidth="1"/>
    <col min="10755" max="10758" width="17.7109375" style="553" customWidth="1"/>
    <col min="10759" max="10759" width="19.42578125" style="553" customWidth="1"/>
    <col min="10760" max="10763" width="17.7109375" style="553" customWidth="1"/>
    <col min="10764" max="10764" width="14.5703125" style="553" bestFit="1" customWidth="1"/>
    <col min="10765" max="11008" width="11.42578125" style="553"/>
    <col min="11009" max="11009" width="71" style="553" customWidth="1"/>
    <col min="11010" max="11010" width="50.42578125" style="553" customWidth="1"/>
    <col min="11011" max="11014" width="17.7109375" style="553" customWidth="1"/>
    <col min="11015" max="11015" width="19.42578125" style="553" customWidth="1"/>
    <col min="11016" max="11019" width="17.7109375" style="553" customWidth="1"/>
    <col min="11020" max="11020" width="14.5703125" style="553" bestFit="1" customWidth="1"/>
    <col min="11021" max="11264" width="11.42578125" style="553"/>
    <col min="11265" max="11265" width="71" style="553" customWidth="1"/>
    <col min="11266" max="11266" width="50.42578125" style="553" customWidth="1"/>
    <col min="11267" max="11270" width="17.7109375" style="553" customWidth="1"/>
    <col min="11271" max="11271" width="19.42578125" style="553" customWidth="1"/>
    <col min="11272" max="11275" width="17.7109375" style="553" customWidth="1"/>
    <col min="11276" max="11276" width="14.5703125" style="553" bestFit="1" customWidth="1"/>
    <col min="11277" max="11520" width="11.42578125" style="553"/>
    <col min="11521" max="11521" width="71" style="553" customWidth="1"/>
    <col min="11522" max="11522" width="50.42578125" style="553" customWidth="1"/>
    <col min="11523" max="11526" width="17.7109375" style="553" customWidth="1"/>
    <col min="11527" max="11527" width="19.42578125" style="553" customWidth="1"/>
    <col min="11528" max="11531" width="17.7109375" style="553" customWidth="1"/>
    <col min="11532" max="11532" width="14.5703125" style="553" bestFit="1" customWidth="1"/>
    <col min="11533" max="11776" width="11.42578125" style="553"/>
    <col min="11777" max="11777" width="71" style="553" customWidth="1"/>
    <col min="11778" max="11778" width="50.42578125" style="553" customWidth="1"/>
    <col min="11779" max="11782" width="17.7109375" style="553" customWidth="1"/>
    <col min="11783" max="11783" width="19.42578125" style="553" customWidth="1"/>
    <col min="11784" max="11787" width="17.7109375" style="553" customWidth="1"/>
    <col min="11788" max="11788" width="14.5703125" style="553" bestFit="1" customWidth="1"/>
    <col min="11789" max="12032" width="11.42578125" style="553"/>
    <col min="12033" max="12033" width="71" style="553" customWidth="1"/>
    <col min="12034" max="12034" width="50.42578125" style="553" customWidth="1"/>
    <col min="12035" max="12038" width="17.7109375" style="553" customWidth="1"/>
    <col min="12039" max="12039" width="19.42578125" style="553" customWidth="1"/>
    <col min="12040" max="12043" width="17.7109375" style="553" customWidth="1"/>
    <col min="12044" max="12044" width="14.5703125" style="553" bestFit="1" customWidth="1"/>
    <col min="12045" max="12288" width="11.42578125" style="553"/>
    <col min="12289" max="12289" width="71" style="553" customWidth="1"/>
    <col min="12290" max="12290" width="50.42578125" style="553" customWidth="1"/>
    <col min="12291" max="12294" width="17.7109375" style="553" customWidth="1"/>
    <col min="12295" max="12295" width="19.42578125" style="553" customWidth="1"/>
    <col min="12296" max="12299" width="17.7109375" style="553" customWidth="1"/>
    <col min="12300" max="12300" width="14.5703125" style="553" bestFit="1" customWidth="1"/>
    <col min="12301" max="12544" width="11.42578125" style="553"/>
    <col min="12545" max="12545" width="71" style="553" customWidth="1"/>
    <col min="12546" max="12546" width="50.42578125" style="553" customWidth="1"/>
    <col min="12547" max="12550" width="17.7109375" style="553" customWidth="1"/>
    <col min="12551" max="12551" width="19.42578125" style="553" customWidth="1"/>
    <col min="12552" max="12555" width="17.7109375" style="553" customWidth="1"/>
    <col min="12556" max="12556" width="14.5703125" style="553" bestFit="1" customWidth="1"/>
    <col min="12557" max="12800" width="11.42578125" style="553"/>
    <col min="12801" max="12801" width="71" style="553" customWidth="1"/>
    <col min="12802" max="12802" width="50.42578125" style="553" customWidth="1"/>
    <col min="12803" max="12806" width="17.7109375" style="553" customWidth="1"/>
    <col min="12807" max="12807" width="19.42578125" style="553" customWidth="1"/>
    <col min="12808" max="12811" width="17.7109375" style="553" customWidth="1"/>
    <col min="12812" max="12812" width="14.5703125" style="553" bestFit="1" customWidth="1"/>
    <col min="12813" max="13056" width="11.42578125" style="553"/>
    <col min="13057" max="13057" width="71" style="553" customWidth="1"/>
    <col min="13058" max="13058" width="50.42578125" style="553" customWidth="1"/>
    <col min="13059" max="13062" width="17.7109375" style="553" customWidth="1"/>
    <col min="13063" max="13063" width="19.42578125" style="553" customWidth="1"/>
    <col min="13064" max="13067" width="17.7109375" style="553" customWidth="1"/>
    <col min="13068" max="13068" width="14.5703125" style="553" bestFit="1" customWidth="1"/>
    <col min="13069" max="13312" width="11.42578125" style="553"/>
    <col min="13313" max="13313" width="71" style="553" customWidth="1"/>
    <col min="13314" max="13314" width="50.42578125" style="553" customWidth="1"/>
    <col min="13315" max="13318" width="17.7109375" style="553" customWidth="1"/>
    <col min="13319" max="13319" width="19.42578125" style="553" customWidth="1"/>
    <col min="13320" max="13323" width="17.7109375" style="553" customWidth="1"/>
    <col min="13324" max="13324" width="14.5703125" style="553" bestFit="1" customWidth="1"/>
    <col min="13325" max="13568" width="11.42578125" style="553"/>
    <col min="13569" max="13569" width="71" style="553" customWidth="1"/>
    <col min="13570" max="13570" width="50.42578125" style="553" customWidth="1"/>
    <col min="13571" max="13574" width="17.7109375" style="553" customWidth="1"/>
    <col min="13575" max="13575" width="19.42578125" style="553" customWidth="1"/>
    <col min="13576" max="13579" width="17.7109375" style="553" customWidth="1"/>
    <col min="13580" max="13580" width="14.5703125" style="553" bestFit="1" customWidth="1"/>
    <col min="13581" max="13824" width="11.42578125" style="553"/>
    <col min="13825" max="13825" width="71" style="553" customWidth="1"/>
    <col min="13826" max="13826" width="50.42578125" style="553" customWidth="1"/>
    <col min="13827" max="13830" width="17.7109375" style="553" customWidth="1"/>
    <col min="13831" max="13831" width="19.42578125" style="553" customWidth="1"/>
    <col min="13832" max="13835" width="17.7109375" style="553" customWidth="1"/>
    <col min="13836" max="13836" width="14.5703125" style="553" bestFit="1" customWidth="1"/>
    <col min="13837" max="14080" width="11.42578125" style="553"/>
    <col min="14081" max="14081" width="71" style="553" customWidth="1"/>
    <col min="14082" max="14082" width="50.42578125" style="553" customWidth="1"/>
    <col min="14083" max="14086" width="17.7109375" style="553" customWidth="1"/>
    <col min="14087" max="14087" width="19.42578125" style="553" customWidth="1"/>
    <col min="14088" max="14091" width="17.7109375" style="553" customWidth="1"/>
    <col min="14092" max="14092" width="14.5703125" style="553" bestFit="1" customWidth="1"/>
    <col min="14093" max="14336" width="11.42578125" style="553"/>
    <col min="14337" max="14337" width="71" style="553" customWidth="1"/>
    <col min="14338" max="14338" width="50.42578125" style="553" customWidth="1"/>
    <col min="14339" max="14342" width="17.7109375" style="553" customWidth="1"/>
    <col min="14343" max="14343" width="19.42578125" style="553" customWidth="1"/>
    <col min="14344" max="14347" width="17.7109375" style="553" customWidth="1"/>
    <col min="14348" max="14348" width="14.5703125" style="553" bestFit="1" customWidth="1"/>
    <col min="14349" max="14592" width="11.42578125" style="553"/>
    <col min="14593" max="14593" width="71" style="553" customWidth="1"/>
    <col min="14594" max="14594" width="50.42578125" style="553" customWidth="1"/>
    <col min="14595" max="14598" width="17.7109375" style="553" customWidth="1"/>
    <col min="14599" max="14599" width="19.42578125" style="553" customWidth="1"/>
    <col min="14600" max="14603" width="17.7109375" style="553" customWidth="1"/>
    <col min="14604" max="14604" width="14.5703125" style="553" bestFit="1" customWidth="1"/>
    <col min="14605" max="14848" width="11.42578125" style="553"/>
    <col min="14849" max="14849" width="71" style="553" customWidth="1"/>
    <col min="14850" max="14850" width="50.42578125" style="553" customWidth="1"/>
    <col min="14851" max="14854" width="17.7109375" style="553" customWidth="1"/>
    <col min="14855" max="14855" width="19.42578125" style="553" customWidth="1"/>
    <col min="14856" max="14859" width="17.7109375" style="553" customWidth="1"/>
    <col min="14860" max="14860" width="14.5703125" style="553" bestFit="1" customWidth="1"/>
    <col min="14861" max="15104" width="11.42578125" style="553"/>
    <col min="15105" max="15105" width="71" style="553" customWidth="1"/>
    <col min="15106" max="15106" width="50.42578125" style="553" customWidth="1"/>
    <col min="15107" max="15110" width="17.7109375" style="553" customWidth="1"/>
    <col min="15111" max="15111" width="19.42578125" style="553" customWidth="1"/>
    <col min="15112" max="15115" width="17.7109375" style="553" customWidth="1"/>
    <col min="15116" max="15116" width="14.5703125" style="553" bestFit="1" customWidth="1"/>
    <col min="15117" max="15360" width="11.42578125" style="553"/>
    <col min="15361" max="15361" width="71" style="553" customWidth="1"/>
    <col min="15362" max="15362" width="50.42578125" style="553" customWidth="1"/>
    <col min="15363" max="15366" width="17.7109375" style="553" customWidth="1"/>
    <col min="15367" max="15367" width="19.42578125" style="553" customWidth="1"/>
    <col min="15368" max="15371" width="17.7109375" style="553" customWidth="1"/>
    <col min="15372" max="15372" width="14.5703125" style="553" bestFit="1" customWidth="1"/>
    <col min="15373" max="15616" width="11.42578125" style="553"/>
    <col min="15617" max="15617" width="71" style="553" customWidth="1"/>
    <col min="15618" max="15618" width="50.42578125" style="553" customWidth="1"/>
    <col min="15619" max="15622" width="17.7109375" style="553" customWidth="1"/>
    <col min="15623" max="15623" width="19.42578125" style="553" customWidth="1"/>
    <col min="15624" max="15627" width="17.7109375" style="553" customWidth="1"/>
    <col min="15628" max="15628" width="14.5703125" style="553" bestFit="1" customWidth="1"/>
    <col min="15629" max="15872" width="11.42578125" style="553"/>
    <col min="15873" max="15873" width="71" style="553" customWidth="1"/>
    <col min="15874" max="15874" width="50.42578125" style="553" customWidth="1"/>
    <col min="15875" max="15878" width="17.7109375" style="553" customWidth="1"/>
    <col min="15879" max="15879" width="19.42578125" style="553" customWidth="1"/>
    <col min="15880" max="15883" width="17.7109375" style="553" customWidth="1"/>
    <col min="15884" max="15884" width="14.5703125" style="553" bestFit="1" customWidth="1"/>
    <col min="15885" max="16128" width="11.42578125" style="553"/>
    <col min="16129" max="16129" width="71" style="553" customWidth="1"/>
    <col min="16130" max="16130" width="50.42578125" style="553" customWidth="1"/>
    <col min="16131" max="16134" width="17.7109375" style="553" customWidth="1"/>
    <col min="16135" max="16135" width="19.42578125" style="553" customWidth="1"/>
    <col min="16136" max="16139" width="17.7109375" style="553" customWidth="1"/>
    <col min="16140" max="16140" width="14.5703125" style="553" bestFit="1" customWidth="1"/>
    <col min="16141" max="16384" width="11.42578125" style="553"/>
  </cols>
  <sheetData>
    <row r="1" spans="1:14" s="348" customFormat="1" x14ac:dyDescent="0.25"/>
    <row r="2" spans="1:14" s="348" customFormat="1" x14ac:dyDescent="0.25">
      <c r="A2" s="435" t="s">
        <v>126</v>
      </c>
      <c r="B2" s="350"/>
      <c r="C2" s="350"/>
      <c r="D2" s="350"/>
      <c r="E2" s="350"/>
      <c r="F2" s="350"/>
      <c r="G2" s="350"/>
      <c r="H2" s="350"/>
      <c r="I2" s="350"/>
      <c r="J2" s="350"/>
      <c r="K2" s="351" t="s">
        <v>127</v>
      </c>
    </row>
    <row r="3" spans="1:14" s="348" customFormat="1" x14ac:dyDescent="0.25">
      <c r="A3" s="34" t="s">
        <v>0</v>
      </c>
      <c r="B3" s="350"/>
      <c r="C3" s="350"/>
      <c r="D3" s="350"/>
      <c r="E3" s="350"/>
      <c r="F3" s="350"/>
      <c r="G3" s="350"/>
      <c r="H3" s="350"/>
      <c r="I3" s="350"/>
      <c r="J3" s="350"/>
      <c r="K3" s="350"/>
    </row>
    <row r="4" spans="1:14" s="348" customFormat="1" x14ac:dyDescent="0.25">
      <c r="A4" s="23" t="s">
        <v>2809</v>
      </c>
      <c r="B4" s="350"/>
      <c r="C4" s="350"/>
      <c r="D4" s="350"/>
      <c r="E4" s="350"/>
      <c r="F4" s="350"/>
      <c r="G4" s="350"/>
      <c r="H4" s="350"/>
      <c r="I4" s="350"/>
      <c r="J4" s="350"/>
      <c r="K4" s="350"/>
    </row>
    <row r="5" spans="1:14" s="348" customFormat="1" ht="18.75" customHeight="1" x14ac:dyDescent="0.25">
      <c r="A5" s="225"/>
      <c r="D5" s="224"/>
      <c r="E5" s="224"/>
      <c r="F5" s="224"/>
      <c r="G5" s="225"/>
      <c r="H5" s="224"/>
      <c r="I5" s="224"/>
      <c r="K5" s="224"/>
    </row>
    <row r="6" spans="1:14" s="348" customFormat="1" x14ac:dyDescent="0.25">
      <c r="A6" s="1068" t="s">
        <v>1</v>
      </c>
      <c r="B6" s="1068" t="s">
        <v>2</v>
      </c>
      <c r="C6" s="1068" t="s">
        <v>3</v>
      </c>
      <c r="D6" s="1068"/>
      <c r="E6" s="353" t="s">
        <v>4</v>
      </c>
      <c r="F6" s="353"/>
      <c r="G6" s="1068" t="s">
        <v>5</v>
      </c>
      <c r="H6" s="1603" t="s">
        <v>6</v>
      </c>
      <c r="I6" s="1603"/>
      <c r="J6" s="1068" t="s">
        <v>7</v>
      </c>
      <c r="K6" s="1068" t="s">
        <v>8</v>
      </c>
    </row>
    <row r="7" spans="1:14" s="354" customFormat="1" x14ac:dyDescent="0.25">
      <c r="A7" s="1614" t="s">
        <v>9</v>
      </c>
      <c r="B7" s="1601" t="s">
        <v>10</v>
      </c>
      <c r="C7" s="1601" t="s">
        <v>11</v>
      </c>
      <c r="D7" s="1601" t="s">
        <v>12</v>
      </c>
      <c r="E7" s="1601" t="s">
        <v>13</v>
      </c>
      <c r="F7" s="1601"/>
      <c r="G7" s="1601" t="s">
        <v>14</v>
      </c>
      <c r="H7" s="1601" t="s">
        <v>15</v>
      </c>
      <c r="I7" s="1601"/>
      <c r="J7" s="1601" t="s">
        <v>16</v>
      </c>
      <c r="K7" s="1602" t="s">
        <v>17</v>
      </c>
    </row>
    <row r="8" spans="1:14" s="354" customFormat="1" x14ac:dyDescent="0.25">
      <c r="A8" s="1614"/>
      <c r="B8" s="1601"/>
      <c r="C8" s="1601"/>
      <c r="D8" s="1601"/>
      <c r="E8" s="1067" t="s">
        <v>18</v>
      </c>
      <c r="F8" s="1067" t="s">
        <v>19</v>
      </c>
      <c r="G8" s="1601"/>
      <c r="H8" s="1067" t="s">
        <v>18</v>
      </c>
      <c r="I8" s="1067" t="s">
        <v>19</v>
      </c>
      <c r="J8" s="1601"/>
      <c r="K8" s="1602"/>
    </row>
    <row r="9" spans="1:14" ht="15.95" customHeight="1" x14ac:dyDescent="0.25">
      <c r="A9" s="443" t="s">
        <v>467</v>
      </c>
      <c r="B9" s="444"/>
      <c r="C9" s="444"/>
      <c r="D9" s="444"/>
      <c r="E9" s="444"/>
      <c r="F9" s="444"/>
      <c r="G9" s="444"/>
      <c r="H9" s="444"/>
      <c r="I9" s="444"/>
      <c r="J9" s="444"/>
      <c r="K9" s="484">
        <f>SUM(K10)</f>
        <v>0</v>
      </c>
    </row>
    <row r="10" spans="1:14" ht="19.5" customHeight="1" x14ac:dyDescent="0.25">
      <c r="A10" s="540"/>
      <c r="B10" s="437"/>
      <c r="C10" s="437"/>
      <c r="D10" s="226"/>
      <c r="E10" s="226"/>
      <c r="F10" s="226"/>
      <c r="G10" s="437"/>
      <c r="H10" s="437"/>
      <c r="I10" s="437"/>
      <c r="J10" s="437"/>
      <c r="K10" s="485"/>
    </row>
    <row r="11" spans="1:14" ht="15.95" customHeight="1" x14ac:dyDescent="0.25">
      <c r="A11" s="443" t="s">
        <v>594</v>
      </c>
      <c r="B11" s="444"/>
      <c r="C11" s="444"/>
      <c r="D11" s="227"/>
      <c r="E11" s="227"/>
      <c r="F11" s="227"/>
      <c r="G11" s="444"/>
      <c r="H11" s="444"/>
      <c r="I11" s="444"/>
      <c r="J11" s="444"/>
      <c r="K11" s="484">
        <f>SUM(K12:K24)</f>
        <v>472055724.48000008</v>
      </c>
    </row>
    <row r="12" spans="1:14" ht="33.75" customHeight="1" x14ac:dyDescent="0.25">
      <c r="A12" s="1081" t="s">
        <v>2775</v>
      </c>
      <c r="B12" s="1081" t="s">
        <v>2776</v>
      </c>
      <c r="C12" s="1081" t="s">
        <v>27</v>
      </c>
      <c r="D12" s="1075">
        <v>1.4999999999999999E-2</v>
      </c>
      <c r="E12" s="1076"/>
      <c r="F12" s="1076"/>
      <c r="G12" s="1081" t="s">
        <v>2777</v>
      </c>
      <c r="H12" s="1081" t="s">
        <v>2778</v>
      </c>
      <c r="I12" s="1077"/>
      <c r="J12" s="1081" t="s">
        <v>2779</v>
      </c>
      <c r="K12" s="470">
        <v>168968420</v>
      </c>
      <c r="L12" s="1078"/>
      <c r="M12" s="1079"/>
      <c r="N12" s="1079"/>
    </row>
    <row r="13" spans="1:14" x14ac:dyDescent="0.25">
      <c r="A13" s="540" t="s">
        <v>2780</v>
      </c>
      <c r="B13" s="1081" t="s">
        <v>2781</v>
      </c>
      <c r="C13" s="1081" t="s">
        <v>27</v>
      </c>
      <c r="D13" s="1081" t="s">
        <v>2777</v>
      </c>
      <c r="E13" s="1081" t="s">
        <v>2777</v>
      </c>
      <c r="F13" s="1081" t="s">
        <v>2777</v>
      </c>
      <c r="G13" s="1081" t="s">
        <v>2777</v>
      </c>
      <c r="H13" s="1077"/>
      <c r="I13" s="1077"/>
      <c r="J13" s="1081" t="s">
        <v>2779</v>
      </c>
      <c r="K13" s="470">
        <v>46326688</v>
      </c>
      <c r="L13" s="1078"/>
      <c r="M13" s="1079"/>
      <c r="N13" s="1079"/>
    </row>
    <row r="14" spans="1:14" ht="45" x14ac:dyDescent="0.25">
      <c r="A14" s="540" t="s">
        <v>2782</v>
      </c>
      <c r="B14" s="1081" t="s">
        <v>2783</v>
      </c>
      <c r="C14" s="1081" t="s">
        <v>27</v>
      </c>
      <c r="D14" s="1081" t="s">
        <v>2777</v>
      </c>
      <c r="E14" s="1081" t="s">
        <v>2777</v>
      </c>
      <c r="F14" s="1081" t="s">
        <v>2777</v>
      </c>
      <c r="G14" s="1081" t="s">
        <v>2777</v>
      </c>
      <c r="H14" s="1077"/>
      <c r="I14" s="1077"/>
      <c r="J14" s="1081" t="s">
        <v>2779</v>
      </c>
      <c r="K14" s="470">
        <v>84245617.170000002</v>
      </c>
      <c r="L14" s="1078"/>
      <c r="M14" s="1079"/>
      <c r="N14" s="1079"/>
    </row>
    <row r="15" spans="1:14" x14ac:dyDescent="0.25">
      <c r="A15" s="540" t="s">
        <v>2784</v>
      </c>
      <c r="B15" s="1081" t="s">
        <v>2785</v>
      </c>
      <c r="C15" s="1081" t="s">
        <v>2786</v>
      </c>
      <c r="D15" s="1081" t="s">
        <v>2777</v>
      </c>
      <c r="E15" s="1081" t="s">
        <v>2777</v>
      </c>
      <c r="F15" s="1081" t="s">
        <v>2777</v>
      </c>
      <c r="G15" s="1081" t="s">
        <v>2777</v>
      </c>
      <c r="H15" s="1077"/>
      <c r="I15" s="1077"/>
      <c r="J15" s="1081" t="s">
        <v>2779</v>
      </c>
      <c r="K15" s="470">
        <v>8143009.6800000016</v>
      </c>
      <c r="L15" s="1078"/>
      <c r="M15" s="1079"/>
      <c r="N15" s="1079"/>
    </row>
    <row r="16" spans="1:14" ht="15.95" customHeight="1" x14ac:dyDescent="0.25">
      <c r="A16" s="540" t="s">
        <v>2787</v>
      </c>
      <c r="B16" s="1081" t="s">
        <v>2788</v>
      </c>
      <c r="C16" s="1081" t="s">
        <v>27</v>
      </c>
      <c r="D16" s="1081" t="s">
        <v>2789</v>
      </c>
      <c r="E16" s="1081"/>
      <c r="F16" s="1081"/>
      <c r="G16" s="1081"/>
      <c r="H16" s="1077"/>
      <c r="I16" s="1077"/>
      <c r="J16" s="1081" t="s">
        <v>2779</v>
      </c>
      <c r="K16" s="470">
        <v>59988397.719999999</v>
      </c>
      <c r="L16" s="1078"/>
      <c r="M16" s="1079"/>
      <c r="N16" s="1079"/>
    </row>
    <row r="17" spans="1:14" ht="15.95" customHeight="1" x14ac:dyDescent="0.25">
      <c r="A17" s="540" t="s">
        <v>2790</v>
      </c>
      <c r="B17" s="1081" t="s">
        <v>2788</v>
      </c>
      <c r="C17" s="1081" t="s">
        <v>27</v>
      </c>
      <c r="D17" s="1337">
        <v>8.6956000000000006E-2</v>
      </c>
      <c r="E17" s="1081"/>
      <c r="F17" s="1081"/>
      <c r="G17" s="1081"/>
      <c r="H17" s="1077"/>
      <c r="I17" s="1077"/>
      <c r="J17" s="1081" t="s">
        <v>2779</v>
      </c>
      <c r="K17" s="470">
        <v>39726842.129999995</v>
      </c>
      <c r="L17" s="1078"/>
      <c r="M17" s="1079"/>
      <c r="N17" s="1079"/>
    </row>
    <row r="18" spans="1:14" ht="15.95" customHeight="1" x14ac:dyDescent="0.25">
      <c r="A18" s="540" t="s">
        <v>2791</v>
      </c>
      <c r="B18" s="1081"/>
      <c r="C18" s="1336" t="s">
        <v>169</v>
      </c>
      <c r="D18" s="1076"/>
      <c r="E18" s="1081"/>
      <c r="F18" s="1081"/>
      <c r="G18" s="1081"/>
      <c r="H18" s="1077"/>
      <c r="I18" s="1077"/>
      <c r="J18" s="1081" t="s">
        <v>2779</v>
      </c>
      <c r="K18" s="470">
        <v>3783203.1</v>
      </c>
      <c r="L18" s="1079"/>
      <c r="M18" s="1079"/>
      <c r="N18" s="1079"/>
    </row>
    <row r="19" spans="1:14" ht="26.25" customHeight="1" x14ac:dyDescent="0.25">
      <c r="A19" s="540" t="s">
        <v>2792</v>
      </c>
      <c r="B19" s="1081" t="s">
        <v>2793</v>
      </c>
      <c r="C19" s="1081" t="s">
        <v>2794</v>
      </c>
      <c r="D19" s="1081" t="s">
        <v>2795</v>
      </c>
      <c r="E19" s="1081" t="s">
        <v>2777</v>
      </c>
      <c r="F19" s="1081" t="s">
        <v>2777</v>
      </c>
      <c r="G19" s="1081" t="s">
        <v>2777</v>
      </c>
      <c r="H19" s="437"/>
      <c r="I19" s="437"/>
      <c r="J19" s="1081" t="s">
        <v>2779</v>
      </c>
      <c r="K19" s="470">
        <v>1968818.4500000002</v>
      </c>
    </row>
    <row r="20" spans="1:14" ht="30" x14ac:dyDescent="0.25">
      <c r="A20" s="540" t="s">
        <v>2796</v>
      </c>
      <c r="B20" s="1081" t="s">
        <v>2797</v>
      </c>
      <c r="C20" s="1081" t="s">
        <v>110</v>
      </c>
      <c r="D20" s="1080"/>
      <c r="E20" s="1081"/>
      <c r="F20" s="1081"/>
      <c r="G20" s="1081"/>
      <c r="H20" s="437"/>
      <c r="I20" s="437"/>
      <c r="J20" s="1081" t="s">
        <v>2779</v>
      </c>
      <c r="K20" s="470">
        <v>5165096.7299999995</v>
      </c>
    </row>
    <row r="21" spans="1:14" ht="30" x14ac:dyDescent="0.25">
      <c r="A21" s="540" t="s">
        <v>2798</v>
      </c>
      <c r="B21" s="1081" t="s">
        <v>2799</v>
      </c>
      <c r="C21" s="1081" t="s">
        <v>110</v>
      </c>
      <c r="D21" s="1080"/>
      <c r="E21" s="1076"/>
      <c r="F21" s="1076"/>
      <c r="G21" s="1076"/>
      <c r="H21" s="437"/>
      <c r="I21" s="437"/>
      <c r="J21" s="1081" t="s">
        <v>2779</v>
      </c>
      <c r="K21" s="470">
        <v>35826215.079999998</v>
      </c>
    </row>
    <row r="22" spans="1:14" x14ac:dyDescent="0.25">
      <c r="A22" s="540" t="s">
        <v>2800</v>
      </c>
      <c r="B22" s="1081" t="s">
        <v>2801</v>
      </c>
      <c r="C22" s="1081" t="s">
        <v>110</v>
      </c>
      <c r="D22" s="1080"/>
      <c r="E22" s="1076"/>
      <c r="F22" s="1076"/>
      <c r="G22" s="1076"/>
      <c r="H22" s="437"/>
      <c r="I22" s="437"/>
      <c r="J22" s="1081" t="s">
        <v>2779</v>
      </c>
      <c r="K22" s="470">
        <v>2249650.2200000002</v>
      </c>
    </row>
    <row r="23" spans="1:14" ht="15.95" customHeight="1" x14ac:dyDescent="0.25">
      <c r="A23" s="540" t="s">
        <v>2802</v>
      </c>
      <c r="B23" s="1081" t="s">
        <v>2803</v>
      </c>
      <c r="C23" s="1081" t="s">
        <v>110</v>
      </c>
      <c r="D23" s="1080"/>
      <c r="E23" s="1076"/>
      <c r="F23" s="1076"/>
      <c r="G23" s="1076"/>
      <c r="H23" s="437"/>
      <c r="I23" s="437"/>
      <c r="J23" s="1081" t="s">
        <v>2779</v>
      </c>
      <c r="K23" s="470">
        <v>15663766.200000001</v>
      </c>
    </row>
    <row r="24" spans="1:14" ht="15.95" customHeight="1" x14ac:dyDescent="0.25">
      <c r="A24" s="540"/>
      <c r="B24" s="1081"/>
      <c r="C24" s="1081"/>
      <c r="D24" s="1080"/>
      <c r="E24" s="1076"/>
      <c r="F24" s="1076"/>
      <c r="G24" s="1076"/>
      <c r="H24" s="437"/>
      <c r="I24" s="437"/>
      <c r="J24" s="1081"/>
      <c r="K24" s="470"/>
    </row>
    <row r="25" spans="1:14" s="348" customFormat="1" ht="15.95" customHeight="1" x14ac:dyDescent="0.25">
      <c r="A25" s="445" t="s">
        <v>614</v>
      </c>
      <c r="B25" s="54"/>
      <c r="C25" s="54"/>
      <c r="D25" s="228"/>
      <c r="E25" s="228"/>
      <c r="F25" s="228"/>
      <c r="G25" s="54"/>
      <c r="H25" s="54"/>
      <c r="I25" s="54"/>
      <c r="J25" s="1335"/>
      <c r="K25" s="486">
        <f>SUM(K26)</f>
        <v>0</v>
      </c>
    </row>
    <row r="26" spans="1:14" s="348" customFormat="1" ht="15.95" customHeight="1" x14ac:dyDescent="0.25">
      <c r="A26" s="540"/>
      <c r="B26" s="438"/>
      <c r="C26" s="438"/>
      <c r="D26" s="229"/>
      <c r="E26" s="229"/>
      <c r="F26" s="229"/>
      <c r="G26" s="438"/>
      <c r="H26" s="438"/>
      <c r="I26" s="438"/>
      <c r="J26" s="1081"/>
      <c r="K26" s="487"/>
    </row>
    <row r="27" spans="1:14" ht="15.95" customHeight="1" x14ac:dyDescent="0.25">
      <c r="A27" s="443" t="s">
        <v>617</v>
      </c>
      <c r="B27" s="444"/>
      <c r="C27" s="444"/>
      <c r="D27" s="227"/>
      <c r="E27" s="227"/>
      <c r="F27" s="227"/>
      <c r="G27" s="444"/>
      <c r="H27" s="444"/>
      <c r="I27" s="444"/>
      <c r="J27" s="1335"/>
      <c r="K27" s="484">
        <f>SUM(K28:K30)</f>
        <v>6412970.7299999995</v>
      </c>
    </row>
    <row r="28" spans="1:14" x14ac:dyDescent="0.25">
      <c r="A28" s="540" t="s">
        <v>2804</v>
      </c>
      <c r="B28" s="540" t="s">
        <v>2805</v>
      </c>
      <c r="C28" s="1074"/>
      <c r="D28" s="543" t="s">
        <v>2806</v>
      </c>
      <c r="E28" s="1076"/>
      <c r="F28" s="1076"/>
      <c r="G28" s="1076"/>
      <c r="H28" s="437"/>
      <c r="I28" s="437"/>
      <c r="J28" s="1081" t="s">
        <v>2779</v>
      </c>
      <c r="K28" s="470">
        <v>3620180.7299999995</v>
      </c>
    </row>
    <row r="29" spans="1:14" x14ac:dyDescent="0.25">
      <c r="A29" s="540" t="s">
        <v>2807</v>
      </c>
      <c r="B29" s="540" t="s">
        <v>2805</v>
      </c>
      <c r="C29" s="1074"/>
      <c r="D29" s="543" t="s">
        <v>2808</v>
      </c>
      <c r="E29" s="1076"/>
      <c r="F29" s="1076"/>
      <c r="G29" s="1076"/>
      <c r="H29" s="437"/>
      <c r="I29" s="437"/>
      <c r="J29" s="1081" t="s">
        <v>2779</v>
      </c>
      <c r="K29" s="470">
        <v>2792790</v>
      </c>
    </row>
    <row r="30" spans="1:14" ht="15.95" customHeight="1" x14ac:dyDescent="0.25">
      <c r="A30" s="540"/>
      <c r="B30" s="540"/>
      <c r="C30" s="437"/>
      <c r="D30" s="226"/>
      <c r="E30" s="226"/>
      <c r="F30" s="226"/>
      <c r="G30" s="437"/>
      <c r="H30" s="437"/>
      <c r="I30" s="437"/>
      <c r="J30" s="437"/>
      <c r="K30" s="485"/>
    </row>
    <row r="31" spans="1:14" ht="15.95" customHeight="1" x14ac:dyDescent="0.25">
      <c r="A31" s="443" t="s">
        <v>620</v>
      </c>
      <c r="B31" s="444"/>
      <c r="C31" s="444"/>
      <c r="D31" s="227"/>
      <c r="E31" s="227"/>
      <c r="F31" s="227"/>
      <c r="G31" s="444"/>
      <c r="H31" s="444"/>
      <c r="I31" s="444"/>
      <c r="J31" s="444"/>
      <c r="K31" s="484">
        <f>SUM(K32:K32)</f>
        <v>0</v>
      </c>
    </row>
    <row r="32" spans="1:14" ht="15.95" customHeight="1" x14ac:dyDescent="0.25">
      <c r="A32" s="439"/>
      <c r="B32" s="437"/>
      <c r="C32" s="437"/>
      <c r="D32" s="226"/>
      <c r="E32" s="226"/>
      <c r="F32" s="226"/>
      <c r="G32" s="437"/>
      <c r="H32" s="437"/>
      <c r="I32" s="437"/>
      <c r="J32" s="437"/>
      <c r="K32" s="485"/>
    </row>
    <row r="33" spans="1:11" ht="15.95" customHeight="1" x14ac:dyDescent="0.25">
      <c r="A33" s="443" t="s">
        <v>621</v>
      </c>
      <c r="B33" s="444"/>
      <c r="C33" s="444"/>
      <c r="D33" s="227"/>
      <c r="E33" s="227"/>
      <c r="F33" s="227"/>
      <c r="G33" s="444"/>
      <c r="H33" s="444"/>
      <c r="I33" s="444"/>
      <c r="J33" s="444"/>
      <c r="K33" s="484">
        <f>SUM(K34)</f>
        <v>0</v>
      </c>
    </row>
    <row r="34" spans="1:11" ht="15.95" customHeight="1" x14ac:dyDescent="0.25">
      <c r="A34" s="439"/>
      <c r="B34" s="437"/>
      <c r="C34" s="437"/>
      <c r="D34" s="226"/>
      <c r="E34" s="226"/>
      <c r="F34" s="226"/>
      <c r="G34" s="437"/>
      <c r="H34" s="437"/>
      <c r="I34" s="437"/>
      <c r="J34" s="437"/>
      <c r="K34" s="485"/>
    </row>
    <row r="35" spans="1:11" s="348" customFormat="1" ht="15.95" customHeight="1" x14ac:dyDescent="0.25">
      <c r="A35" s="445" t="s">
        <v>624</v>
      </c>
      <c r="B35" s="54"/>
      <c r="C35" s="54"/>
      <c r="D35" s="228"/>
      <c r="E35" s="228"/>
      <c r="F35" s="228"/>
      <c r="G35" s="54"/>
      <c r="H35" s="54"/>
      <c r="I35" s="54"/>
      <c r="J35" s="54"/>
      <c r="K35" s="486">
        <f>SUM(K36)</f>
        <v>0</v>
      </c>
    </row>
    <row r="36" spans="1:11" s="348" customFormat="1" ht="15.95" customHeight="1" x14ac:dyDescent="0.25">
      <c r="A36" s="440"/>
      <c r="B36" s="438"/>
      <c r="C36" s="438"/>
      <c r="D36" s="229"/>
      <c r="E36" s="229"/>
      <c r="F36" s="229"/>
      <c r="G36" s="438"/>
      <c r="H36" s="438"/>
      <c r="I36" s="438"/>
      <c r="J36" s="438"/>
      <c r="K36" s="487"/>
    </row>
    <row r="37" spans="1:11" ht="15.95" customHeight="1" x14ac:dyDescent="0.25">
      <c r="A37" s="443" t="s">
        <v>627</v>
      </c>
      <c r="B37" s="444"/>
      <c r="C37" s="444"/>
      <c r="D37" s="227"/>
      <c r="E37" s="227"/>
      <c r="F37" s="227"/>
      <c r="G37" s="444"/>
      <c r="H37" s="444"/>
      <c r="I37" s="444"/>
      <c r="J37" s="444"/>
      <c r="K37" s="484">
        <f>SUM(K38)</f>
        <v>0</v>
      </c>
    </row>
    <row r="38" spans="1:11" ht="15.95" customHeight="1" x14ac:dyDescent="0.25">
      <c r="A38" s="439"/>
      <c r="B38" s="437"/>
      <c r="C38" s="437"/>
      <c r="D38" s="226"/>
      <c r="E38" s="226"/>
      <c r="F38" s="226"/>
      <c r="G38" s="437"/>
      <c r="H38" s="437"/>
      <c r="I38" s="437"/>
      <c r="J38" s="437"/>
      <c r="K38" s="485"/>
    </row>
    <row r="39" spans="1:11" ht="15.95" customHeight="1" x14ac:dyDescent="0.25">
      <c r="A39" s="441" t="s">
        <v>628</v>
      </c>
      <c r="B39" s="1069"/>
      <c r="C39" s="1069"/>
      <c r="D39" s="230"/>
      <c r="E39" s="230"/>
      <c r="F39" s="230"/>
      <c r="G39" s="1069"/>
      <c r="H39" s="1069"/>
      <c r="I39" s="1069"/>
      <c r="J39" s="1069"/>
      <c r="K39" s="448">
        <f>+K9+K11+K25+K27+K31+K33+K35+K37</f>
        <v>478468695.2100001</v>
      </c>
    </row>
    <row r="40" spans="1:11" x14ac:dyDescent="0.25">
      <c r="A40" s="482"/>
      <c r="B40" s="19"/>
      <c r="C40" s="19"/>
      <c r="D40" s="19"/>
      <c r="E40" s="19"/>
      <c r="F40" s="19"/>
      <c r="G40" s="19"/>
      <c r="H40" s="19"/>
      <c r="I40" s="19"/>
      <c r="J40" s="19"/>
      <c r="K40" s="19"/>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90" zoomScaleNormal="90" workbookViewId="0">
      <selection activeCell="B4" sqref="B4"/>
    </sheetView>
  </sheetViews>
  <sheetFormatPr baseColWidth="10" defaultRowHeight="15" x14ac:dyDescent="0.25"/>
  <cols>
    <col min="1" max="1" width="71" style="553" customWidth="1"/>
    <col min="2" max="2" width="20.140625" style="553" customWidth="1"/>
    <col min="3" max="9" width="17.7109375" style="553" customWidth="1"/>
    <col min="10" max="10" width="19.140625" style="553" customWidth="1"/>
    <col min="11" max="11" width="17.7109375" style="553" customWidth="1"/>
    <col min="12" max="12" width="1.28515625" style="553" customWidth="1"/>
    <col min="13" max="256" width="11.42578125" style="553"/>
    <col min="257" max="257" width="71" style="553" customWidth="1"/>
    <col min="258" max="267" width="17.7109375" style="553" customWidth="1"/>
    <col min="268" max="268" width="1.28515625" style="553" customWidth="1"/>
    <col min="269" max="512" width="11.42578125" style="553"/>
    <col min="513" max="513" width="71" style="553" customWidth="1"/>
    <col min="514" max="523" width="17.7109375" style="553" customWidth="1"/>
    <col min="524" max="524" width="1.28515625" style="553" customWidth="1"/>
    <col min="525" max="768" width="11.42578125" style="553"/>
    <col min="769" max="769" width="71" style="553" customWidth="1"/>
    <col min="770" max="779" width="17.7109375" style="553" customWidth="1"/>
    <col min="780" max="780" width="1.28515625" style="553" customWidth="1"/>
    <col min="781" max="1024" width="11.42578125" style="553"/>
    <col min="1025" max="1025" width="71" style="553" customWidth="1"/>
    <col min="1026" max="1035" width="17.7109375" style="553" customWidth="1"/>
    <col min="1036" max="1036" width="1.28515625" style="553" customWidth="1"/>
    <col min="1037" max="1280" width="11.42578125" style="553"/>
    <col min="1281" max="1281" width="71" style="553" customWidth="1"/>
    <col min="1282" max="1291" width="17.7109375" style="553" customWidth="1"/>
    <col min="1292" max="1292" width="1.28515625" style="553" customWidth="1"/>
    <col min="1293" max="1536" width="11.42578125" style="553"/>
    <col min="1537" max="1537" width="71" style="553" customWidth="1"/>
    <col min="1538" max="1547" width="17.7109375" style="553" customWidth="1"/>
    <col min="1548" max="1548" width="1.28515625" style="553" customWidth="1"/>
    <col min="1549" max="1792" width="11.42578125" style="553"/>
    <col min="1793" max="1793" width="71" style="553" customWidth="1"/>
    <col min="1794" max="1803" width="17.7109375" style="553" customWidth="1"/>
    <col min="1804" max="1804" width="1.28515625" style="553" customWidth="1"/>
    <col min="1805" max="2048" width="11.42578125" style="553"/>
    <col min="2049" max="2049" width="71" style="553" customWidth="1"/>
    <col min="2050" max="2059" width="17.7109375" style="553" customWidth="1"/>
    <col min="2060" max="2060" width="1.28515625" style="553" customWidth="1"/>
    <col min="2061" max="2304" width="11.42578125" style="553"/>
    <col min="2305" max="2305" width="71" style="553" customWidth="1"/>
    <col min="2306" max="2315" width="17.7109375" style="553" customWidth="1"/>
    <col min="2316" max="2316" width="1.28515625" style="553" customWidth="1"/>
    <col min="2317" max="2560" width="11.42578125" style="553"/>
    <col min="2561" max="2561" width="71" style="553" customWidth="1"/>
    <col min="2562" max="2571" width="17.7109375" style="553" customWidth="1"/>
    <col min="2572" max="2572" width="1.28515625" style="553" customWidth="1"/>
    <col min="2573" max="2816" width="11.42578125" style="553"/>
    <col min="2817" max="2817" width="71" style="553" customWidth="1"/>
    <col min="2818" max="2827" width="17.7109375" style="553" customWidth="1"/>
    <col min="2828" max="2828" width="1.28515625" style="553" customWidth="1"/>
    <col min="2829" max="3072" width="11.42578125" style="553"/>
    <col min="3073" max="3073" width="71" style="553" customWidth="1"/>
    <col min="3074" max="3083" width="17.7109375" style="553" customWidth="1"/>
    <col min="3084" max="3084" width="1.28515625" style="553" customWidth="1"/>
    <col min="3085" max="3328" width="11.42578125" style="553"/>
    <col min="3329" max="3329" width="71" style="553" customWidth="1"/>
    <col min="3330" max="3339" width="17.7109375" style="553" customWidth="1"/>
    <col min="3340" max="3340" width="1.28515625" style="553" customWidth="1"/>
    <col min="3341" max="3584" width="11.42578125" style="553"/>
    <col min="3585" max="3585" width="71" style="553" customWidth="1"/>
    <col min="3586" max="3595" width="17.7109375" style="553" customWidth="1"/>
    <col min="3596" max="3596" width="1.28515625" style="553" customWidth="1"/>
    <col min="3597" max="3840" width="11.42578125" style="553"/>
    <col min="3841" max="3841" width="71" style="553" customWidth="1"/>
    <col min="3842" max="3851" width="17.7109375" style="553" customWidth="1"/>
    <col min="3852" max="3852" width="1.28515625" style="553" customWidth="1"/>
    <col min="3853" max="4096" width="11.42578125" style="553"/>
    <col min="4097" max="4097" width="71" style="553" customWidth="1"/>
    <col min="4098" max="4107" width="17.7109375" style="553" customWidth="1"/>
    <col min="4108" max="4108" width="1.28515625" style="553" customWidth="1"/>
    <col min="4109" max="4352" width="11.42578125" style="553"/>
    <col min="4353" max="4353" width="71" style="553" customWidth="1"/>
    <col min="4354" max="4363" width="17.7109375" style="553" customWidth="1"/>
    <col min="4364" max="4364" width="1.28515625" style="553" customWidth="1"/>
    <col min="4365" max="4608" width="11.42578125" style="553"/>
    <col min="4609" max="4609" width="71" style="553" customWidth="1"/>
    <col min="4610" max="4619" width="17.7109375" style="553" customWidth="1"/>
    <col min="4620" max="4620" width="1.28515625" style="553" customWidth="1"/>
    <col min="4621" max="4864" width="11.42578125" style="553"/>
    <col min="4865" max="4865" width="71" style="553" customWidth="1"/>
    <col min="4866" max="4875" width="17.7109375" style="553" customWidth="1"/>
    <col min="4876" max="4876" width="1.28515625" style="553" customWidth="1"/>
    <col min="4877" max="5120" width="11.42578125" style="553"/>
    <col min="5121" max="5121" width="71" style="553" customWidth="1"/>
    <col min="5122" max="5131" width="17.7109375" style="553" customWidth="1"/>
    <col min="5132" max="5132" width="1.28515625" style="553" customWidth="1"/>
    <col min="5133" max="5376" width="11.42578125" style="553"/>
    <col min="5377" max="5377" width="71" style="553" customWidth="1"/>
    <col min="5378" max="5387" width="17.7109375" style="553" customWidth="1"/>
    <col min="5388" max="5388" width="1.28515625" style="553" customWidth="1"/>
    <col min="5389" max="5632" width="11.42578125" style="553"/>
    <col min="5633" max="5633" width="71" style="553" customWidth="1"/>
    <col min="5634" max="5643" width="17.7109375" style="553" customWidth="1"/>
    <col min="5644" max="5644" width="1.28515625" style="553" customWidth="1"/>
    <col min="5645" max="5888" width="11.42578125" style="553"/>
    <col min="5889" max="5889" width="71" style="553" customWidth="1"/>
    <col min="5890" max="5899" width="17.7109375" style="553" customWidth="1"/>
    <col min="5900" max="5900" width="1.28515625" style="553" customWidth="1"/>
    <col min="5901" max="6144" width="11.42578125" style="553"/>
    <col min="6145" max="6145" width="71" style="553" customWidth="1"/>
    <col min="6146" max="6155" width="17.7109375" style="553" customWidth="1"/>
    <col min="6156" max="6156" width="1.28515625" style="553" customWidth="1"/>
    <col min="6157" max="6400" width="11.42578125" style="553"/>
    <col min="6401" max="6401" width="71" style="553" customWidth="1"/>
    <col min="6402" max="6411" width="17.7109375" style="553" customWidth="1"/>
    <col min="6412" max="6412" width="1.28515625" style="553" customWidth="1"/>
    <col min="6413" max="6656" width="11.42578125" style="553"/>
    <col min="6657" max="6657" width="71" style="553" customWidth="1"/>
    <col min="6658" max="6667" width="17.7109375" style="553" customWidth="1"/>
    <col min="6668" max="6668" width="1.28515625" style="553" customWidth="1"/>
    <col min="6669" max="6912" width="11.42578125" style="553"/>
    <col min="6913" max="6913" width="71" style="553" customWidth="1"/>
    <col min="6914" max="6923" width="17.7109375" style="553" customWidth="1"/>
    <col min="6924" max="6924" width="1.28515625" style="553" customWidth="1"/>
    <col min="6925" max="7168" width="11.42578125" style="553"/>
    <col min="7169" max="7169" width="71" style="553" customWidth="1"/>
    <col min="7170" max="7179" width="17.7109375" style="553" customWidth="1"/>
    <col min="7180" max="7180" width="1.28515625" style="553" customWidth="1"/>
    <col min="7181" max="7424" width="11.42578125" style="553"/>
    <col min="7425" max="7425" width="71" style="553" customWidth="1"/>
    <col min="7426" max="7435" width="17.7109375" style="553" customWidth="1"/>
    <col min="7436" max="7436" width="1.28515625" style="553" customWidth="1"/>
    <col min="7437" max="7680" width="11.42578125" style="553"/>
    <col min="7681" max="7681" width="71" style="553" customWidth="1"/>
    <col min="7682" max="7691" width="17.7109375" style="553" customWidth="1"/>
    <col min="7692" max="7692" width="1.28515625" style="553" customWidth="1"/>
    <col min="7693" max="7936" width="11.42578125" style="553"/>
    <col min="7937" max="7937" width="71" style="553" customWidth="1"/>
    <col min="7938" max="7947" width="17.7109375" style="553" customWidth="1"/>
    <col min="7948" max="7948" width="1.28515625" style="553" customWidth="1"/>
    <col min="7949" max="8192" width="11.42578125" style="553"/>
    <col min="8193" max="8193" width="71" style="553" customWidth="1"/>
    <col min="8194" max="8203" width="17.7109375" style="553" customWidth="1"/>
    <col min="8204" max="8204" width="1.28515625" style="553" customWidth="1"/>
    <col min="8205" max="8448" width="11.42578125" style="553"/>
    <col min="8449" max="8449" width="71" style="553" customWidth="1"/>
    <col min="8450" max="8459" width="17.7109375" style="553" customWidth="1"/>
    <col min="8460" max="8460" width="1.28515625" style="553" customWidth="1"/>
    <col min="8461" max="8704" width="11.42578125" style="553"/>
    <col min="8705" max="8705" width="71" style="553" customWidth="1"/>
    <col min="8706" max="8715" width="17.7109375" style="553" customWidth="1"/>
    <col min="8716" max="8716" width="1.28515625" style="553" customWidth="1"/>
    <col min="8717" max="8960" width="11.42578125" style="553"/>
    <col min="8961" max="8961" width="71" style="553" customWidth="1"/>
    <col min="8962" max="8971" width="17.7109375" style="553" customWidth="1"/>
    <col min="8972" max="8972" width="1.28515625" style="553" customWidth="1"/>
    <col min="8973" max="9216" width="11.42578125" style="553"/>
    <col min="9217" max="9217" width="71" style="553" customWidth="1"/>
    <col min="9218" max="9227" width="17.7109375" style="553" customWidth="1"/>
    <col min="9228" max="9228" width="1.28515625" style="553" customWidth="1"/>
    <col min="9229" max="9472" width="11.42578125" style="553"/>
    <col min="9473" max="9473" width="71" style="553" customWidth="1"/>
    <col min="9474" max="9483" width="17.7109375" style="553" customWidth="1"/>
    <col min="9484" max="9484" width="1.28515625" style="553" customWidth="1"/>
    <col min="9485" max="9728" width="11.42578125" style="553"/>
    <col min="9729" max="9729" width="71" style="553" customWidth="1"/>
    <col min="9730" max="9739" width="17.7109375" style="553" customWidth="1"/>
    <col min="9740" max="9740" width="1.28515625" style="553" customWidth="1"/>
    <col min="9741" max="9984" width="11.42578125" style="553"/>
    <col min="9985" max="9985" width="71" style="553" customWidth="1"/>
    <col min="9986" max="9995" width="17.7109375" style="553" customWidth="1"/>
    <col min="9996" max="9996" width="1.28515625" style="553" customWidth="1"/>
    <col min="9997" max="10240" width="11.42578125" style="553"/>
    <col min="10241" max="10241" width="71" style="553" customWidth="1"/>
    <col min="10242" max="10251" width="17.7109375" style="553" customWidth="1"/>
    <col min="10252" max="10252" width="1.28515625" style="553" customWidth="1"/>
    <col min="10253" max="10496" width="11.42578125" style="553"/>
    <col min="10497" max="10497" width="71" style="553" customWidth="1"/>
    <col min="10498" max="10507" width="17.7109375" style="553" customWidth="1"/>
    <col min="10508" max="10508" width="1.28515625" style="553" customWidth="1"/>
    <col min="10509" max="10752" width="11.42578125" style="553"/>
    <col min="10753" max="10753" width="71" style="553" customWidth="1"/>
    <col min="10754" max="10763" width="17.7109375" style="553" customWidth="1"/>
    <col min="10764" max="10764" width="1.28515625" style="553" customWidth="1"/>
    <col min="10765" max="11008" width="11.42578125" style="553"/>
    <col min="11009" max="11009" width="71" style="553" customWidth="1"/>
    <col min="11010" max="11019" width="17.7109375" style="553" customWidth="1"/>
    <col min="11020" max="11020" width="1.28515625" style="553" customWidth="1"/>
    <col min="11021" max="11264" width="11.42578125" style="553"/>
    <col min="11265" max="11265" width="71" style="553" customWidth="1"/>
    <col min="11266" max="11275" width="17.7109375" style="553" customWidth="1"/>
    <col min="11276" max="11276" width="1.28515625" style="553" customWidth="1"/>
    <col min="11277" max="11520" width="11.42578125" style="553"/>
    <col min="11521" max="11521" width="71" style="553" customWidth="1"/>
    <col min="11522" max="11531" width="17.7109375" style="553" customWidth="1"/>
    <col min="11532" max="11532" width="1.28515625" style="553" customWidth="1"/>
    <col min="11533" max="11776" width="11.42578125" style="553"/>
    <col min="11777" max="11777" width="71" style="553" customWidth="1"/>
    <col min="11778" max="11787" width="17.7109375" style="553" customWidth="1"/>
    <col min="11788" max="11788" width="1.28515625" style="553" customWidth="1"/>
    <col min="11789" max="12032" width="11.42578125" style="553"/>
    <col min="12033" max="12033" width="71" style="553" customWidth="1"/>
    <col min="12034" max="12043" width="17.7109375" style="553" customWidth="1"/>
    <col min="12044" max="12044" width="1.28515625" style="553" customWidth="1"/>
    <col min="12045" max="12288" width="11.42578125" style="553"/>
    <col min="12289" max="12289" width="71" style="553" customWidth="1"/>
    <col min="12290" max="12299" width="17.7109375" style="553" customWidth="1"/>
    <col min="12300" max="12300" width="1.28515625" style="553" customWidth="1"/>
    <col min="12301" max="12544" width="11.42578125" style="553"/>
    <col min="12545" max="12545" width="71" style="553" customWidth="1"/>
    <col min="12546" max="12555" width="17.7109375" style="553" customWidth="1"/>
    <col min="12556" max="12556" width="1.28515625" style="553" customWidth="1"/>
    <col min="12557" max="12800" width="11.42578125" style="553"/>
    <col min="12801" max="12801" width="71" style="553" customWidth="1"/>
    <col min="12802" max="12811" width="17.7109375" style="553" customWidth="1"/>
    <col min="12812" max="12812" width="1.28515625" style="553" customWidth="1"/>
    <col min="12813" max="13056" width="11.42578125" style="553"/>
    <col min="13057" max="13057" width="71" style="553" customWidth="1"/>
    <col min="13058" max="13067" width="17.7109375" style="553" customWidth="1"/>
    <col min="13068" max="13068" width="1.28515625" style="553" customWidth="1"/>
    <col min="13069" max="13312" width="11.42578125" style="553"/>
    <col min="13313" max="13313" width="71" style="553" customWidth="1"/>
    <col min="13314" max="13323" width="17.7109375" style="553" customWidth="1"/>
    <col min="13324" max="13324" width="1.28515625" style="553" customWidth="1"/>
    <col min="13325" max="13568" width="11.42578125" style="553"/>
    <col min="13569" max="13569" width="71" style="553" customWidth="1"/>
    <col min="13570" max="13579" width="17.7109375" style="553" customWidth="1"/>
    <col min="13580" max="13580" width="1.28515625" style="553" customWidth="1"/>
    <col min="13581" max="13824" width="11.42578125" style="553"/>
    <col min="13825" max="13825" width="71" style="553" customWidth="1"/>
    <col min="13826" max="13835" width="17.7109375" style="553" customWidth="1"/>
    <col min="13836" max="13836" width="1.28515625" style="553" customWidth="1"/>
    <col min="13837" max="14080" width="11.42578125" style="553"/>
    <col min="14081" max="14081" width="71" style="553" customWidth="1"/>
    <col min="14082" max="14091" width="17.7109375" style="553" customWidth="1"/>
    <col min="14092" max="14092" width="1.28515625" style="553" customWidth="1"/>
    <col min="14093" max="14336" width="11.42578125" style="553"/>
    <col min="14337" max="14337" width="71" style="553" customWidth="1"/>
    <col min="14338" max="14347" width="17.7109375" style="553" customWidth="1"/>
    <col min="14348" max="14348" width="1.28515625" style="553" customWidth="1"/>
    <col min="14349" max="14592" width="11.42578125" style="553"/>
    <col min="14593" max="14593" width="71" style="553" customWidth="1"/>
    <col min="14594" max="14603" width="17.7109375" style="553" customWidth="1"/>
    <col min="14604" max="14604" width="1.28515625" style="553" customWidth="1"/>
    <col min="14605" max="14848" width="11.42578125" style="553"/>
    <col min="14849" max="14849" width="71" style="553" customWidth="1"/>
    <col min="14850" max="14859" width="17.7109375" style="553" customWidth="1"/>
    <col min="14860" max="14860" width="1.28515625" style="553" customWidth="1"/>
    <col min="14861" max="15104" width="11.42578125" style="553"/>
    <col min="15105" max="15105" width="71" style="553" customWidth="1"/>
    <col min="15106" max="15115" width="17.7109375" style="553" customWidth="1"/>
    <col min="15116" max="15116" width="1.28515625" style="553" customWidth="1"/>
    <col min="15117" max="15360" width="11.42578125" style="553"/>
    <col min="15361" max="15361" width="71" style="553" customWidth="1"/>
    <col min="15362" max="15371" width="17.7109375" style="553" customWidth="1"/>
    <col min="15372" max="15372" width="1.28515625" style="553" customWidth="1"/>
    <col min="15373" max="15616" width="11.42578125" style="553"/>
    <col min="15617" max="15617" width="71" style="553" customWidth="1"/>
    <col min="15618" max="15627" width="17.7109375" style="553" customWidth="1"/>
    <col min="15628" max="15628" width="1.28515625" style="553" customWidth="1"/>
    <col min="15629" max="15872" width="11.42578125" style="553"/>
    <col min="15873" max="15873" width="71" style="553" customWidth="1"/>
    <col min="15874" max="15883" width="17.7109375" style="553" customWidth="1"/>
    <col min="15884" max="15884" width="1.28515625" style="553" customWidth="1"/>
    <col min="15885" max="16128" width="11.42578125" style="553"/>
    <col min="16129" max="16129" width="71" style="553" customWidth="1"/>
    <col min="16130" max="16139" width="17.7109375" style="553" customWidth="1"/>
    <col min="16140" max="16140" width="1.28515625" style="553" customWidth="1"/>
    <col min="16141" max="16384" width="11.42578125" style="553"/>
  </cols>
  <sheetData>
    <row r="1" spans="1:11" s="348" customFormat="1" x14ac:dyDescent="0.25"/>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3383</v>
      </c>
      <c r="B4" s="350"/>
      <c r="C4" s="350"/>
      <c r="D4" s="350"/>
      <c r="E4" s="350"/>
      <c r="F4" s="350"/>
      <c r="G4" s="350"/>
      <c r="H4" s="350"/>
      <c r="I4" s="350"/>
      <c r="J4" s="350"/>
      <c r="K4" s="350"/>
    </row>
    <row r="5" spans="1:11" s="348" customFormat="1" x14ac:dyDescent="0.25"/>
    <row r="6" spans="1:11" s="348" customFormat="1" x14ac:dyDescent="0.25">
      <c r="A6" s="1059" t="s">
        <v>1</v>
      </c>
      <c r="B6" s="1059" t="s">
        <v>2</v>
      </c>
      <c r="C6" s="1059" t="s">
        <v>3</v>
      </c>
      <c r="D6" s="1059"/>
      <c r="E6" s="353" t="s">
        <v>4</v>
      </c>
      <c r="F6" s="353"/>
      <c r="G6" s="1059" t="s">
        <v>5</v>
      </c>
      <c r="H6" s="1603" t="s">
        <v>6</v>
      </c>
      <c r="I6" s="1603"/>
      <c r="J6" s="1059" t="s">
        <v>7</v>
      </c>
      <c r="K6" s="1059" t="s">
        <v>8</v>
      </c>
    </row>
    <row r="7" spans="1:11" s="354" customFormat="1" x14ac:dyDescent="0.25">
      <c r="A7" s="1614" t="s">
        <v>9</v>
      </c>
      <c r="B7" s="1601" t="s">
        <v>10</v>
      </c>
      <c r="C7" s="1601" t="s">
        <v>11</v>
      </c>
      <c r="D7" s="1601" t="s">
        <v>12</v>
      </c>
      <c r="E7" s="1601" t="s">
        <v>13</v>
      </c>
      <c r="F7" s="1601"/>
      <c r="G7" s="1601" t="s">
        <v>14</v>
      </c>
      <c r="H7" s="1601" t="s">
        <v>15</v>
      </c>
      <c r="I7" s="1601"/>
      <c r="J7" s="1601" t="s">
        <v>16</v>
      </c>
      <c r="K7" s="1602" t="s">
        <v>17</v>
      </c>
    </row>
    <row r="8" spans="1:11" s="354" customFormat="1" x14ac:dyDescent="0.25">
      <c r="A8" s="1614"/>
      <c r="B8" s="1601"/>
      <c r="C8" s="1601"/>
      <c r="D8" s="1601"/>
      <c r="E8" s="1512" t="s">
        <v>18</v>
      </c>
      <c r="F8" s="1512" t="s">
        <v>19</v>
      </c>
      <c r="G8" s="1601"/>
      <c r="H8" s="1512" t="s">
        <v>18</v>
      </c>
      <c r="I8" s="1512" t="s">
        <v>19</v>
      </c>
      <c r="J8" s="1601"/>
      <c r="K8" s="1602"/>
    </row>
    <row r="9" spans="1:11" ht="15.95" customHeight="1" x14ac:dyDescent="0.25">
      <c r="A9" s="140" t="s">
        <v>20</v>
      </c>
      <c r="B9" s="141"/>
      <c r="C9" s="141"/>
      <c r="D9" s="141"/>
      <c r="E9" s="141"/>
      <c r="F9" s="141"/>
      <c r="G9" s="141"/>
      <c r="H9" s="141"/>
      <c r="I9" s="141"/>
      <c r="J9" s="141"/>
      <c r="K9" s="141"/>
    </row>
    <row r="10" spans="1:11" ht="15.95" customHeight="1" x14ac:dyDescent="0.25">
      <c r="A10" s="439"/>
      <c r="B10" s="437"/>
      <c r="C10" s="437"/>
      <c r="D10" s="437"/>
      <c r="E10" s="437"/>
      <c r="F10" s="437"/>
      <c r="G10" s="437"/>
      <c r="H10" s="437"/>
      <c r="I10" s="437"/>
      <c r="J10" s="437"/>
      <c r="K10" s="437"/>
    </row>
    <row r="11" spans="1:11" ht="15.95" customHeight="1" x14ac:dyDescent="0.25">
      <c r="A11" s="140" t="s">
        <v>21</v>
      </c>
      <c r="B11" s="141"/>
      <c r="C11" s="141"/>
      <c r="D11" s="141"/>
      <c r="E11" s="141"/>
      <c r="F11" s="141"/>
      <c r="G11" s="141"/>
      <c r="H11" s="141"/>
      <c r="I11" s="141"/>
      <c r="J11" s="141"/>
      <c r="K11" s="1134">
        <f>+K12+K13+K16+K14+K15</f>
        <v>14814850.85</v>
      </c>
    </row>
    <row r="12" spans="1:11" ht="15.95" customHeight="1" x14ac:dyDescent="0.25">
      <c r="A12" s="1101" t="s">
        <v>685</v>
      </c>
      <c r="B12" s="1101" t="s">
        <v>2386</v>
      </c>
      <c r="C12" s="1101" t="s">
        <v>110</v>
      </c>
      <c r="D12" s="437"/>
      <c r="E12" s="120">
        <v>8.0000000000000002E-3</v>
      </c>
      <c r="F12" s="120">
        <v>5.5E-2</v>
      </c>
      <c r="G12" s="88"/>
      <c r="H12" s="1100">
        <v>225</v>
      </c>
      <c r="I12" s="1100">
        <v>14645</v>
      </c>
      <c r="J12" s="1101" t="s">
        <v>2657</v>
      </c>
      <c r="K12" s="1133" t="s">
        <v>2659</v>
      </c>
    </row>
    <row r="13" spans="1:11" ht="15.95" customHeight="1" x14ac:dyDescent="0.25">
      <c r="A13" s="1101" t="s">
        <v>2661</v>
      </c>
      <c r="B13" s="1101" t="s">
        <v>2662</v>
      </c>
      <c r="C13" s="1101" t="s">
        <v>110</v>
      </c>
      <c r="D13" s="437"/>
      <c r="E13" s="88"/>
      <c r="F13" s="88"/>
      <c r="G13" s="88"/>
      <c r="H13" s="1100">
        <v>14.5</v>
      </c>
      <c r="I13" s="1100">
        <v>282</v>
      </c>
      <c r="J13" s="1101" t="s">
        <v>2657</v>
      </c>
      <c r="K13" s="1133" t="s">
        <v>2663</v>
      </c>
    </row>
    <row r="14" spans="1:11" ht="15.95" customHeight="1" x14ac:dyDescent="0.25">
      <c r="A14" s="1101" t="s">
        <v>28</v>
      </c>
      <c r="B14" s="1101" t="s">
        <v>2656</v>
      </c>
      <c r="C14" s="1101" t="s">
        <v>110</v>
      </c>
      <c r="D14" s="437"/>
      <c r="E14" s="120">
        <v>0.06</v>
      </c>
      <c r="F14" s="120">
        <v>8.5000000000000006E-2</v>
      </c>
      <c r="G14" s="88"/>
      <c r="H14" s="1100">
        <v>62.38</v>
      </c>
      <c r="I14" s="1100">
        <v>72.78</v>
      </c>
      <c r="J14" s="1101" t="s">
        <v>2657</v>
      </c>
      <c r="K14" s="1133" t="s">
        <v>2658</v>
      </c>
    </row>
    <row r="15" spans="1:11" ht="15.95" customHeight="1" x14ac:dyDescent="0.25">
      <c r="A15" s="1101" t="s">
        <v>100</v>
      </c>
      <c r="B15" s="1101"/>
      <c r="C15" s="1101" t="s">
        <v>169</v>
      </c>
      <c r="D15" s="437"/>
      <c r="E15" s="88"/>
      <c r="F15" s="88"/>
      <c r="G15" s="88"/>
      <c r="H15" s="1100">
        <v>465</v>
      </c>
      <c r="I15" s="1100">
        <v>960</v>
      </c>
      <c r="J15" s="1101" t="s">
        <v>2657</v>
      </c>
      <c r="K15" s="1133" t="s">
        <v>2660</v>
      </c>
    </row>
    <row r="16" spans="1:11" ht="15.95" customHeight="1" x14ac:dyDescent="0.25">
      <c r="A16" s="1101" t="s">
        <v>2664</v>
      </c>
      <c r="B16" s="1101"/>
      <c r="C16" s="1101" t="s">
        <v>169</v>
      </c>
      <c r="D16" s="437"/>
      <c r="E16" s="88"/>
      <c r="F16" s="88"/>
      <c r="G16" s="88"/>
      <c r="H16" s="1100">
        <v>70000</v>
      </c>
      <c r="I16" s="1100">
        <v>100000</v>
      </c>
      <c r="J16" s="1101" t="s">
        <v>2657</v>
      </c>
      <c r="K16" s="1133" t="s">
        <v>2665</v>
      </c>
    </row>
    <row r="17" spans="1:11" ht="15.95" customHeight="1" x14ac:dyDescent="0.25">
      <c r="A17" s="1101"/>
      <c r="B17" s="1101"/>
      <c r="C17" s="1101"/>
      <c r="D17" s="437"/>
      <c r="E17" s="88"/>
      <c r="F17" s="88"/>
      <c r="G17" s="88"/>
      <c r="H17" s="88"/>
      <c r="I17" s="88"/>
      <c r="J17" s="1101"/>
      <c r="K17" s="88"/>
    </row>
    <row r="18" spans="1:11" s="348" customFormat="1" ht="15.95" customHeight="1" x14ac:dyDescent="0.25">
      <c r="A18" s="173" t="s">
        <v>40</v>
      </c>
      <c r="B18" s="174"/>
      <c r="C18" s="174"/>
      <c r="D18" s="174"/>
      <c r="E18" s="179"/>
      <c r="F18" s="179"/>
      <c r="G18" s="179"/>
      <c r="H18" s="179"/>
      <c r="I18" s="179"/>
      <c r="J18" s="295"/>
      <c r="K18" s="1134">
        <f>+K20+K19</f>
        <v>1285474.8400000001</v>
      </c>
    </row>
    <row r="19" spans="1:11" s="355" customFormat="1" ht="15.95" customHeight="1" x14ac:dyDescent="0.25">
      <c r="A19" s="72" t="s">
        <v>2669</v>
      </c>
      <c r="B19" s="72" t="s">
        <v>2670</v>
      </c>
      <c r="C19" s="72" t="s">
        <v>2376</v>
      </c>
      <c r="D19" s="438"/>
      <c r="E19" s="89"/>
      <c r="F19" s="89"/>
      <c r="G19" s="89"/>
      <c r="H19" s="1100">
        <v>2900</v>
      </c>
      <c r="I19" s="1100">
        <v>3473</v>
      </c>
      <c r="J19" s="1101" t="s">
        <v>2671</v>
      </c>
      <c r="K19" s="89" t="s">
        <v>2672</v>
      </c>
    </row>
    <row r="20" spans="1:11" s="355" customFormat="1" ht="15.95" customHeight="1" x14ac:dyDescent="0.25">
      <c r="A20" s="72" t="s">
        <v>2666</v>
      </c>
      <c r="B20" s="72"/>
      <c r="C20" s="72" t="s">
        <v>110</v>
      </c>
      <c r="D20" s="438"/>
      <c r="E20" s="89"/>
      <c r="F20" s="89"/>
      <c r="G20" s="89" t="s">
        <v>2667</v>
      </c>
      <c r="H20" s="89"/>
      <c r="I20" s="89"/>
      <c r="J20" s="1101" t="s">
        <v>2657</v>
      </c>
      <c r="K20" s="89" t="s">
        <v>2668</v>
      </c>
    </row>
    <row r="21" spans="1:11" s="355" customFormat="1" ht="15.95" customHeight="1" x14ac:dyDescent="0.25">
      <c r="A21" s="72"/>
      <c r="B21" s="72"/>
      <c r="C21" s="72"/>
      <c r="D21" s="438"/>
      <c r="E21" s="89"/>
      <c r="F21" s="89"/>
      <c r="G21" s="89"/>
      <c r="H21" s="89"/>
      <c r="I21" s="89"/>
      <c r="J21" s="1101"/>
      <c r="K21" s="89"/>
    </row>
    <row r="22" spans="1:11" ht="15.95" customHeight="1" x14ac:dyDescent="0.25">
      <c r="A22" s="140" t="s">
        <v>41</v>
      </c>
      <c r="B22" s="141"/>
      <c r="C22" s="141"/>
      <c r="D22" s="141"/>
      <c r="E22" s="178"/>
      <c r="F22" s="178"/>
      <c r="G22" s="178"/>
      <c r="H22" s="178"/>
      <c r="I22" s="178"/>
      <c r="J22" s="274"/>
      <c r="K22" s="1134">
        <f>+K24+K23</f>
        <v>1063350.18</v>
      </c>
    </row>
    <row r="23" spans="1:11" ht="15.95" customHeight="1" x14ac:dyDescent="0.25">
      <c r="A23" s="540" t="s">
        <v>2675</v>
      </c>
      <c r="B23" s="541"/>
      <c r="C23" s="1101" t="s">
        <v>165</v>
      </c>
      <c r="D23" s="437"/>
      <c r="E23" s="88"/>
      <c r="F23" s="88"/>
      <c r="G23" s="88"/>
      <c r="H23" s="88"/>
      <c r="I23" s="88"/>
      <c r="J23" s="1101" t="s">
        <v>2657</v>
      </c>
      <c r="K23" s="88" t="s">
        <v>2676</v>
      </c>
    </row>
    <row r="24" spans="1:11" ht="15.95" customHeight="1" x14ac:dyDescent="0.25">
      <c r="A24" s="540" t="s">
        <v>2673</v>
      </c>
      <c r="B24" s="541"/>
      <c r="C24" s="1101" t="s">
        <v>165</v>
      </c>
      <c r="D24" s="437"/>
      <c r="E24" s="88"/>
      <c r="F24" s="88"/>
      <c r="G24" s="88"/>
      <c r="H24" s="88"/>
      <c r="I24" s="88"/>
      <c r="J24" s="1101" t="s">
        <v>2657</v>
      </c>
      <c r="K24" s="88" t="s">
        <v>2674</v>
      </c>
    </row>
    <row r="25" spans="1:11" ht="15.95" customHeight="1" x14ac:dyDescent="0.25">
      <c r="A25" s="439"/>
      <c r="B25" s="437"/>
      <c r="C25" s="437"/>
      <c r="D25" s="437"/>
      <c r="E25" s="88"/>
      <c r="F25" s="88"/>
      <c r="G25" s="88"/>
      <c r="H25" s="88"/>
      <c r="I25" s="88"/>
      <c r="J25" s="1101"/>
      <c r="K25" s="88"/>
    </row>
    <row r="26" spans="1:11" ht="15.95" customHeight="1" x14ac:dyDescent="0.25">
      <c r="A26" s="140" t="s">
        <v>64</v>
      </c>
      <c r="B26" s="141"/>
      <c r="C26" s="141"/>
      <c r="D26" s="141"/>
      <c r="E26" s="178"/>
      <c r="F26" s="178"/>
      <c r="G26" s="178"/>
      <c r="H26" s="178"/>
      <c r="I26" s="178"/>
      <c r="J26" s="274"/>
      <c r="K26" s="1134">
        <f>+K27+K28</f>
        <v>28353.223999999998</v>
      </c>
    </row>
    <row r="27" spans="1:11" s="554" customFormat="1" ht="15.95" customHeight="1" x14ac:dyDescent="0.25">
      <c r="A27" s="1101" t="s">
        <v>2677</v>
      </c>
      <c r="B27" s="1101" t="s">
        <v>141</v>
      </c>
      <c r="C27" s="1101" t="s">
        <v>110</v>
      </c>
      <c r="D27" s="437"/>
      <c r="E27" s="88"/>
      <c r="F27" s="88"/>
      <c r="G27" s="88" t="s">
        <v>2678</v>
      </c>
      <c r="H27" s="88"/>
      <c r="I27" s="88"/>
      <c r="J27" s="1101" t="s">
        <v>2657</v>
      </c>
      <c r="K27" s="88" t="s">
        <v>2679</v>
      </c>
    </row>
    <row r="28" spans="1:11" s="554" customFormat="1" ht="15.95" customHeight="1" x14ac:dyDescent="0.25">
      <c r="A28" s="1101" t="s">
        <v>2680</v>
      </c>
      <c r="B28" s="1101" t="s">
        <v>2681</v>
      </c>
      <c r="C28" s="1101" t="s">
        <v>110</v>
      </c>
      <c r="D28" s="437"/>
      <c r="E28" s="88"/>
      <c r="F28" s="88"/>
      <c r="G28" s="88"/>
      <c r="H28" s="1100">
        <v>800</v>
      </c>
      <c r="I28" s="1100">
        <v>2650</v>
      </c>
      <c r="J28" s="1101" t="s">
        <v>2671</v>
      </c>
      <c r="K28" s="88" t="s">
        <v>2682</v>
      </c>
    </row>
    <row r="29" spans="1:11" ht="15.95" customHeight="1" x14ac:dyDescent="0.25">
      <c r="A29" s="439"/>
      <c r="B29" s="437"/>
      <c r="C29" s="437"/>
      <c r="D29" s="437"/>
      <c r="E29" s="88"/>
      <c r="F29" s="88"/>
      <c r="G29" s="88"/>
      <c r="H29" s="88"/>
      <c r="I29" s="88"/>
      <c r="J29" s="1101"/>
      <c r="K29" s="88"/>
    </row>
    <row r="30" spans="1:11" ht="15.95" customHeight="1" x14ac:dyDescent="0.25">
      <c r="A30" s="140" t="s">
        <v>65</v>
      </c>
      <c r="B30" s="141"/>
      <c r="C30" s="141"/>
      <c r="D30" s="141"/>
      <c r="E30" s="178"/>
      <c r="F30" s="178"/>
      <c r="G30" s="178"/>
      <c r="H30" s="178"/>
      <c r="I30" s="178"/>
      <c r="J30" s="274"/>
      <c r="K30" s="1134" t="str">
        <f>+K31</f>
        <v>$96.521</v>
      </c>
    </row>
    <row r="31" spans="1:11" s="554" customFormat="1" ht="15.95" customHeight="1" x14ac:dyDescent="0.25">
      <c r="A31" s="1101" t="s">
        <v>1515</v>
      </c>
      <c r="B31" s="1101" t="s">
        <v>2683</v>
      </c>
      <c r="C31" s="1101"/>
      <c r="D31" s="437"/>
      <c r="E31" s="88"/>
      <c r="F31" s="88"/>
      <c r="G31" s="88"/>
      <c r="H31" s="88"/>
      <c r="I31" s="88"/>
      <c r="J31" s="1101" t="s">
        <v>2684</v>
      </c>
      <c r="K31" s="88" t="s">
        <v>2685</v>
      </c>
    </row>
    <row r="32" spans="1:11" s="554" customFormat="1" ht="15.95" customHeight="1" x14ac:dyDescent="0.25">
      <c r="A32" s="439"/>
      <c r="B32" s="437"/>
      <c r="C32" s="437"/>
      <c r="D32" s="437"/>
      <c r="E32" s="88"/>
      <c r="F32" s="88"/>
      <c r="G32" s="88"/>
      <c r="H32" s="88"/>
      <c r="I32" s="88"/>
      <c r="J32" s="1101"/>
      <c r="K32" s="88"/>
    </row>
    <row r="33" spans="1:11" s="348" customFormat="1" ht="15.95" customHeight="1" x14ac:dyDescent="0.25">
      <c r="A33" s="173" t="s">
        <v>67</v>
      </c>
      <c r="B33" s="174"/>
      <c r="C33" s="174"/>
      <c r="D33" s="174"/>
      <c r="E33" s="1132"/>
      <c r="F33" s="1132"/>
      <c r="G33" s="1132"/>
      <c r="H33" s="1132"/>
      <c r="I33" s="1132"/>
      <c r="J33" s="268"/>
      <c r="K33" s="1134" t="str">
        <f>+K34</f>
        <v>$37.800</v>
      </c>
    </row>
    <row r="34" spans="1:11" s="355" customFormat="1" ht="15.95" customHeight="1" x14ac:dyDescent="0.25">
      <c r="A34" s="72" t="s">
        <v>2686</v>
      </c>
      <c r="B34" s="72"/>
      <c r="C34" s="72" t="s">
        <v>110</v>
      </c>
      <c r="D34" s="438"/>
      <c r="E34" s="89"/>
      <c r="F34" s="89"/>
      <c r="G34" s="89"/>
      <c r="H34" s="89"/>
      <c r="I34" s="89"/>
      <c r="J34" s="72" t="s">
        <v>2671</v>
      </c>
      <c r="K34" s="89" t="s">
        <v>2687</v>
      </c>
    </row>
    <row r="35" spans="1:11" s="355" customFormat="1" ht="15.95" customHeight="1" x14ac:dyDescent="0.25">
      <c r="A35" s="440"/>
      <c r="B35" s="438"/>
      <c r="C35" s="438"/>
      <c r="D35" s="438"/>
      <c r="E35" s="129"/>
      <c r="F35" s="129"/>
      <c r="G35" s="129"/>
      <c r="H35" s="129"/>
      <c r="I35" s="129"/>
      <c r="J35" s="438"/>
      <c r="K35" s="438"/>
    </row>
    <row r="36" spans="1:11" ht="15.95" customHeight="1" x14ac:dyDescent="0.25">
      <c r="A36" s="140" t="s">
        <v>68</v>
      </c>
      <c r="B36" s="141"/>
      <c r="C36" s="141"/>
      <c r="D36" s="141"/>
      <c r="E36" s="178"/>
      <c r="F36" s="178"/>
      <c r="G36" s="178"/>
      <c r="H36" s="178"/>
      <c r="I36" s="178"/>
      <c r="J36" s="141"/>
      <c r="K36" s="1134">
        <v>0</v>
      </c>
    </row>
    <row r="37" spans="1:11" s="355" customFormat="1" ht="15.95" customHeight="1" x14ac:dyDescent="0.25">
      <c r="A37" s="440"/>
      <c r="B37" s="438"/>
      <c r="C37" s="438"/>
      <c r="D37" s="438"/>
      <c r="E37" s="129"/>
      <c r="F37" s="129"/>
      <c r="G37" s="129"/>
      <c r="H37" s="129"/>
      <c r="I37" s="129"/>
      <c r="J37" s="438"/>
      <c r="K37" s="438"/>
    </row>
    <row r="38" spans="1:11" ht="15.95" customHeight="1" x14ac:dyDescent="0.25">
      <c r="A38" s="441" t="s">
        <v>628</v>
      </c>
      <c r="B38" s="1099"/>
      <c r="C38" s="1099"/>
      <c r="D38" s="1099"/>
      <c r="E38" s="1099"/>
      <c r="F38" s="1099"/>
      <c r="G38" s="1099"/>
      <c r="H38" s="1099"/>
      <c r="I38" s="1099"/>
      <c r="J38" s="1099"/>
      <c r="K38" s="1135">
        <f>+K11+K18+K22+K26+K30+K33+K36</f>
        <v>17326350.094000001</v>
      </c>
    </row>
    <row r="39" spans="1:11" x14ac:dyDescent="0.25">
      <c r="A39" s="482"/>
      <c r="B39" s="19"/>
      <c r="C39" s="19"/>
      <c r="D39" s="19"/>
      <c r="E39" s="19"/>
      <c r="F39" s="19"/>
      <c r="G39" s="19"/>
      <c r="H39" s="19"/>
      <c r="I39" s="19"/>
      <c r="J39" s="19"/>
      <c r="K39" s="19"/>
    </row>
  </sheetData>
  <sortState ref="A19:K21">
    <sortCondition descending="1" ref="K19:K21"/>
  </sortState>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49" orientation="landscape" r:id="rId1"/>
  <ignoredErrors>
    <ignoredError sqref="A6:XFD6 K17 K23:K24 K27:K29 K31:K32 K34 K12:K16 G20 K19:K20 K25"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89"/>
  <sheetViews>
    <sheetView showGridLines="0" topLeftCell="A64" zoomScale="90" zoomScaleNormal="90" workbookViewId="0">
      <selection activeCell="A46" activeCellId="1" sqref="A42 A46"/>
    </sheetView>
  </sheetViews>
  <sheetFormatPr baseColWidth="10" defaultRowHeight="15" x14ac:dyDescent="0.25"/>
  <cols>
    <col min="1" max="1" width="58.42578125" style="347" customWidth="1"/>
    <col min="2" max="2" width="20.5703125" style="347" bestFit="1" customWidth="1"/>
    <col min="3" max="3" width="12.7109375" style="347" bestFit="1" customWidth="1"/>
    <col min="4" max="4" width="19.28515625" style="347" bestFit="1" customWidth="1"/>
    <col min="5" max="5" width="11.28515625" style="347" customWidth="1"/>
    <col min="6" max="6" width="13.28515625" style="347" customWidth="1"/>
    <col min="7" max="7" width="11.28515625" style="347" bestFit="1" customWidth="1"/>
    <col min="8" max="8" width="12.42578125" style="347" customWidth="1"/>
    <col min="9" max="9" width="10.42578125" style="347" customWidth="1"/>
    <col min="10" max="11" width="17.7109375" style="347" customWidth="1"/>
    <col min="12" max="16384" width="11.42578125" style="347"/>
  </cols>
  <sheetData>
    <row r="1" spans="1:11" s="348" customFormat="1" ht="18.75" x14ac:dyDescent="0.3">
      <c r="A1" s="1672"/>
      <c r="B1" s="1673"/>
      <c r="C1" s="1673"/>
      <c r="D1" s="1673"/>
      <c r="E1" s="1673"/>
      <c r="F1" s="1673"/>
      <c r="G1" s="1673"/>
      <c r="H1" s="1673"/>
      <c r="I1" s="1673"/>
      <c r="J1" s="1673"/>
      <c r="K1" s="1673"/>
    </row>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1228</v>
      </c>
      <c r="B4" s="350"/>
      <c r="C4" s="350"/>
      <c r="D4" s="350"/>
      <c r="E4" s="350"/>
      <c r="F4" s="350"/>
      <c r="G4" s="350"/>
      <c r="H4" s="350"/>
      <c r="I4" s="350"/>
      <c r="J4" s="350"/>
      <c r="K4" s="350"/>
    </row>
    <row r="5" spans="1:11" s="348" customFormat="1" x14ac:dyDescent="0.25">
      <c r="A5" s="435"/>
      <c r="B5" s="350"/>
      <c r="C5" s="350"/>
      <c r="D5" s="350"/>
      <c r="E5" s="350"/>
      <c r="F5" s="350"/>
      <c r="G5" s="350"/>
      <c r="H5" s="350"/>
      <c r="I5" s="350"/>
      <c r="J5" s="350"/>
      <c r="K5" s="350"/>
    </row>
    <row r="6" spans="1:11" s="354" customFormat="1" x14ac:dyDescent="0.25">
      <c r="A6" s="1614" t="s">
        <v>9</v>
      </c>
      <c r="B6" s="1601" t="s">
        <v>10</v>
      </c>
      <c r="C6" s="1601" t="s">
        <v>11</v>
      </c>
      <c r="D6" s="1601" t="s">
        <v>12</v>
      </c>
      <c r="E6" s="1601" t="s">
        <v>13</v>
      </c>
      <c r="F6" s="1601"/>
      <c r="G6" s="1601" t="s">
        <v>14</v>
      </c>
      <c r="H6" s="1601" t="s">
        <v>15</v>
      </c>
      <c r="I6" s="1601"/>
      <c r="J6" s="1601" t="s">
        <v>16</v>
      </c>
      <c r="K6" s="1602" t="s">
        <v>17</v>
      </c>
    </row>
    <row r="7" spans="1:11" s="354" customFormat="1" x14ac:dyDescent="0.25">
      <c r="A7" s="1614"/>
      <c r="B7" s="1601"/>
      <c r="C7" s="1601"/>
      <c r="D7" s="1601"/>
      <c r="E7" s="1243" t="s">
        <v>18</v>
      </c>
      <c r="F7" s="1243" t="s">
        <v>19</v>
      </c>
      <c r="G7" s="1601"/>
      <c r="H7" s="1243" t="s">
        <v>18</v>
      </c>
      <c r="I7" s="1243" t="s">
        <v>19</v>
      </c>
      <c r="J7" s="1601"/>
      <c r="K7" s="1602"/>
    </row>
    <row r="8" spans="1:11" ht="15.95" customHeight="1" x14ac:dyDescent="0.25">
      <c r="A8" s="443" t="s">
        <v>467</v>
      </c>
      <c r="B8" s="444"/>
      <c r="C8" s="444"/>
      <c r="D8" s="444"/>
      <c r="E8" s="444"/>
      <c r="F8" s="444"/>
      <c r="G8" s="444"/>
      <c r="H8" s="444"/>
      <c r="I8" s="444"/>
      <c r="J8" s="444"/>
      <c r="K8" s="484">
        <f>SUM(K9)</f>
        <v>0</v>
      </c>
    </row>
    <row r="9" spans="1:11" ht="19.5" customHeight="1" x14ac:dyDescent="0.25">
      <c r="A9" s="540"/>
      <c r="B9" s="541"/>
      <c r="C9" s="541"/>
      <c r="D9" s="543"/>
      <c r="E9" s="543"/>
      <c r="F9" s="543"/>
      <c r="G9" s="541"/>
      <c r="H9" s="541"/>
      <c r="I9" s="541"/>
      <c r="J9" s="437"/>
      <c r="K9" s="485"/>
    </row>
    <row r="10" spans="1:11" ht="15.95" customHeight="1" x14ac:dyDescent="0.25">
      <c r="A10" s="443" t="s">
        <v>594</v>
      </c>
      <c r="B10" s="69"/>
      <c r="C10" s="69"/>
      <c r="D10" s="490"/>
      <c r="E10" s="490"/>
      <c r="F10" s="490"/>
      <c r="G10" s="69"/>
      <c r="H10" s="69"/>
      <c r="I10" s="69"/>
      <c r="J10" s="444"/>
      <c r="K10" s="484">
        <f>SUM(K11:K65)</f>
        <v>5872096.1900000004</v>
      </c>
    </row>
    <row r="11" spans="1:11" ht="15.95" customHeight="1" x14ac:dyDescent="0.25">
      <c r="A11" s="1679" t="s">
        <v>128</v>
      </c>
      <c r="B11" s="540" t="s">
        <v>1152</v>
      </c>
      <c r="C11" s="1680" t="s">
        <v>27</v>
      </c>
      <c r="D11" s="1681"/>
      <c r="E11" s="543"/>
      <c r="F11" s="543"/>
      <c r="G11" s="95">
        <v>294</v>
      </c>
      <c r="H11" s="541"/>
      <c r="I11" s="541"/>
      <c r="J11" s="1678" t="s">
        <v>1153</v>
      </c>
      <c r="K11" s="1677">
        <v>1606625.76</v>
      </c>
    </row>
    <row r="12" spans="1:11" ht="15.95" customHeight="1" x14ac:dyDescent="0.25">
      <c r="A12" s="1679"/>
      <c r="B12" s="540" t="s">
        <v>1154</v>
      </c>
      <c r="C12" s="1680"/>
      <c r="D12" s="1681"/>
      <c r="E12" s="543"/>
      <c r="F12" s="543"/>
      <c r="G12" s="95">
        <v>274</v>
      </c>
      <c r="H12" s="541"/>
      <c r="I12" s="541"/>
      <c r="J12" s="1678"/>
      <c r="K12" s="1677"/>
    </row>
    <row r="13" spans="1:11" ht="15.95" customHeight="1" x14ac:dyDescent="0.25">
      <c r="A13" s="1679"/>
      <c r="B13" s="540" t="s">
        <v>1155</v>
      </c>
      <c r="C13" s="1680"/>
      <c r="D13" s="1681"/>
      <c r="E13" s="543"/>
      <c r="F13" s="543"/>
      <c r="G13" s="95">
        <v>255</v>
      </c>
      <c r="H13" s="541"/>
      <c r="I13" s="541"/>
      <c r="J13" s="1678"/>
      <c r="K13" s="1677"/>
    </row>
    <row r="14" spans="1:11" ht="15.95" customHeight="1" x14ac:dyDescent="0.25">
      <c r="A14" s="1679"/>
      <c r="B14" s="540" t="s">
        <v>1156</v>
      </c>
      <c r="C14" s="1680"/>
      <c r="D14" s="1681"/>
      <c r="E14" s="543"/>
      <c r="F14" s="543"/>
      <c r="G14" s="95">
        <v>255</v>
      </c>
      <c r="H14" s="541"/>
      <c r="I14" s="541"/>
      <c r="J14" s="1678"/>
      <c r="K14" s="1677"/>
    </row>
    <row r="15" spans="1:11" ht="15.95" customHeight="1" x14ac:dyDescent="0.25">
      <c r="A15" s="1679"/>
      <c r="B15" s="540" t="s">
        <v>1157</v>
      </c>
      <c r="C15" s="1680"/>
      <c r="D15" s="1681"/>
      <c r="E15" s="543"/>
      <c r="F15" s="543"/>
      <c r="G15" s="95">
        <v>235</v>
      </c>
      <c r="H15" s="541"/>
      <c r="I15" s="541"/>
      <c r="J15" s="1678"/>
      <c r="K15" s="1677"/>
    </row>
    <row r="16" spans="1:11" ht="15.95" customHeight="1" x14ac:dyDescent="0.25">
      <c r="A16" s="1679"/>
      <c r="B16" s="540" t="s">
        <v>1158</v>
      </c>
      <c r="C16" s="1680"/>
      <c r="D16" s="1681"/>
      <c r="E16" s="543"/>
      <c r="F16" s="543"/>
      <c r="G16" s="95">
        <v>205</v>
      </c>
      <c r="H16" s="541"/>
      <c r="I16" s="541"/>
      <c r="J16" s="1678"/>
      <c r="K16" s="1677"/>
    </row>
    <row r="17" spans="1:11" ht="15.95" customHeight="1" x14ac:dyDescent="0.25">
      <c r="A17" s="1679"/>
      <c r="B17" s="540" t="s">
        <v>1159</v>
      </c>
      <c r="C17" s="1680"/>
      <c r="D17" s="1681"/>
      <c r="E17" s="543"/>
      <c r="F17" s="543"/>
      <c r="G17" s="95">
        <v>186</v>
      </c>
      <c r="H17" s="541"/>
      <c r="I17" s="541"/>
      <c r="J17" s="1678"/>
      <c r="K17" s="1677"/>
    </row>
    <row r="18" spans="1:11" ht="15.95" customHeight="1" x14ac:dyDescent="0.25">
      <c r="A18" s="1679"/>
      <c r="B18" s="540" t="s">
        <v>1160</v>
      </c>
      <c r="C18" s="1680"/>
      <c r="D18" s="1359" t="s">
        <v>1161</v>
      </c>
      <c r="E18" s="543"/>
      <c r="F18" s="543"/>
      <c r="G18" s="95">
        <v>0</v>
      </c>
      <c r="H18" s="541"/>
      <c r="I18" s="541"/>
      <c r="J18" s="1678"/>
      <c r="K18" s="1249"/>
    </row>
    <row r="19" spans="1:11" ht="15.95" customHeight="1" x14ac:dyDescent="0.25">
      <c r="A19" s="1360" t="s">
        <v>1162</v>
      </c>
      <c r="B19" s="1683" t="s">
        <v>1163</v>
      </c>
      <c r="C19" s="1680"/>
      <c r="D19" s="1362">
        <v>1.4999999999999999E-2</v>
      </c>
      <c r="E19" s="1363"/>
      <c r="F19" s="543"/>
      <c r="G19" s="95"/>
      <c r="H19" s="95">
        <v>480</v>
      </c>
      <c r="I19" s="541"/>
      <c r="J19" s="1678"/>
      <c r="K19" s="1249">
        <v>1414539.94</v>
      </c>
    </row>
    <row r="20" spans="1:11" ht="15.95" customHeight="1" x14ac:dyDescent="0.25">
      <c r="A20" s="1364" t="s">
        <v>1164</v>
      </c>
      <c r="B20" s="1683"/>
      <c r="C20" s="1680"/>
      <c r="D20" s="1362">
        <v>5.0000000000000001E-3</v>
      </c>
      <c r="E20" s="1363"/>
      <c r="F20" s="543"/>
      <c r="G20" s="95"/>
      <c r="H20" s="95">
        <v>407</v>
      </c>
      <c r="I20" s="541"/>
      <c r="J20" s="1678"/>
      <c r="K20" s="1249"/>
    </row>
    <row r="21" spans="1:11" ht="15.95" customHeight="1" x14ac:dyDescent="0.25">
      <c r="A21" s="1364" t="s">
        <v>1165</v>
      </c>
      <c r="B21" s="1683"/>
      <c r="C21" s="1680"/>
      <c r="D21" s="1362">
        <v>5.0000000000000001E-3</v>
      </c>
      <c r="E21" s="1363"/>
      <c r="F21" s="543"/>
      <c r="G21" s="95"/>
      <c r="H21" s="95">
        <v>407</v>
      </c>
      <c r="I21" s="541"/>
      <c r="J21" s="1678"/>
      <c r="K21" s="1249"/>
    </row>
    <row r="22" spans="1:11" ht="15.95" customHeight="1" x14ac:dyDescent="0.25">
      <c r="A22" s="1364" t="s">
        <v>1166</v>
      </c>
      <c r="B22" s="1683"/>
      <c r="C22" s="1680"/>
      <c r="D22" s="1362" t="s">
        <v>1167</v>
      </c>
      <c r="E22" s="1363"/>
      <c r="F22" s="543"/>
      <c r="G22" s="95"/>
      <c r="H22" s="95">
        <v>407</v>
      </c>
      <c r="I22" s="541"/>
      <c r="J22" s="1678"/>
      <c r="K22" s="1249"/>
    </row>
    <row r="23" spans="1:11" ht="15.95" customHeight="1" x14ac:dyDescent="0.25">
      <c r="A23" s="1364" t="s">
        <v>1168</v>
      </c>
      <c r="B23" s="1683"/>
      <c r="C23" s="1680"/>
      <c r="D23" s="1362">
        <v>2.5000000000000001E-2</v>
      </c>
      <c r="E23" s="1363"/>
      <c r="F23" s="543"/>
      <c r="G23" s="95"/>
      <c r="H23" s="95">
        <v>433</v>
      </c>
      <c r="I23" s="541"/>
      <c r="J23" s="1678"/>
      <c r="K23" s="1249"/>
    </row>
    <row r="24" spans="1:11" ht="15.95" customHeight="1" x14ac:dyDescent="0.25">
      <c r="A24" s="1364" t="s">
        <v>1169</v>
      </c>
      <c r="B24" s="1683"/>
      <c r="C24" s="1680"/>
      <c r="D24" s="1362">
        <v>1.4999999999999999E-2</v>
      </c>
      <c r="E24" s="1363"/>
      <c r="F24" s="543"/>
      <c r="G24" s="95"/>
      <c r="H24" s="95">
        <v>740</v>
      </c>
      <c r="I24" s="541"/>
      <c r="J24" s="1678"/>
      <c r="K24" s="1249"/>
    </row>
    <row r="25" spans="1:11" ht="15.95" customHeight="1" x14ac:dyDescent="0.25">
      <c r="A25" s="1364" t="s">
        <v>1170</v>
      </c>
      <c r="B25" s="1683"/>
      <c r="C25" s="1680"/>
      <c r="D25" s="1362">
        <v>1.4999999999999999E-2</v>
      </c>
      <c r="E25" s="1363"/>
      <c r="F25" s="543"/>
      <c r="G25" s="95"/>
      <c r="H25" s="95">
        <v>560</v>
      </c>
      <c r="I25" s="541"/>
      <c r="J25" s="1678"/>
      <c r="K25" s="1249"/>
    </row>
    <row r="26" spans="1:11" ht="15.95" customHeight="1" x14ac:dyDescent="0.25">
      <c r="A26" s="1364" t="s">
        <v>1171</v>
      </c>
      <c r="B26" s="1683"/>
      <c r="C26" s="1680"/>
      <c r="D26" s="1362"/>
      <c r="E26" s="1363"/>
      <c r="F26" s="543"/>
      <c r="G26" s="95"/>
      <c r="H26" s="95">
        <v>560</v>
      </c>
      <c r="I26" s="541"/>
      <c r="J26" s="1678"/>
      <c r="K26" s="1249"/>
    </row>
    <row r="27" spans="1:11" ht="15.95" customHeight="1" x14ac:dyDescent="0.25">
      <c r="A27" s="1364" t="s">
        <v>1172</v>
      </c>
      <c r="B27" s="1683"/>
      <c r="C27" s="1680"/>
      <c r="D27" s="1362"/>
      <c r="E27" s="1363"/>
      <c r="F27" s="543"/>
      <c r="G27" s="95"/>
      <c r="H27" s="95">
        <v>407</v>
      </c>
      <c r="I27" s="541"/>
      <c r="J27" s="1678"/>
      <c r="K27" s="1249"/>
    </row>
    <row r="28" spans="1:11" ht="15.95" customHeight="1" x14ac:dyDescent="0.25">
      <c r="A28" s="1364" t="s">
        <v>1173</v>
      </c>
      <c r="B28" s="1683"/>
      <c r="C28" s="1680"/>
      <c r="D28" s="1362">
        <v>0.03</v>
      </c>
      <c r="E28" s="1363"/>
      <c r="F28" s="543"/>
      <c r="G28" s="95"/>
      <c r="H28" s="95">
        <v>1907</v>
      </c>
      <c r="I28" s="541"/>
      <c r="J28" s="1678"/>
      <c r="K28" s="1249"/>
    </row>
    <row r="29" spans="1:11" ht="15.95" customHeight="1" x14ac:dyDescent="0.25">
      <c r="A29" s="1364" t="s">
        <v>1174</v>
      </c>
      <c r="B29" s="1683"/>
      <c r="C29" s="1680"/>
      <c r="D29" s="1362">
        <v>0.03</v>
      </c>
      <c r="E29" s="1363"/>
      <c r="F29" s="543"/>
      <c r="G29" s="95"/>
      <c r="H29" s="95">
        <v>2205</v>
      </c>
      <c r="I29" s="541"/>
      <c r="J29" s="1678"/>
      <c r="K29" s="1249"/>
    </row>
    <row r="30" spans="1:11" ht="15.95" customHeight="1" x14ac:dyDescent="0.25">
      <c r="A30" s="1364" t="s">
        <v>1175</v>
      </c>
      <c r="B30" s="1683"/>
      <c r="C30" s="1680"/>
      <c r="D30" s="1362">
        <v>0.03</v>
      </c>
      <c r="E30" s="1363"/>
      <c r="F30" s="543"/>
      <c r="G30" s="95"/>
      <c r="H30" s="95">
        <v>890</v>
      </c>
      <c r="I30" s="541"/>
      <c r="J30" s="1678"/>
      <c r="K30" s="1249"/>
    </row>
    <row r="31" spans="1:11" ht="15.95" customHeight="1" x14ac:dyDescent="0.25">
      <c r="A31" s="1360" t="s">
        <v>1176</v>
      </c>
      <c r="B31" s="1683"/>
      <c r="C31" s="1680"/>
      <c r="D31" s="362"/>
      <c r="E31" s="1363"/>
      <c r="F31" s="543"/>
      <c r="G31" s="95"/>
      <c r="H31" s="95"/>
      <c r="I31" s="541"/>
      <c r="J31" s="1678"/>
      <c r="K31" s="1249"/>
    </row>
    <row r="32" spans="1:11" ht="15.95" customHeight="1" x14ac:dyDescent="0.25">
      <c r="A32" s="1364" t="s">
        <v>1177</v>
      </c>
      <c r="B32" s="1683"/>
      <c r="C32" s="1680"/>
      <c r="D32" s="1365">
        <v>0.03</v>
      </c>
      <c r="E32" s="1363"/>
      <c r="F32" s="543"/>
      <c r="G32" s="95"/>
      <c r="H32" s="95">
        <v>460</v>
      </c>
      <c r="I32" s="541"/>
      <c r="J32" s="1678"/>
      <c r="K32" s="1249"/>
    </row>
    <row r="33" spans="1:11" ht="15.95" customHeight="1" x14ac:dyDescent="0.25">
      <c r="A33" s="1364" t="s">
        <v>1178</v>
      </c>
      <c r="B33" s="1683"/>
      <c r="C33" s="1680"/>
      <c r="D33" s="1365">
        <v>0.03</v>
      </c>
      <c r="E33" s="1363"/>
      <c r="F33" s="543"/>
      <c r="G33" s="95"/>
      <c r="H33" s="95">
        <v>895</v>
      </c>
      <c r="I33" s="541"/>
      <c r="J33" s="1678"/>
      <c r="K33" s="1249"/>
    </row>
    <row r="34" spans="1:11" ht="15.95" customHeight="1" x14ac:dyDescent="0.25">
      <c r="A34" s="1364" t="s">
        <v>1179</v>
      </c>
      <c r="B34" s="1683"/>
      <c r="C34" s="1680"/>
      <c r="D34" s="1362">
        <v>0.03</v>
      </c>
      <c r="E34" s="1363"/>
      <c r="F34" s="543"/>
      <c r="G34" s="95"/>
      <c r="H34" s="95">
        <v>560</v>
      </c>
      <c r="I34" s="541"/>
      <c r="J34" s="1678"/>
      <c r="K34" s="1249"/>
    </row>
    <row r="35" spans="1:11" ht="15.95" customHeight="1" x14ac:dyDescent="0.25">
      <c r="A35" s="1364" t="s">
        <v>1180</v>
      </c>
      <c r="B35" s="1683"/>
      <c r="C35" s="1680"/>
      <c r="D35" s="1362">
        <v>0.03</v>
      </c>
      <c r="E35" s="1363"/>
      <c r="F35" s="543"/>
      <c r="G35" s="95"/>
      <c r="H35" s="95">
        <v>640</v>
      </c>
      <c r="I35" s="541"/>
      <c r="J35" s="1678"/>
      <c r="K35" s="1249"/>
    </row>
    <row r="36" spans="1:11" ht="15.95" customHeight="1" x14ac:dyDescent="0.25">
      <c r="A36" s="1364" t="s">
        <v>1181</v>
      </c>
      <c r="B36" s="1683"/>
      <c r="C36" s="1680"/>
      <c r="D36" s="1362" t="s">
        <v>1167</v>
      </c>
      <c r="E36" s="1363"/>
      <c r="F36" s="543"/>
      <c r="G36" s="95"/>
      <c r="H36" s="95">
        <v>640</v>
      </c>
      <c r="I36" s="541"/>
      <c r="J36" s="1678"/>
      <c r="K36" s="1249"/>
    </row>
    <row r="37" spans="1:11" ht="15.95" customHeight="1" x14ac:dyDescent="0.25">
      <c r="A37" s="1364" t="s">
        <v>1182</v>
      </c>
      <c r="B37" s="1683"/>
      <c r="C37" s="1680"/>
      <c r="D37" s="1362">
        <v>1.4999999999999999E-2</v>
      </c>
      <c r="E37" s="1363"/>
      <c r="F37" s="543"/>
      <c r="G37" s="95"/>
      <c r="H37" s="95">
        <v>640</v>
      </c>
      <c r="I37" s="541"/>
      <c r="J37" s="1678"/>
      <c r="K37" s="1249"/>
    </row>
    <row r="38" spans="1:11" ht="15.95" customHeight="1" x14ac:dyDescent="0.25">
      <c r="A38" s="1364" t="s">
        <v>1183</v>
      </c>
      <c r="B38" s="1683"/>
      <c r="C38" s="1680"/>
      <c r="D38" s="1362" t="s">
        <v>1184</v>
      </c>
      <c r="E38" s="1363"/>
      <c r="F38" s="543"/>
      <c r="G38" s="95"/>
      <c r="H38" s="95"/>
      <c r="I38" s="541"/>
      <c r="J38" s="1678"/>
      <c r="K38" s="1249"/>
    </row>
    <row r="39" spans="1:11" ht="15.95" customHeight="1" x14ac:dyDescent="0.25">
      <c r="A39" s="1364" t="s">
        <v>1185</v>
      </c>
      <c r="B39" s="1683"/>
      <c r="C39" s="1680"/>
      <c r="D39" s="1362">
        <v>1.4999999999999999E-2</v>
      </c>
      <c r="E39" s="1363"/>
      <c r="F39" s="543"/>
      <c r="G39" s="95"/>
      <c r="H39" s="95">
        <v>665</v>
      </c>
      <c r="I39" s="541"/>
      <c r="J39" s="1678"/>
      <c r="K39" s="1249"/>
    </row>
    <row r="40" spans="1:11" ht="15.95" customHeight="1" x14ac:dyDescent="0.25">
      <c r="A40" s="1364" t="s">
        <v>1186</v>
      </c>
      <c r="B40" s="1683"/>
      <c r="C40" s="1680"/>
      <c r="D40" s="1366">
        <v>8.6956000000000006E-2</v>
      </c>
      <c r="E40" s="1363"/>
      <c r="F40" s="543"/>
      <c r="G40" s="95"/>
      <c r="H40" s="1367"/>
      <c r="I40" s="541"/>
      <c r="J40" s="1678"/>
      <c r="K40" s="1249"/>
    </row>
    <row r="41" spans="1:11" ht="17.25" customHeight="1" x14ac:dyDescent="0.25">
      <c r="A41" s="94" t="s">
        <v>1187</v>
      </c>
      <c r="B41" s="540" t="s">
        <v>1188</v>
      </c>
      <c r="C41" s="1680"/>
      <c r="D41" s="1362">
        <v>1.4999999999999999E-2</v>
      </c>
      <c r="E41" s="543"/>
      <c r="F41" s="543"/>
      <c r="G41" s="95"/>
      <c r="H41" s="541"/>
      <c r="I41" s="541"/>
      <c r="J41" s="1678"/>
      <c r="K41" s="1249">
        <v>288674.8</v>
      </c>
    </row>
    <row r="42" spans="1:11" ht="15.95" customHeight="1" x14ac:dyDescent="0.25">
      <c r="A42" s="1517" t="s">
        <v>1189</v>
      </c>
      <c r="B42" s="1248"/>
      <c r="C42" s="409"/>
      <c r="D42" s="1368"/>
      <c r="E42" s="226"/>
      <c r="F42" s="226"/>
      <c r="G42" s="164"/>
      <c r="H42" s="437"/>
      <c r="I42" s="437"/>
      <c r="J42" s="1678"/>
      <c r="K42" s="1677">
        <f>21240+2780</f>
        <v>24020</v>
      </c>
    </row>
    <row r="43" spans="1:11" ht="15" customHeight="1" x14ac:dyDescent="0.25">
      <c r="A43" s="94" t="s">
        <v>606</v>
      </c>
      <c r="B43" s="1682" t="s">
        <v>1190</v>
      </c>
      <c r="C43" s="409" t="s">
        <v>1191</v>
      </c>
      <c r="D43" s="1362"/>
      <c r="E43" s="226"/>
      <c r="F43" s="226"/>
      <c r="G43" s="164">
        <v>390</v>
      </c>
      <c r="H43" s="437"/>
      <c r="I43" s="437"/>
      <c r="J43" s="1678"/>
      <c r="K43" s="1677"/>
    </row>
    <row r="44" spans="1:11" ht="18" customHeight="1" x14ac:dyDescent="0.25">
      <c r="A44" s="94" t="s">
        <v>1192</v>
      </c>
      <c r="B44" s="1682"/>
      <c r="C44" s="409" t="s">
        <v>1193</v>
      </c>
      <c r="D44" s="1362"/>
      <c r="E44" s="226"/>
      <c r="F44" s="226"/>
      <c r="G44" s="164">
        <v>250</v>
      </c>
      <c r="H44" s="437"/>
      <c r="I44" s="437"/>
      <c r="J44" s="1678"/>
      <c r="K44" s="1677"/>
    </row>
    <row r="45" spans="1:11" ht="15.95" customHeight="1" x14ac:dyDescent="0.25">
      <c r="A45" s="1364" t="s">
        <v>1194</v>
      </c>
      <c r="B45" s="1682"/>
      <c r="C45" s="409" t="s">
        <v>607</v>
      </c>
      <c r="D45" s="1362"/>
      <c r="E45" s="226"/>
      <c r="F45" s="226"/>
      <c r="G45" s="164">
        <v>800</v>
      </c>
      <c r="H45" s="437"/>
      <c r="I45" s="437"/>
      <c r="J45" s="1678"/>
      <c r="K45" s="1677"/>
    </row>
    <row r="46" spans="1:11" ht="15.95" customHeight="1" x14ac:dyDescent="0.25">
      <c r="A46" s="1420" t="s">
        <v>1195</v>
      </c>
      <c r="B46" s="1248"/>
      <c r="C46" s="409"/>
      <c r="D46" s="1369"/>
      <c r="E46" s="226"/>
      <c r="F46" s="226"/>
      <c r="G46" s="164"/>
      <c r="H46" s="437"/>
      <c r="I46" s="437"/>
      <c r="J46" s="1678" t="s">
        <v>1153</v>
      </c>
      <c r="K46" s="1249">
        <v>632745.69999999995</v>
      </c>
    </row>
    <row r="47" spans="1:11" ht="15.95" customHeight="1" x14ac:dyDescent="0.25">
      <c r="A47" s="1081" t="s">
        <v>1196</v>
      </c>
      <c r="B47" s="1682" t="s">
        <v>1190</v>
      </c>
      <c r="C47" s="409"/>
      <c r="D47" s="1369"/>
      <c r="E47" s="226"/>
      <c r="F47" s="226"/>
      <c r="G47" s="164">
        <v>450</v>
      </c>
      <c r="H47" s="437"/>
      <c r="I47" s="437"/>
      <c r="J47" s="1678"/>
      <c r="K47" s="1249"/>
    </row>
    <row r="48" spans="1:11" ht="15.95" customHeight="1" x14ac:dyDescent="0.25">
      <c r="A48" s="1081" t="s">
        <v>1197</v>
      </c>
      <c r="B48" s="1682"/>
      <c r="C48" s="409"/>
      <c r="D48" s="1369"/>
      <c r="E48" s="226"/>
      <c r="F48" s="226"/>
      <c r="G48" s="164">
        <v>450</v>
      </c>
      <c r="H48" s="437"/>
      <c r="I48" s="437"/>
      <c r="J48" s="1678"/>
      <c r="K48" s="1249"/>
    </row>
    <row r="49" spans="1:11" ht="15.95" customHeight="1" x14ac:dyDescent="0.25">
      <c r="A49" s="1370" t="s">
        <v>1198</v>
      </c>
      <c r="B49" s="1682"/>
      <c r="C49" s="409"/>
      <c r="D49" s="1369"/>
      <c r="E49" s="226"/>
      <c r="F49" s="226"/>
      <c r="G49" s="164">
        <v>900</v>
      </c>
      <c r="H49" s="437"/>
      <c r="I49" s="437"/>
      <c r="J49" s="1678"/>
      <c r="K49" s="1249"/>
    </row>
    <row r="50" spans="1:11" ht="15.95" customHeight="1" x14ac:dyDescent="0.25">
      <c r="A50" s="1370" t="s">
        <v>1199</v>
      </c>
      <c r="B50" s="1682"/>
      <c r="C50" s="409"/>
      <c r="D50" s="1369"/>
      <c r="E50" s="226"/>
      <c r="F50" s="226"/>
      <c r="G50" s="164">
        <v>900</v>
      </c>
      <c r="H50" s="437"/>
      <c r="I50" s="437"/>
      <c r="J50" s="1678"/>
      <c r="K50" s="1249"/>
    </row>
    <row r="51" spans="1:11" ht="15.95" customHeight="1" x14ac:dyDescent="0.25">
      <c r="A51" s="1370" t="s">
        <v>1200</v>
      </c>
      <c r="B51" s="1682"/>
      <c r="C51" s="409"/>
      <c r="D51" s="1369"/>
      <c r="E51" s="226"/>
      <c r="F51" s="226"/>
      <c r="G51" s="164">
        <v>250</v>
      </c>
      <c r="H51" s="437"/>
      <c r="I51" s="437"/>
      <c r="J51" s="1678"/>
      <c r="K51" s="1249"/>
    </row>
    <row r="52" spans="1:11" ht="15.95" customHeight="1" x14ac:dyDescent="0.25">
      <c r="A52" s="1370" t="s">
        <v>1201</v>
      </c>
      <c r="B52" s="1682"/>
      <c r="C52" s="409"/>
      <c r="D52" s="1369"/>
      <c r="E52" s="226"/>
      <c r="F52" s="226"/>
      <c r="G52" s="164">
        <v>1600</v>
      </c>
      <c r="H52" s="437"/>
      <c r="I52" s="437"/>
      <c r="J52" s="1678"/>
      <c r="K52" s="1249"/>
    </row>
    <row r="53" spans="1:11" ht="15.95" customHeight="1" x14ac:dyDescent="0.25">
      <c r="A53" s="1081" t="s">
        <v>1202</v>
      </c>
      <c r="B53" s="1248"/>
      <c r="C53" s="409"/>
      <c r="D53" s="1369"/>
      <c r="E53" s="226"/>
      <c r="F53" s="226"/>
      <c r="G53" s="164"/>
      <c r="H53" s="437"/>
      <c r="I53" s="437"/>
      <c r="J53" s="1678"/>
      <c r="K53" s="1249"/>
    </row>
    <row r="54" spans="1:11" ht="15.95" customHeight="1" x14ac:dyDescent="0.25">
      <c r="A54" s="1370" t="s">
        <v>1203</v>
      </c>
      <c r="B54" s="1682" t="s">
        <v>1190</v>
      </c>
      <c r="C54" s="409"/>
      <c r="D54" s="1369"/>
      <c r="E54" s="226"/>
      <c r="F54" s="226"/>
      <c r="G54" s="164">
        <v>3200</v>
      </c>
      <c r="H54" s="437"/>
      <c r="I54" s="437"/>
      <c r="J54" s="1678"/>
      <c r="K54" s="1249"/>
    </row>
    <row r="55" spans="1:11" ht="15.95" customHeight="1" x14ac:dyDescent="0.25">
      <c r="A55" s="1370" t="s">
        <v>1204</v>
      </c>
      <c r="B55" s="1682"/>
      <c r="C55" s="409"/>
      <c r="D55" s="1369"/>
      <c r="E55" s="226"/>
      <c r="F55" s="226"/>
      <c r="G55" s="164">
        <v>8500</v>
      </c>
      <c r="H55" s="437"/>
      <c r="I55" s="437"/>
      <c r="J55" s="1678"/>
      <c r="K55" s="1249"/>
    </row>
    <row r="56" spans="1:11" ht="15.95" customHeight="1" x14ac:dyDescent="0.25">
      <c r="A56" s="1370" t="s">
        <v>1205</v>
      </c>
      <c r="B56" s="1682"/>
      <c r="C56" s="409"/>
      <c r="D56" s="1369"/>
      <c r="E56" s="226"/>
      <c r="F56" s="226"/>
      <c r="G56" s="164">
        <v>7900</v>
      </c>
      <c r="H56" s="437"/>
      <c r="I56" s="437"/>
      <c r="J56" s="1678"/>
      <c r="K56" s="1249"/>
    </row>
    <row r="57" spans="1:11" ht="15.95" customHeight="1" x14ac:dyDescent="0.25">
      <c r="A57" s="1370" t="s">
        <v>1206</v>
      </c>
      <c r="B57" s="1682"/>
      <c r="C57" s="409"/>
      <c r="D57" s="1369"/>
      <c r="E57" s="226"/>
      <c r="F57" s="226"/>
      <c r="G57" s="164">
        <v>6400</v>
      </c>
      <c r="H57" s="437"/>
      <c r="I57" s="437"/>
      <c r="J57" s="1678"/>
      <c r="K57" s="1249"/>
    </row>
    <row r="58" spans="1:11" ht="15.95" customHeight="1" x14ac:dyDescent="0.25">
      <c r="A58" s="1370" t="s">
        <v>1207</v>
      </c>
      <c r="B58" s="1682"/>
      <c r="C58" s="409"/>
      <c r="D58" s="1369"/>
      <c r="E58" s="226"/>
      <c r="F58" s="226"/>
      <c r="G58" s="164">
        <v>1900</v>
      </c>
      <c r="H58" s="437"/>
      <c r="I58" s="437"/>
      <c r="J58" s="1678"/>
      <c r="K58" s="1249"/>
    </row>
    <row r="59" spans="1:11" ht="15.95" customHeight="1" x14ac:dyDescent="0.25">
      <c r="A59" s="1370" t="s">
        <v>1208</v>
      </c>
      <c r="B59" s="1248" t="s">
        <v>141</v>
      </c>
      <c r="C59" s="409"/>
      <c r="D59" s="1369"/>
      <c r="E59" s="226"/>
      <c r="F59" s="226"/>
      <c r="G59" s="164">
        <v>2100</v>
      </c>
      <c r="H59" s="437"/>
      <c r="I59" s="437"/>
      <c r="J59" s="1678"/>
      <c r="K59" s="1249"/>
    </row>
    <row r="60" spans="1:11" ht="15.95" customHeight="1" x14ac:dyDescent="0.25">
      <c r="A60" s="1370" t="s">
        <v>1209</v>
      </c>
      <c r="B60" s="1248" t="s">
        <v>1190</v>
      </c>
      <c r="C60" s="409" t="s">
        <v>607</v>
      </c>
      <c r="D60" s="1369"/>
      <c r="E60" s="226"/>
      <c r="F60" s="226"/>
      <c r="G60" s="164">
        <v>550</v>
      </c>
      <c r="H60" s="437"/>
      <c r="I60" s="437"/>
      <c r="J60" s="1678"/>
      <c r="K60" s="1249"/>
    </row>
    <row r="61" spans="1:11" ht="15.95" customHeight="1" x14ac:dyDescent="0.25">
      <c r="A61" s="1360" t="s">
        <v>1210</v>
      </c>
      <c r="B61" s="1248"/>
      <c r="C61" s="409"/>
      <c r="D61" s="1369"/>
      <c r="E61" s="226"/>
      <c r="F61" s="226"/>
      <c r="G61" s="164"/>
      <c r="H61" s="437"/>
      <c r="I61" s="437"/>
      <c r="J61" s="1678"/>
      <c r="K61" s="1677">
        <v>1905489.99</v>
      </c>
    </row>
    <row r="62" spans="1:11" ht="15.95" customHeight="1" x14ac:dyDescent="0.25">
      <c r="A62" s="1364" t="s">
        <v>1211</v>
      </c>
      <c r="B62" s="1678" t="s">
        <v>1212</v>
      </c>
      <c r="C62" s="409"/>
      <c r="D62" s="1369">
        <v>0.18</v>
      </c>
      <c r="E62" s="226"/>
      <c r="F62" s="226"/>
      <c r="G62" s="164"/>
      <c r="H62" s="437"/>
      <c r="I62" s="437"/>
      <c r="J62" s="1678"/>
      <c r="K62" s="1677"/>
    </row>
    <row r="63" spans="1:11" ht="15.95" customHeight="1" x14ac:dyDescent="0.25">
      <c r="A63" s="1364" t="s">
        <v>1213</v>
      </c>
      <c r="B63" s="1678"/>
      <c r="C63" s="409"/>
      <c r="D63" s="1369">
        <v>0.14000000000000001</v>
      </c>
      <c r="E63" s="226"/>
      <c r="F63" s="226"/>
      <c r="G63" s="164"/>
      <c r="H63" s="437"/>
      <c r="I63" s="437"/>
      <c r="J63" s="1678"/>
      <c r="K63" s="1677"/>
    </row>
    <row r="64" spans="1:11" ht="15.95" customHeight="1" x14ac:dyDescent="0.25">
      <c r="A64" s="1364" t="s">
        <v>1214</v>
      </c>
      <c r="B64" s="1678"/>
      <c r="C64" s="409"/>
      <c r="D64" s="1369">
        <v>0.14000000000000001</v>
      </c>
      <c r="E64" s="226"/>
      <c r="F64" s="226"/>
      <c r="G64" s="164"/>
      <c r="H64" s="437"/>
      <c r="I64" s="437"/>
      <c r="J64" s="1678"/>
      <c r="K64" s="1677"/>
    </row>
    <row r="65" spans="1:11" ht="15.95" customHeight="1" x14ac:dyDescent="0.25">
      <c r="A65" s="1364" t="s">
        <v>1215</v>
      </c>
      <c r="B65" s="1678"/>
      <c r="C65" s="409"/>
      <c r="D65" s="1369">
        <v>0.14000000000000001</v>
      </c>
      <c r="E65" s="226"/>
      <c r="F65" s="226"/>
      <c r="G65" s="164"/>
      <c r="H65" s="437"/>
      <c r="I65" s="437"/>
      <c r="J65" s="1678"/>
      <c r="K65" s="1677"/>
    </row>
    <row r="66" spans="1:11" s="553" customFormat="1" ht="15.95" customHeight="1" x14ac:dyDescent="0.25">
      <c r="A66" s="1364"/>
      <c r="B66" s="94"/>
      <c r="C66" s="409"/>
      <c r="D66" s="1369"/>
      <c r="E66" s="226"/>
      <c r="F66" s="226"/>
      <c r="G66" s="164"/>
      <c r="H66" s="437"/>
      <c r="I66" s="437"/>
      <c r="J66" s="94"/>
      <c r="K66" s="1249"/>
    </row>
    <row r="67" spans="1:11" ht="15.95" customHeight="1" x14ac:dyDescent="0.25">
      <c r="A67" s="443" t="s">
        <v>614</v>
      </c>
      <c r="B67" s="73"/>
      <c r="C67" s="73"/>
      <c r="D67" s="494"/>
      <c r="E67" s="227"/>
      <c r="F67" s="227"/>
      <c r="G67" s="495"/>
      <c r="H67" s="444"/>
      <c r="I67" s="444"/>
      <c r="J67" s="516"/>
      <c r="K67" s="484">
        <f>SUM(K68)</f>
        <v>0</v>
      </c>
    </row>
    <row r="68" spans="1:11" ht="15.95" customHeight="1" x14ac:dyDescent="0.25">
      <c r="A68" s="1248"/>
      <c r="B68" s="1248"/>
      <c r="C68" s="1248"/>
      <c r="D68" s="234"/>
      <c r="E68" s="226"/>
      <c r="F68" s="226"/>
      <c r="G68" s="164"/>
      <c r="H68" s="437"/>
      <c r="I68" s="437"/>
      <c r="J68" s="94"/>
      <c r="K68" s="485"/>
    </row>
    <row r="69" spans="1:11" ht="15.95" customHeight="1" x14ac:dyDescent="0.25">
      <c r="A69" s="443" t="s">
        <v>617</v>
      </c>
      <c r="B69" s="73"/>
      <c r="C69" s="73"/>
      <c r="D69" s="494"/>
      <c r="E69" s="227"/>
      <c r="F69" s="227"/>
      <c r="G69" s="495"/>
      <c r="H69" s="444"/>
      <c r="I69" s="444"/>
      <c r="J69" s="516"/>
      <c r="K69" s="484">
        <f>SUM(K70:K73)</f>
        <v>484483.98</v>
      </c>
    </row>
    <row r="70" spans="1:11" ht="15.95" customHeight="1" x14ac:dyDescent="0.25">
      <c r="A70" s="116" t="s">
        <v>1216</v>
      </c>
      <c r="B70" s="1248" t="s">
        <v>1217</v>
      </c>
      <c r="C70" s="1248"/>
      <c r="D70" s="234"/>
      <c r="E70" s="226"/>
      <c r="F70" s="226"/>
      <c r="G70" s="164"/>
      <c r="H70" s="437"/>
      <c r="I70" s="437"/>
      <c r="J70" s="1674" t="s">
        <v>1153</v>
      </c>
      <c r="K70" s="1249">
        <v>328457.37</v>
      </c>
    </row>
    <row r="71" spans="1:11" ht="15.95" customHeight="1" x14ac:dyDescent="0.25">
      <c r="A71" s="116" t="s">
        <v>1218</v>
      </c>
      <c r="B71" s="1248" t="s">
        <v>1190</v>
      </c>
      <c r="C71" s="1248"/>
      <c r="D71" s="234"/>
      <c r="E71" s="226"/>
      <c r="F71" s="226"/>
      <c r="G71" s="164"/>
      <c r="H71" s="437"/>
      <c r="I71" s="437"/>
      <c r="J71" s="1675"/>
      <c r="K71" s="1249">
        <v>7360</v>
      </c>
    </row>
    <row r="72" spans="1:11" ht="15.95" customHeight="1" x14ac:dyDescent="0.25">
      <c r="A72" s="116" t="s">
        <v>1219</v>
      </c>
      <c r="B72" s="1248" t="s">
        <v>1217</v>
      </c>
      <c r="C72" s="1248"/>
      <c r="D72" s="234"/>
      <c r="E72" s="226"/>
      <c r="F72" s="226"/>
      <c r="G72" s="164"/>
      <c r="H72" s="437"/>
      <c r="I72" s="437"/>
      <c r="J72" s="1675"/>
      <c r="K72" s="1249">
        <v>3099.11</v>
      </c>
    </row>
    <row r="73" spans="1:11" ht="15.95" customHeight="1" x14ac:dyDescent="0.25">
      <c r="A73" s="116" t="s">
        <v>1220</v>
      </c>
      <c r="B73" s="1248" t="s">
        <v>1221</v>
      </c>
      <c r="C73" s="1248"/>
      <c r="D73" s="234"/>
      <c r="E73" s="226"/>
      <c r="F73" s="226"/>
      <c r="G73" s="164">
        <v>45</v>
      </c>
      <c r="H73" s="437"/>
      <c r="I73" s="437"/>
      <c r="J73" s="1675"/>
      <c r="K73" s="1249">
        <v>145567.5</v>
      </c>
    </row>
    <row r="74" spans="1:11" s="553" customFormat="1" ht="15.95" customHeight="1" x14ac:dyDescent="0.25">
      <c r="A74" s="116"/>
      <c r="B74" s="1248"/>
      <c r="C74" s="1248"/>
      <c r="D74" s="234"/>
      <c r="E74" s="226"/>
      <c r="F74" s="226"/>
      <c r="G74" s="164"/>
      <c r="H74" s="437"/>
      <c r="I74" s="437"/>
      <c r="J74" s="1675"/>
      <c r="K74" s="1249"/>
    </row>
    <row r="75" spans="1:11" ht="15.95" customHeight="1" x14ac:dyDescent="0.25">
      <c r="A75" s="443" t="s">
        <v>620</v>
      </c>
      <c r="B75" s="73"/>
      <c r="C75" s="73"/>
      <c r="D75" s="494"/>
      <c r="E75" s="227"/>
      <c r="F75" s="227"/>
      <c r="G75" s="495"/>
      <c r="H75" s="444"/>
      <c r="I75" s="444"/>
      <c r="J75" s="1675"/>
      <c r="K75" s="484">
        <f>SUM(K76:K77)</f>
        <v>432221</v>
      </c>
    </row>
    <row r="76" spans="1:11" ht="15.95" customHeight="1" x14ac:dyDescent="0.25">
      <c r="A76" s="540" t="s">
        <v>1222</v>
      </c>
      <c r="B76" s="1248" t="s">
        <v>1190</v>
      </c>
      <c r="C76" s="1248"/>
      <c r="D76" s="234"/>
      <c r="E76" s="226"/>
      <c r="F76" s="226"/>
      <c r="G76" s="164"/>
      <c r="H76" s="437"/>
      <c r="I76" s="437"/>
      <c r="J76" s="1675"/>
      <c r="K76" s="1249">
        <v>288453</v>
      </c>
    </row>
    <row r="77" spans="1:11" ht="15.95" customHeight="1" x14ac:dyDescent="0.25">
      <c r="A77" s="116" t="s">
        <v>1223</v>
      </c>
      <c r="B77" s="431" t="s">
        <v>1190</v>
      </c>
      <c r="C77" s="1248"/>
      <c r="D77" s="234"/>
      <c r="E77" s="226"/>
      <c r="F77" s="226"/>
      <c r="G77" s="164"/>
      <c r="H77" s="437"/>
      <c r="I77" s="437"/>
      <c r="J77" s="1675"/>
      <c r="K77" s="1249">
        <v>143768</v>
      </c>
    </row>
    <row r="78" spans="1:11" s="553" customFormat="1" ht="15.95" customHeight="1" x14ac:dyDescent="0.25">
      <c r="A78" s="116"/>
      <c r="B78" s="1248"/>
      <c r="C78" s="1248"/>
      <c r="D78" s="234"/>
      <c r="E78" s="226"/>
      <c r="F78" s="226"/>
      <c r="G78" s="164"/>
      <c r="H78" s="437"/>
      <c r="I78" s="437"/>
      <c r="J78" s="1675"/>
      <c r="K78" s="1249"/>
    </row>
    <row r="79" spans="1:11" ht="15.95" customHeight="1" x14ac:dyDescent="0.25">
      <c r="A79" s="443" t="s">
        <v>621</v>
      </c>
      <c r="B79" s="73"/>
      <c r="C79" s="73"/>
      <c r="D79" s="494"/>
      <c r="E79" s="227"/>
      <c r="F79" s="227"/>
      <c r="G79" s="495"/>
      <c r="H79" s="444"/>
      <c r="I79" s="444"/>
      <c r="J79" s="1675"/>
      <c r="K79" s="484">
        <f>SUM(K80:K81)</f>
        <v>36053.69</v>
      </c>
    </row>
    <row r="80" spans="1:11" ht="15.95" customHeight="1" x14ac:dyDescent="0.25">
      <c r="A80" s="540" t="s">
        <v>1224</v>
      </c>
      <c r="B80" s="1248"/>
      <c r="C80" s="1248"/>
      <c r="D80" s="234"/>
      <c r="E80" s="226"/>
      <c r="F80" s="226"/>
      <c r="G80" s="164"/>
      <c r="H80" s="437"/>
      <c r="I80" s="437"/>
      <c r="J80" s="1675"/>
      <c r="K80" s="1249">
        <v>4810.5</v>
      </c>
    </row>
    <row r="81" spans="1:11" ht="15.95" customHeight="1" x14ac:dyDescent="0.25">
      <c r="A81" s="540" t="s">
        <v>1225</v>
      </c>
      <c r="B81" s="1248"/>
      <c r="C81" s="1248"/>
      <c r="D81" s="234"/>
      <c r="E81" s="226"/>
      <c r="F81" s="226"/>
      <c r="G81" s="164"/>
      <c r="H81" s="437"/>
      <c r="I81" s="437"/>
      <c r="J81" s="1675"/>
      <c r="K81" s="1249">
        <v>31243.19</v>
      </c>
    </row>
    <row r="82" spans="1:11" s="553" customFormat="1" ht="15.95" customHeight="1" x14ac:dyDescent="0.25">
      <c r="A82" s="540"/>
      <c r="B82" s="1248"/>
      <c r="C82" s="1248"/>
      <c r="D82" s="234"/>
      <c r="E82" s="226"/>
      <c r="F82" s="226"/>
      <c r="G82" s="164"/>
      <c r="H82" s="437"/>
      <c r="I82" s="437"/>
      <c r="J82" s="1675"/>
      <c r="K82" s="1249"/>
    </row>
    <row r="83" spans="1:11" ht="15.95" customHeight="1" x14ac:dyDescent="0.25">
      <c r="A83" s="443" t="s">
        <v>627</v>
      </c>
      <c r="B83" s="73"/>
      <c r="C83" s="73"/>
      <c r="D83" s="494"/>
      <c r="E83" s="227"/>
      <c r="F83" s="227"/>
      <c r="G83" s="495"/>
      <c r="H83" s="444"/>
      <c r="I83" s="444"/>
      <c r="J83" s="1675"/>
      <c r="K83" s="484">
        <f>K84+K85</f>
        <v>1629141.25</v>
      </c>
    </row>
    <row r="84" spans="1:11" ht="15.95" customHeight="1" x14ac:dyDescent="0.25">
      <c r="A84" s="116" t="s">
        <v>1226</v>
      </c>
      <c r="B84" s="1248"/>
      <c r="C84" s="1248"/>
      <c r="D84" s="234"/>
      <c r="E84" s="226"/>
      <c r="F84" s="226"/>
      <c r="G84" s="164"/>
      <c r="H84" s="437"/>
      <c r="I84" s="437"/>
      <c r="J84" s="1675"/>
      <c r="K84" s="1249">
        <v>91785.15</v>
      </c>
    </row>
    <row r="85" spans="1:11" ht="15.95" customHeight="1" x14ac:dyDescent="0.25">
      <c r="A85" s="540" t="s">
        <v>1227</v>
      </c>
      <c r="B85" s="1248"/>
      <c r="C85" s="1248"/>
      <c r="D85" s="234"/>
      <c r="E85" s="226"/>
      <c r="F85" s="226"/>
      <c r="G85" s="88"/>
      <c r="H85" s="437"/>
      <c r="I85" s="437"/>
      <c r="J85" s="1675"/>
      <c r="K85" s="1249">
        <v>1537356.1</v>
      </c>
    </row>
    <row r="86" spans="1:11" s="553" customFormat="1" ht="15.95" customHeight="1" x14ac:dyDescent="0.25">
      <c r="A86" s="540"/>
      <c r="B86" s="1248"/>
      <c r="C86" s="1248"/>
      <c r="D86" s="234"/>
      <c r="E86" s="226"/>
      <c r="F86" s="226"/>
      <c r="G86" s="88"/>
      <c r="H86" s="437"/>
      <c r="I86" s="437"/>
      <c r="J86" s="1676"/>
      <c r="K86" s="1249"/>
    </row>
    <row r="87" spans="1:11" ht="15.95" customHeight="1" x14ac:dyDescent="0.25">
      <c r="A87" s="441" t="s">
        <v>628</v>
      </c>
      <c r="B87" s="265"/>
      <c r="C87" s="265"/>
      <c r="D87" s="515"/>
      <c r="E87" s="230"/>
      <c r="F87" s="230"/>
      <c r="G87" s="1244"/>
      <c r="H87" s="1244"/>
      <c r="I87" s="1244"/>
      <c r="J87" s="1244"/>
      <c r="K87" s="448">
        <f>K10+K69+K75+K79+K83+K67+K8</f>
        <v>8453996.1099999994</v>
      </c>
    </row>
    <row r="88" spans="1:11" x14ac:dyDescent="0.25">
      <c r="A88" s="482"/>
      <c r="B88" s="19"/>
      <c r="C88" s="19"/>
      <c r="D88" s="19"/>
      <c r="E88" s="19"/>
      <c r="F88" s="19"/>
      <c r="G88" s="19"/>
      <c r="H88" s="19"/>
      <c r="I88" s="19"/>
      <c r="J88" s="19"/>
      <c r="K88" s="19"/>
    </row>
    <row r="89" spans="1:11" x14ac:dyDescent="0.25">
      <c r="A89" s="347" t="s">
        <v>1265</v>
      </c>
    </row>
  </sheetData>
  <mergeCells count="24">
    <mergeCell ref="J70:J86"/>
    <mergeCell ref="K61:K65"/>
    <mergeCell ref="B62:B65"/>
    <mergeCell ref="A11:A18"/>
    <mergeCell ref="C11:C41"/>
    <mergeCell ref="D11:D17"/>
    <mergeCell ref="J11:J45"/>
    <mergeCell ref="J46:J65"/>
    <mergeCell ref="B47:B52"/>
    <mergeCell ref="B54:B58"/>
    <mergeCell ref="K11:K17"/>
    <mergeCell ref="B19:B40"/>
    <mergeCell ref="K42:K45"/>
    <mergeCell ref="B43:B45"/>
    <mergeCell ref="A1:K1"/>
    <mergeCell ref="A6:A7"/>
    <mergeCell ref="B6:B7"/>
    <mergeCell ref="C6:C7"/>
    <mergeCell ref="D6:D7"/>
    <mergeCell ref="E6:F6"/>
    <mergeCell ref="G6:G7"/>
    <mergeCell ref="H6:I6"/>
    <mergeCell ref="J6:J7"/>
    <mergeCell ref="K6:K7"/>
  </mergeCells>
  <pageMargins left="0.51181102362204722" right="0.51181102362204722" top="0.74803149606299213" bottom="0.43307086614173229" header="0.31496062992125984" footer="0.31496062992125984"/>
  <pageSetup paperSize="9" scale="7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topLeftCell="A22" zoomScale="90" zoomScaleNormal="90" workbookViewId="0">
      <selection activeCell="K30" sqref="K30"/>
    </sheetView>
  </sheetViews>
  <sheetFormatPr baseColWidth="10" defaultRowHeight="15" x14ac:dyDescent="0.25"/>
  <cols>
    <col min="1" max="1" width="94.42578125" style="553" customWidth="1"/>
    <col min="2" max="2" width="27.28515625" style="553" bestFit="1" customWidth="1"/>
    <col min="3" max="3" width="13.5703125" style="553" customWidth="1"/>
    <col min="4" max="4" width="17.7109375" style="553" customWidth="1"/>
    <col min="5" max="5" width="14.42578125" style="553" customWidth="1"/>
    <col min="6" max="6" width="15.140625" style="553" customWidth="1"/>
    <col min="7" max="7" width="17.85546875" style="553" bestFit="1" customWidth="1"/>
    <col min="8" max="8" width="27.5703125" style="553" customWidth="1"/>
    <col min="9" max="9" width="25.42578125" style="553" bestFit="1" customWidth="1"/>
    <col min="10" max="11" width="17.7109375" style="553" customWidth="1"/>
    <col min="12" max="12" width="1.28515625" style="553" customWidth="1"/>
    <col min="13" max="256" width="11.42578125" style="553"/>
    <col min="257" max="257" width="94.42578125" style="553" customWidth="1"/>
    <col min="258" max="258" width="27.28515625" style="553" bestFit="1" customWidth="1"/>
    <col min="259" max="259" width="13.5703125" style="553" customWidth="1"/>
    <col min="260" max="260" width="17.7109375" style="553" customWidth="1"/>
    <col min="261" max="261" width="14.42578125" style="553" customWidth="1"/>
    <col min="262" max="262" width="15.140625" style="553" customWidth="1"/>
    <col min="263" max="263" width="17.85546875" style="553" bestFit="1" customWidth="1"/>
    <col min="264" max="264" width="27.5703125" style="553" bestFit="1" customWidth="1"/>
    <col min="265" max="265" width="25.42578125" style="553" bestFit="1" customWidth="1"/>
    <col min="266" max="267" width="17.7109375" style="553" customWidth="1"/>
    <col min="268" max="268" width="1.28515625" style="553" customWidth="1"/>
    <col min="269" max="512" width="11.42578125" style="553"/>
    <col min="513" max="513" width="94.42578125" style="553" customWidth="1"/>
    <col min="514" max="514" width="27.28515625" style="553" bestFit="1" customWidth="1"/>
    <col min="515" max="515" width="13.5703125" style="553" customWidth="1"/>
    <col min="516" max="516" width="17.7109375" style="553" customWidth="1"/>
    <col min="517" max="517" width="14.42578125" style="553" customWidth="1"/>
    <col min="518" max="518" width="15.140625" style="553" customWidth="1"/>
    <col min="519" max="519" width="17.85546875" style="553" bestFit="1" customWidth="1"/>
    <col min="520" max="520" width="27.5703125" style="553" bestFit="1" customWidth="1"/>
    <col min="521" max="521" width="25.42578125" style="553" bestFit="1" customWidth="1"/>
    <col min="522" max="523" width="17.7109375" style="553" customWidth="1"/>
    <col min="524" max="524" width="1.28515625" style="553" customWidth="1"/>
    <col min="525" max="768" width="11.42578125" style="553"/>
    <col min="769" max="769" width="94.42578125" style="553" customWidth="1"/>
    <col min="770" max="770" width="27.28515625" style="553" bestFit="1" customWidth="1"/>
    <col min="771" max="771" width="13.5703125" style="553" customWidth="1"/>
    <col min="772" max="772" width="17.7109375" style="553" customWidth="1"/>
    <col min="773" max="773" width="14.42578125" style="553" customWidth="1"/>
    <col min="774" max="774" width="15.140625" style="553" customWidth="1"/>
    <col min="775" max="775" width="17.85546875" style="553" bestFit="1" customWidth="1"/>
    <col min="776" max="776" width="27.5703125" style="553" bestFit="1" customWidth="1"/>
    <col min="777" max="777" width="25.42578125" style="553" bestFit="1" customWidth="1"/>
    <col min="778" max="779" width="17.7109375" style="553" customWidth="1"/>
    <col min="780" max="780" width="1.28515625" style="553" customWidth="1"/>
    <col min="781" max="1024" width="11.42578125" style="553"/>
    <col min="1025" max="1025" width="94.42578125" style="553" customWidth="1"/>
    <col min="1026" max="1026" width="27.28515625" style="553" bestFit="1" customWidth="1"/>
    <col min="1027" max="1027" width="13.5703125" style="553" customWidth="1"/>
    <col min="1028" max="1028" width="17.7109375" style="553" customWidth="1"/>
    <col min="1029" max="1029" width="14.42578125" style="553" customWidth="1"/>
    <col min="1030" max="1030" width="15.140625" style="553" customWidth="1"/>
    <col min="1031" max="1031" width="17.85546875" style="553" bestFit="1" customWidth="1"/>
    <col min="1032" max="1032" width="27.5703125" style="553" bestFit="1" customWidth="1"/>
    <col min="1033" max="1033" width="25.42578125" style="553" bestFit="1" customWidth="1"/>
    <col min="1034" max="1035" width="17.7109375" style="553" customWidth="1"/>
    <col min="1036" max="1036" width="1.28515625" style="553" customWidth="1"/>
    <col min="1037" max="1280" width="11.42578125" style="553"/>
    <col min="1281" max="1281" width="94.42578125" style="553" customWidth="1"/>
    <col min="1282" max="1282" width="27.28515625" style="553" bestFit="1" customWidth="1"/>
    <col min="1283" max="1283" width="13.5703125" style="553" customWidth="1"/>
    <col min="1284" max="1284" width="17.7109375" style="553" customWidth="1"/>
    <col min="1285" max="1285" width="14.42578125" style="553" customWidth="1"/>
    <col min="1286" max="1286" width="15.140625" style="553" customWidth="1"/>
    <col min="1287" max="1287" width="17.85546875" style="553" bestFit="1" customWidth="1"/>
    <col min="1288" max="1288" width="27.5703125" style="553" bestFit="1" customWidth="1"/>
    <col min="1289" max="1289" width="25.42578125" style="553" bestFit="1" customWidth="1"/>
    <col min="1290" max="1291" width="17.7109375" style="553" customWidth="1"/>
    <col min="1292" max="1292" width="1.28515625" style="553" customWidth="1"/>
    <col min="1293" max="1536" width="11.42578125" style="553"/>
    <col min="1537" max="1537" width="94.42578125" style="553" customWidth="1"/>
    <col min="1538" max="1538" width="27.28515625" style="553" bestFit="1" customWidth="1"/>
    <col min="1539" max="1539" width="13.5703125" style="553" customWidth="1"/>
    <col min="1540" max="1540" width="17.7109375" style="553" customWidth="1"/>
    <col min="1541" max="1541" width="14.42578125" style="553" customWidth="1"/>
    <col min="1542" max="1542" width="15.140625" style="553" customWidth="1"/>
    <col min="1543" max="1543" width="17.85546875" style="553" bestFit="1" customWidth="1"/>
    <col min="1544" max="1544" width="27.5703125" style="553" bestFit="1" customWidth="1"/>
    <col min="1545" max="1545" width="25.42578125" style="553" bestFit="1" customWidth="1"/>
    <col min="1546" max="1547" width="17.7109375" style="553" customWidth="1"/>
    <col min="1548" max="1548" width="1.28515625" style="553" customWidth="1"/>
    <col min="1549" max="1792" width="11.42578125" style="553"/>
    <col min="1793" max="1793" width="94.42578125" style="553" customWidth="1"/>
    <col min="1794" max="1794" width="27.28515625" style="553" bestFit="1" customWidth="1"/>
    <col min="1795" max="1795" width="13.5703125" style="553" customWidth="1"/>
    <col min="1796" max="1796" width="17.7109375" style="553" customWidth="1"/>
    <col min="1797" max="1797" width="14.42578125" style="553" customWidth="1"/>
    <col min="1798" max="1798" width="15.140625" style="553" customWidth="1"/>
    <col min="1799" max="1799" width="17.85546875" style="553" bestFit="1" customWidth="1"/>
    <col min="1800" max="1800" width="27.5703125" style="553" bestFit="1" customWidth="1"/>
    <col min="1801" max="1801" width="25.42578125" style="553" bestFit="1" customWidth="1"/>
    <col min="1802" max="1803" width="17.7109375" style="553" customWidth="1"/>
    <col min="1804" max="1804" width="1.28515625" style="553" customWidth="1"/>
    <col min="1805" max="2048" width="11.42578125" style="553"/>
    <col min="2049" max="2049" width="94.42578125" style="553" customWidth="1"/>
    <col min="2050" max="2050" width="27.28515625" style="553" bestFit="1" customWidth="1"/>
    <col min="2051" max="2051" width="13.5703125" style="553" customWidth="1"/>
    <col min="2052" max="2052" width="17.7109375" style="553" customWidth="1"/>
    <col min="2053" max="2053" width="14.42578125" style="553" customWidth="1"/>
    <col min="2054" max="2054" width="15.140625" style="553" customWidth="1"/>
    <col min="2055" max="2055" width="17.85546875" style="553" bestFit="1" customWidth="1"/>
    <col min="2056" max="2056" width="27.5703125" style="553" bestFit="1" customWidth="1"/>
    <col min="2057" max="2057" width="25.42578125" style="553" bestFit="1" customWidth="1"/>
    <col min="2058" max="2059" width="17.7109375" style="553" customWidth="1"/>
    <col min="2060" max="2060" width="1.28515625" style="553" customWidth="1"/>
    <col min="2061" max="2304" width="11.42578125" style="553"/>
    <col min="2305" max="2305" width="94.42578125" style="553" customWidth="1"/>
    <col min="2306" max="2306" width="27.28515625" style="553" bestFit="1" customWidth="1"/>
    <col min="2307" max="2307" width="13.5703125" style="553" customWidth="1"/>
    <col min="2308" max="2308" width="17.7109375" style="553" customWidth="1"/>
    <col min="2309" max="2309" width="14.42578125" style="553" customWidth="1"/>
    <col min="2310" max="2310" width="15.140625" style="553" customWidth="1"/>
    <col min="2311" max="2311" width="17.85546875" style="553" bestFit="1" customWidth="1"/>
    <col min="2312" max="2312" width="27.5703125" style="553" bestFit="1" customWidth="1"/>
    <col min="2313" max="2313" width="25.42578125" style="553" bestFit="1" customWidth="1"/>
    <col min="2314" max="2315" width="17.7109375" style="553" customWidth="1"/>
    <col min="2316" max="2316" width="1.28515625" style="553" customWidth="1"/>
    <col min="2317" max="2560" width="11.42578125" style="553"/>
    <col min="2561" max="2561" width="94.42578125" style="553" customWidth="1"/>
    <col min="2562" max="2562" width="27.28515625" style="553" bestFit="1" customWidth="1"/>
    <col min="2563" max="2563" width="13.5703125" style="553" customWidth="1"/>
    <col min="2564" max="2564" width="17.7109375" style="553" customWidth="1"/>
    <col min="2565" max="2565" width="14.42578125" style="553" customWidth="1"/>
    <col min="2566" max="2566" width="15.140625" style="553" customWidth="1"/>
    <col min="2567" max="2567" width="17.85546875" style="553" bestFit="1" customWidth="1"/>
    <col min="2568" max="2568" width="27.5703125" style="553" bestFit="1" customWidth="1"/>
    <col min="2569" max="2569" width="25.42578125" style="553" bestFit="1" customWidth="1"/>
    <col min="2570" max="2571" width="17.7109375" style="553" customWidth="1"/>
    <col min="2572" max="2572" width="1.28515625" style="553" customWidth="1"/>
    <col min="2573" max="2816" width="11.42578125" style="553"/>
    <col min="2817" max="2817" width="94.42578125" style="553" customWidth="1"/>
    <col min="2818" max="2818" width="27.28515625" style="553" bestFit="1" customWidth="1"/>
    <col min="2819" max="2819" width="13.5703125" style="553" customWidth="1"/>
    <col min="2820" max="2820" width="17.7109375" style="553" customWidth="1"/>
    <col min="2821" max="2821" width="14.42578125" style="553" customWidth="1"/>
    <col min="2822" max="2822" width="15.140625" style="553" customWidth="1"/>
    <col min="2823" max="2823" width="17.85546875" style="553" bestFit="1" customWidth="1"/>
    <col min="2824" max="2824" width="27.5703125" style="553" bestFit="1" customWidth="1"/>
    <col min="2825" max="2825" width="25.42578125" style="553" bestFit="1" customWidth="1"/>
    <col min="2826" max="2827" width="17.7109375" style="553" customWidth="1"/>
    <col min="2828" max="2828" width="1.28515625" style="553" customWidth="1"/>
    <col min="2829" max="3072" width="11.42578125" style="553"/>
    <col min="3073" max="3073" width="94.42578125" style="553" customWidth="1"/>
    <col min="3074" max="3074" width="27.28515625" style="553" bestFit="1" customWidth="1"/>
    <col min="3075" max="3075" width="13.5703125" style="553" customWidth="1"/>
    <col min="3076" max="3076" width="17.7109375" style="553" customWidth="1"/>
    <col min="3077" max="3077" width="14.42578125" style="553" customWidth="1"/>
    <col min="3078" max="3078" width="15.140625" style="553" customWidth="1"/>
    <col min="3079" max="3079" width="17.85546875" style="553" bestFit="1" customWidth="1"/>
    <col min="3080" max="3080" width="27.5703125" style="553" bestFit="1" customWidth="1"/>
    <col min="3081" max="3081" width="25.42578125" style="553" bestFit="1" customWidth="1"/>
    <col min="3082" max="3083" width="17.7109375" style="553" customWidth="1"/>
    <col min="3084" max="3084" width="1.28515625" style="553" customWidth="1"/>
    <col min="3085" max="3328" width="11.42578125" style="553"/>
    <col min="3329" max="3329" width="94.42578125" style="553" customWidth="1"/>
    <col min="3330" max="3330" width="27.28515625" style="553" bestFit="1" customWidth="1"/>
    <col min="3331" max="3331" width="13.5703125" style="553" customWidth="1"/>
    <col min="3332" max="3332" width="17.7109375" style="553" customWidth="1"/>
    <col min="3333" max="3333" width="14.42578125" style="553" customWidth="1"/>
    <col min="3334" max="3334" width="15.140625" style="553" customWidth="1"/>
    <col min="3335" max="3335" width="17.85546875" style="553" bestFit="1" customWidth="1"/>
    <col min="3336" max="3336" width="27.5703125" style="553" bestFit="1" customWidth="1"/>
    <col min="3337" max="3337" width="25.42578125" style="553" bestFit="1" customWidth="1"/>
    <col min="3338" max="3339" width="17.7109375" style="553" customWidth="1"/>
    <col min="3340" max="3340" width="1.28515625" style="553" customWidth="1"/>
    <col min="3341" max="3584" width="11.42578125" style="553"/>
    <col min="3585" max="3585" width="94.42578125" style="553" customWidth="1"/>
    <col min="3586" max="3586" width="27.28515625" style="553" bestFit="1" customWidth="1"/>
    <col min="3587" max="3587" width="13.5703125" style="553" customWidth="1"/>
    <col min="3588" max="3588" width="17.7109375" style="553" customWidth="1"/>
    <col min="3589" max="3589" width="14.42578125" style="553" customWidth="1"/>
    <col min="3590" max="3590" width="15.140625" style="553" customWidth="1"/>
    <col min="3591" max="3591" width="17.85546875" style="553" bestFit="1" customWidth="1"/>
    <col min="3592" max="3592" width="27.5703125" style="553" bestFit="1" customWidth="1"/>
    <col min="3593" max="3593" width="25.42578125" style="553" bestFit="1" customWidth="1"/>
    <col min="3594" max="3595" width="17.7109375" style="553" customWidth="1"/>
    <col min="3596" max="3596" width="1.28515625" style="553" customWidth="1"/>
    <col min="3597" max="3840" width="11.42578125" style="553"/>
    <col min="3841" max="3841" width="94.42578125" style="553" customWidth="1"/>
    <col min="3842" max="3842" width="27.28515625" style="553" bestFit="1" customWidth="1"/>
    <col min="3843" max="3843" width="13.5703125" style="553" customWidth="1"/>
    <col min="3844" max="3844" width="17.7109375" style="553" customWidth="1"/>
    <col min="3845" max="3845" width="14.42578125" style="553" customWidth="1"/>
    <col min="3846" max="3846" width="15.140625" style="553" customWidth="1"/>
    <col min="3847" max="3847" width="17.85546875" style="553" bestFit="1" customWidth="1"/>
    <col min="3848" max="3848" width="27.5703125" style="553" bestFit="1" customWidth="1"/>
    <col min="3849" max="3849" width="25.42578125" style="553" bestFit="1" customWidth="1"/>
    <col min="3850" max="3851" width="17.7109375" style="553" customWidth="1"/>
    <col min="3852" max="3852" width="1.28515625" style="553" customWidth="1"/>
    <col min="3853" max="4096" width="11.42578125" style="553"/>
    <col min="4097" max="4097" width="94.42578125" style="553" customWidth="1"/>
    <col min="4098" max="4098" width="27.28515625" style="553" bestFit="1" customWidth="1"/>
    <col min="4099" max="4099" width="13.5703125" style="553" customWidth="1"/>
    <col min="4100" max="4100" width="17.7109375" style="553" customWidth="1"/>
    <col min="4101" max="4101" width="14.42578125" style="553" customWidth="1"/>
    <col min="4102" max="4102" width="15.140625" style="553" customWidth="1"/>
    <col min="4103" max="4103" width="17.85546875" style="553" bestFit="1" customWidth="1"/>
    <col min="4104" max="4104" width="27.5703125" style="553" bestFit="1" customWidth="1"/>
    <col min="4105" max="4105" width="25.42578125" style="553" bestFit="1" customWidth="1"/>
    <col min="4106" max="4107" width="17.7109375" style="553" customWidth="1"/>
    <col min="4108" max="4108" width="1.28515625" style="553" customWidth="1"/>
    <col min="4109" max="4352" width="11.42578125" style="553"/>
    <col min="4353" max="4353" width="94.42578125" style="553" customWidth="1"/>
    <col min="4354" max="4354" width="27.28515625" style="553" bestFit="1" customWidth="1"/>
    <col min="4355" max="4355" width="13.5703125" style="553" customWidth="1"/>
    <col min="4356" max="4356" width="17.7109375" style="553" customWidth="1"/>
    <col min="4357" max="4357" width="14.42578125" style="553" customWidth="1"/>
    <col min="4358" max="4358" width="15.140625" style="553" customWidth="1"/>
    <col min="4359" max="4359" width="17.85546875" style="553" bestFit="1" customWidth="1"/>
    <col min="4360" max="4360" width="27.5703125" style="553" bestFit="1" customWidth="1"/>
    <col min="4361" max="4361" width="25.42578125" style="553" bestFit="1" customWidth="1"/>
    <col min="4362" max="4363" width="17.7109375" style="553" customWidth="1"/>
    <col min="4364" max="4364" width="1.28515625" style="553" customWidth="1"/>
    <col min="4365" max="4608" width="11.42578125" style="553"/>
    <col min="4609" max="4609" width="94.42578125" style="553" customWidth="1"/>
    <col min="4610" max="4610" width="27.28515625" style="553" bestFit="1" customWidth="1"/>
    <col min="4611" max="4611" width="13.5703125" style="553" customWidth="1"/>
    <col min="4612" max="4612" width="17.7109375" style="553" customWidth="1"/>
    <col min="4613" max="4613" width="14.42578125" style="553" customWidth="1"/>
    <col min="4614" max="4614" width="15.140625" style="553" customWidth="1"/>
    <col min="4615" max="4615" width="17.85546875" style="553" bestFit="1" customWidth="1"/>
    <col min="4616" max="4616" width="27.5703125" style="553" bestFit="1" customWidth="1"/>
    <col min="4617" max="4617" width="25.42578125" style="553" bestFit="1" customWidth="1"/>
    <col min="4618" max="4619" width="17.7109375" style="553" customWidth="1"/>
    <col min="4620" max="4620" width="1.28515625" style="553" customWidth="1"/>
    <col min="4621" max="4864" width="11.42578125" style="553"/>
    <col min="4865" max="4865" width="94.42578125" style="553" customWidth="1"/>
    <col min="4866" max="4866" width="27.28515625" style="553" bestFit="1" customWidth="1"/>
    <col min="4867" max="4867" width="13.5703125" style="553" customWidth="1"/>
    <col min="4868" max="4868" width="17.7109375" style="553" customWidth="1"/>
    <col min="4869" max="4869" width="14.42578125" style="553" customWidth="1"/>
    <col min="4870" max="4870" width="15.140625" style="553" customWidth="1"/>
    <col min="4871" max="4871" width="17.85546875" style="553" bestFit="1" customWidth="1"/>
    <col min="4872" max="4872" width="27.5703125" style="553" bestFit="1" customWidth="1"/>
    <col min="4873" max="4873" width="25.42578125" style="553" bestFit="1" customWidth="1"/>
    <col min="4874" max="4875" width="17.7109375" style="553" customWidth="1"/>
    <col min="4876" max="4876" width="1.28515625" style="553" customWidth="1"/>
    <col min="4877" max="5120" width="11.42578125" style="553"/>
    <col min="5121" max="5121" width="94.42578125" style="553" customWidth="1"/>
    <col min="5122" max="5122" width="27.28515625" style="553" bestFit="1" customWidth="1"/>
    <col min="5123" max="5123" width="13.5703125" style="553" customWidth="1"/>
    <col min="5124" max="5124" width="17.7109375" style="553" customWidth="1"/>
    <col min="5125" max="5125" width="14.42578125" style="553" customWidth="1"/>
    <col min="5126" max="5126" width="15.140625" style="553" customWidth="1"/>
    <col min="5127" max="5127" width="17.85546875" style="553" bestFit="1" customWidth="1"/>
    <col min="5128" max="5128" width="27.5703125" style="553" bestFit="1" customWidth="1"/>
    <col min="5129" max="5129" width="25.42578125" style="553" bestFit="1" customWidth="1"/>
    <col min="5130" max="5131" width="17.7109375" style="553" customWidth="1"/>
    <col min="5132" max="5132" width="1.28515625" style="553" customWidth="1"/>
    <col min="5133" max="5376" width="11.42578125" style="553"/>
    <col min="5377" max="5377" width="94.42578125" style="553" customWidth="1"/>
    <col min="5378" max="5378" width="27.28515625" style="553" bestFit="1" customWidth="1"/>
    <col min="5379" max="5379" width="13.5703125" style="553" customWidth="1"/>
    <col min="5380" max="5380" width="17.7109375" style="553" customWidth="1"/>
    <col min="5381" max="5381" width="14.42578125" style="553" customWidth="1"/>
    <col min="5382" max="5382" width="15.140625" style="553" customWidth="1"/>
    <col min="5383" max="5383" width="17.85546875" style="553" bestFit="1" customWidth="1"/>
    <col min="5384" max="5384" width="27.5703125" style="553" bestFit="1" customWidth="1"/>
    <col min="5385" max="5385" width="25.42578125" style="553" bestFit="1" customWidth="1"/>
    <col min="5386" max="5387" width="17.7109375" style="553" customWidth="1"/>
    <col min="5388" max="5388" width="1.28515625" style="553" customWidth="1"/>
    <col min="5389" max="5632" width="11.42578125" style="553"/>
    <col min="5633" max="5633" width="94.42578125" style="553" customWidth="1"/>
    <col min="5634" max="5634" width="27.28515625" style="553" bestFit="1" customWidth="1"/>
    <col min="5635" max="5635" width="13.5703125" style="553" customWidth="1"/>
    <col min="5636" max="5636" width="17.7109375" style="553" customWidth="1"/>
    <col min="5637" max="5637" width="14.42578125" style="553" customWidth="1"/>
    <col min="5638" max="5638" width="15.140625" style="553" customWidth="1"/>
    <col min="5639" max="5639" width="17.85546875" style="553" bestFit="1" customWidth="1"/>
    <col min="5640" max="5640" width="27.5703125" style="553" bestFit="1" customWidth="1"/>
    <col min="5641" max="5641" width="25.42578125" style="553" bestFit="1" customWidth="1"/>
    <col min="5642" max="5643" width="17.7109375" style="553" customWidth="1"/>
    <col min="5644" max="5644" width="1.28515625" style="553" customWidth="1"/>
    <col min="5645" max="5888" width="11.42578125" style="553"/>
    <col min="5889" max="5889" width="94.42578125" style="553" customWidth="1"/>
    <col min="5890" max="5890" width="27.28515625" style="553" bestFit="1" customWidth="1"/>
    <col min="5891" max="5891" width="13.5703125" style="553" customWidth="1"/>
    <col min="5892" max="5892" width="17.7109375" style="553" customWidth="1"/>
    <col min="5893" max="5893" width="14.42578125" style="553" customWidth="1"/>
    <col min="5894" max="5894" width="15.140625" style="553" customWidth="1"/>
    <col min="5895" max="5895" width="17.85546875" style="553" bestFit="1" customWidth="1"/>
    <col min="5896" max="5896" width="27.5703125" style="553" bestFit="1" customWidth="1"/>
    <col min="5897" max="5897" width="25.42578125" style="553" bestFit="1" customWidth="1"/>
    <col min="5898" max="5899" width="17.7109375" style="553" customWidth="1"/>
    <col min="5900" max="5900" width="1.28515625" style="553" customWidth="1"/>
    <col min="5901" max="6144" width="11.42578125" style="553"/>
    <col min="6145" max="6145" width="94.42578125" style="553" customWidth="1"/>
    <col min="6146" max="6146" width="27.28515625" style="553" bestFit="1" customWidth="1"/>
    <col min="6147" max="6147" width="13.5703125" style="553" customWidth="1"/>
    <col min="6148" max="6148" width="17.7109375" style="553" customWidth="1"/>
    <col min="6149" max="6149" width="14.42578125" style="553" customWidth="1"/>
    <col min="6150" max="6150" width="15.140625" style="553" customWidth="1"/>
    <col min="6151" max="6151" width="17.85546875" style="553" bestFit="1" customWidth="1"/>
    <col min="6152" max="6152" width="27.5703125" style="553" bestFit="1" customWidth="1"/>
    <col min="6153" max="6153" width="25.42578125" style="553" bestFit="1" customWidth="1"/>
    <col min="6154" max="6155" width="17.7109375" style="553" customWidth="1"/>
    <col min="6156" max="6156" width="1.28515625" style="553" customWidth="1"/>
    <col min="6157" max="6400" width="11.42578125" style="553"/>
    <col min="6401" max="6401" width="94.42578125" style="553" customWidth="1"/>
    <col min="6402" max="6402" width="27.28515625" style="553" bestFit="1" customWidth="1"/>
    <col min="6403" max="6403" width="13.5703125" style="553" customWidth="1"/>
    <col min="6404" max="6404" width="17.7109375" style="553" customWidth="1"/>
    <col min="6405" max="6405" width="14.42578125" style="553" customWidth="1"/>
    <col min="6406" max="6406" width="15.140625" style="553" customWidth="1"/>
    <col min="6407" max="6407" width="17.85546875" style="553" bestFit="1" customWidth="1"/>
    <col min="6408" max="6408" width="27.5703125" style="553" bestFit="1" customWidth="1"/>
    <col min="6409" max="6409" width="25.42578125" style="553" bestFit="1" customWidth="1"/>
    <col min="6410" max="6411" width="17.7109375" style="553" customWidth="1"/>
    <col min="6412" max="6412" width="1.28515625" style="553" customWidth="1"/>
    <col min="6413" max="6656" width="11.42578125" style="553"/>
    <col min="6657" max="6657" width="94.42578125" style="553" customWidth="1"/>
    <col min="6658" max="6658" width="27.28515625" style="553" bestFit="1" customWidth="1"/>
    <col min="6659" max="6659" width="13.5703125" style="553" customWidth="1"/>
    <col min="6660" max="6660" width="17.7109375" style="553" customWidth="1"/>
    <col min="6661" max="6661" width="14.42578125" style="553" customWidth="1"/>
    <col min="6662" max="6662" width="15.140625" style="553" customWidth="1"/>
    <col min="6663" max="6663" width="17.85546875" style="553" bestFit="1" customWidth="1"/>
    <col min="6664" max="6664" width="27.5703125" style="553" bestFit="1" customWidth="1"/>
    <col min="6665" max="6665" width="25.42578125" style="553" bestFit="1" customWidth="1"/>
    <col min="6666" max="6667" width="17.7109375" style="553" customWidth="1"/>
    <col min="6668" max="6668" width="1.28515625" style="553" customWidth="1"/>
    <col min="6669" max="6912" width="11.42578125" style="553"/>
    <col min="6913" max="6913" width="94.42578125" style="553" customWidth="1"/>
    <col min="6914" max="6914" width="27.28515625" style="553" bestFit="1" customWidth="1"/>
    <col min="6915" max="6915" width="13.5703125" style="553" customWidth="1"/>
    <col min="6916" max="6916" width="17.7109375" style="553" customWidth="1"/>
    <col min="6917" max="6917" width="14.42578125" style="553" customWidth="1"/>
    <col min="6918" max="6918" width="15.140625" style="553" customWidth="1"/>
    <col min="6919" max="6919" width="17.85546875" style="553" bestFit="1" customWidth="1"/>
    <col min="6920" max="6920" width="27.5703125" style="553" bestFit="1" customWidth="1"/>
    <col min="6921" max="6921" width="25.42578125" style="553" bestFit="1" customWidth="1"/>
    <col min="6922" max="6923" width="17.7109375" style="553" customWidth="1"/>
    <col min="6924" max="6924" width="1.28515625" style="553" customWidth="1"/>
    <col min="6925" max="7168" width="11.42578125" style="553"/>
    <col min="7169" max="7169" width="94.42578125" style="553" customWidth="1"/>
    <col min="7170" max="7170" width="27.28515625" style="553" bestFit="1" customWidth="1"/>
    <col min="7171" max="7171" width="13.5703125" style="553" customWidth="1"/>
    <col min="7172" max="7172" width="17.7109375" style="553" customWidth="1"/>
    <col min="7173" max="7173" width="14.42578125" style="553" customWidth="1"/>
    <col min="7174" max="7174" width="15.140625" style="553" customWidth="1"/>
    <col min="7175" max="7175" width="17.85546875" style="553" bestFit="1" customWidth="1"/>
    <col min="7176" max="7176" width="27.5703125" style="553" bestFit="1" customWidth="1"/>
    <col min="7177" max="7177" width="25.42578125" style="553" bestFit="1" customWidth="1"/>
    <col min="7178" max="7179" width="17.7109375" style="553" customWidth="1"/>
    <col min="7180" max="7180" width="1.28515625" style="553" customWidth="1"/>
    <col min="7181" max="7424" width="11.42578125" style="553"/>
    <col min="7425" max="7425" width="94.42578125" style="553" customWidth="1"/>
    <col min="7426" max="7426" width="27.28515625" style="553" bestFit="1" customWidth="1"/>
    <col min="7427" max="7427" width="13.5703125" style="553" customWidth="1"/>
    <col min="7428" max="7428" width="17.7109375" style="553" customWidth="1"/>
    <col min="7429" max="7429" width="14.42578125" style="553" customWidth="1"/>
    <col min="7430" max="7430" width="15.140625" style="553" customWidth="1"/>
    <col min="7431" max="7431" width="17.85546875" style="553" bestFit="1" customWidth="1"/>
    <col min="7432" max="7432" width="27.5703125" style="553" bestFit="1" customWidth="1"/>
    <col min="7433" max="7433" width="25.42578125" style="553" bestFit="1" customWidth="1"/>
    <col min="7434" max="7435" width="17.7109375" style="553" customWidth="1"/>
    <col min="7436" max="7436" width="1.28515625" style="553" customWidth="1"/>
    <col min="7437" max="7680" width="11.42578125" style="553"/>
    <col min="7681" max="7681" width="94.42578125" style="553" customWidth="1"/>
    <col min="7682" max="7682" width="27.28515625" style="553" bestFit="1" customWidth="1"/>
    <col min="7683" max="7683" width="13.5703125" style="553" customWidth="1"/>
    <col min="7684" max="7684" width="17.7109375" style="553" customWidth="1"/>
    <col min="7685" max="7685" width="14.42578125" style="553" customWidth="1"/>
    <col min="7686" max="7686" width="15.140625" style="553" customWidth="1"/>
    <col min="7687" max="7687" width="17.85546875" style="553" bestFit="1" customWidth="1"/>
    <col min="7688" max="7688" width="27.5703125" style="553" bestFit="1" customWidth="1"/>
    <col min="7689" max="7689" width="25.42578125" style="553" bestFit="1" customWidth="1"/>
    <col min="7690" max="7691" width="17.7109375" style="553" customWidth="1"/>
    <col min="7692" max="7692" width="1.28515625" style="553" customWidth="1"/>
    <col min="7693" max="7936" width="11.42578125" style="553"/>
    <col min="7937" max="7937" width="94.42578125" style="553" customWidth="1"/>
    <col min="7938" max="7938" width="27.28515625" style="553" bestFit="1" customWidth="1"/>
    <col min="7939" max="7939" width="13.5703125" style="553" customWidth="1"/>
    <col min="7940" max="7940" width="17.7109375" style="553" customWidth="1"/>
    <col min="7941" max="7941" width="14.42578125" style="553" customWidth="1"/>
    <col min="7942" max="7942" width="15.140625" style="553" customWidth="1"/>
    <col min="7943" max="7943" width="17.85546875" style="553" bestFit="1" customWidth="1"/>
    <col min="7944" max="7944" width="27.5703125" style="553" bestFit="1" customWidth="1"/>
    <col min="7945" max="7945" width="25.42578125" style="553" bestFit="1" customWidth="1"/>
    <col min="7946" max="7947" width="17.7109375" style="553" customWidth="1"/>
    <col min="7948" max="7948" width="1.28515625" style="553" customWidth="1"/>
    <col min="7949" max="8192" width="11.42578125" style="553"/>
    <col min="8193" max="8193" width="94.42578125" style="553" customWidth="1"/>
    <col min="8194" max="8194" width="27.28515625" style="553" bestFit="1" customWidth="1"/>
    <col min="8195" max="8195" width="13.5703125" style="553" customWidth="1"/>
    <col min="8196" max="8196" width="17.7109375" style="553" customWidth="1"/>
    <col min="8197" max="8197" width="14.42578125" style="553" customWidth="1"/>
    <col min="8198" max="8198" width="15.140625" style="553" customWidth="1"/>
    <col min="8199" max="8199" width="17.85546875" style="553" bestFit="1" customWidth="1"/>
    <col min="8200" max="8200" width="27.5703125" style="553" bestFit="1" customWidth="1"/>
    <col min="8201" max="8201" width="25.42578125" style="553" bestFit="1" customWidth="1"/>
    <col min="8202" max="8203" width="17.7109375" style="553" customWidth="1"/>
    <col min="8204" max="8204" width="1.28515625" style="553" customWidth="1"/>
    <col min="8205" max="8448" width="11.42578125" style="553"/>
    <col min="8449" max="8449" width="94.42578125" style="553" customWidth="1"/>
    <col min="8450" max="8450" width="27.28515625" style="553" bestFit="1" customWidth="1"/>
    <col min="8451" max="8451" width="13.5703125" style="553" customWidth="1"/>
    <col min="8452" max="8452" width="17.7109375" style="553" customWidth="1"/>
    <col min="8453" max="8453" width="14.42578125" style="553" customWidth="1"/>
    <col min="8454" max="8454" width="15.140625" style="553" customWidth="1"/>
    <col min="8455" max="8455" width="17.85546875" style="553" bestFit="1" customWidth="1"/>
    <col min="8456" max="8456" width="27.5703125" style="553" bestFit="1" customWidth="1"/>
    <col min="8457" max="8457" width="25.42578125" style="553" bestFit="1" customWidth="1"/>
    <col min="8458" max="8459" width="17.7109375" style="553" customWidth="1"/>
    <col min="8460" max="8460" width="1.28515625" style="553" customWidth="1"/>
    <col min="8461" max="8704" width="11.42578125" style="553"/>
    <col min="8705" max="8705" width="94.42578125" style="553" customWidth="1"/>
    <col min="8706" max="8706" width="27.28515625" style="553" bestFit="1" customWidth="1"/>
    <col min="8707" max="8707" width="13.5703125" style="553" customWidth="1"/>
    <col min="8708" max="8708" width="17.7109375" style="553" customWidth="1"/>
    <col min="8709" max="8709" width="14.42578125" style="553" customWidth="1"/>
    <col min="8710" max="8710" width="15.140625" style="553" customWidth="1"/>
    <col min="8711" max="8711" width="17.85546875" style="553" bestFit="1" customWidth="1"/>
    <col min="8712" max="8712" width="27.5703125" style="553" bestFit="1" customWidth="1"/>
    <col min="8713" max="8713" width="25.42578125" style="553" bestFit="1" customWidth="1"/>
    <col min="8714" max="8715" width="17.7109375" style="553" customWidth="1"/>
    <col min="8716" max="8716" width="1.28515625" style="553" customWidth="1"/>
    <col min="8717" max="8960" width="11.42578125" style="553"/>
    <col min="8961" max="8961" width="94.42578125" style="553" customWidth="1"/>
    <col min="8962" max="8962" width="27.28515625" style="553" bestFit="1" customWidth="1"/>
    <col min="8963" max="8963" width="13.5703125" style="553" customWidth="1"/>
    <col min="8964" max="8964" width="17.7109375" style="553" customWidth="1"/>
    <col min="8965" max="8965" width="14.42578125" style="553" customWidth="1"/>
    <col min="8966" max="8966" width="15.140625" style="553" customWidth="1"/>
    <col min="8967" max="8967" width="17.85546875" style="553" bestFit="1" customWidth="1"/>
    <col min="8968" max="8968" width="27.5703125" style="553" bestFit="1" customWidth="1"/>
    <col min="8969" max="8969" width="25.42578125" style="553" bestFit="1" customWidth="1"/>
    <col min="8970" max="8971" width="17.7109375" style="553" customWidth="1"/>
    <col min="8972" max="8972" width="1.28515625" style="553" customWidth="1"/>
    <col min="8973" max="9216" width="11.42578125" style="553"/>
    <col min="9217" max="9217" width="94.42578125" style="553" customWidth="1"/>
    <col min="9218" max="9218" width="27.28515625" style="553" bestFit="1" customWidth="1"/>
    <col min="9219" max="9219" width="13.5703125" style="553" customWidth="1"/>
    <col min="9220" max="9220" width="17.7109375" style="553" customWidth="1"/>
    <col min="9221" max="9221" width="14.42578125" style="553" customWidth="1"/>
    <col min="9222" max="9222" width="15.140625" style="553" customWidth="1"/>
    <col min="9223" max="9223" width="17.85546875" style="553" bestFit="1" customWidth="1"/>
    <col min="9224" max="9224" width="27.5703125" style="553" bestFit="1" customWidth="1"/>
    <col min="9225" max="9225" width="25.42578125" style="553" bestFit="1" customWidth="1"/>
    <col min="9226" max="9227" width="17.7109375" style="553" customWidth="1"/>
    <col min="9228" max="9228" width="1.28515625" style="553" customWidth="1"/>
    <col min="9229" max="9472" width="11.42578125" style="553"/>
    <col min="9473" max="9473" width="94.42578125" style="553" customWidth="1"/>
    <col min="9474" max="9474" width="27.28515625" style="553" bestFit="1" customWidth="1"/>
    <col min="9475" max="9475" width="13.5703125" style="553" customWidth="1"/>
    <col min="9476" max="9476" width="17.7109375" style="553" customWidth="1"/>
    <col min="9477" max="9477" width="14.42578125" style="553" customWidth="1"/>
    <col min="9478" max="9478" width="15.140625" style="553" customWidth="1"/>
    <col min="9479" max="9479" width="17.85546875" style="553" bestFit="1" customWidth="1"/>
    <col min="9480" max="9480" width="27.5703125" style="553" bestFit="1" customWidth="1"/>
    <col min="9481" max="9481" width="25.42578125" style="553" bestFit="1" customWidth="1"/>
    <col min="9482" max="9483" width="17.7109375" style="553" customWidth="1"/>
    <col min="9484" max="9484" width="1.28515625" style="553" customWidth="1"/>
    <col min="9485" max="9728" width="11.42578125" style="553"/>
    <col min="9729" max="9729" width="94.42578125" style="553" customWidth="1"/>
    <col min="9730" max="9730" width="27.28515625" style="553" bestFit="1" customWidth="1"/>
    <col min="9731" max="9731" width="13.5703125" style="553" customWidth="1"/>
    <col min="9732" max="9732" width="17.7109375" style="553" customWidth="1"/>
    <col min="9733" max="9733" width="14.42578125" style="553" customWidth="1"/>
    <col min="9734" max="9734" width="15.140625" style="553" customWidth="1"/>
    <col min="9735" max="9735" width="17.85546875" style="553" bestFit="1" customWidth="1"/>
    <col min="9736" max="9736" width="27.5703125" style="553" bestFit="1" customWidth="1"/>
    <col min="9737" max="9737" width="25.42578125" style="553" bestFit="1" customWidth="1"/>
    <col min="9738" max="9739" width="17.7109375" style="553" customWidth="1"/>
    <col min="9740" max="9740" width="1.28515625" style="553" customWidth="1"/>
    <col min="9741" max="9984" width="11.42578125" style="553"/>
    <col min="9985" max="9985" width="94.42578125" style="553" customWidth="1"/>
    <col min="9986" max="9986" width="27.28515625" style="553" bestFit="1" customWidth="1"/>
    <col min="9987" max="9987" width="13.5703125" style="553" customWidth="1"/>
    <col min="9988" max="9988" width="17.7109375" style="553" customWidth="1"/>
    <col min="9989" max="9989" width="14.42578125" style="553" customWidth="1"/>
    <col min="9990" max="9990" width="15.140625" style="553" customWidth="1"/>
    <col min="9991" max="9991" width="17.85546875" style="553" bestFit="1" customWidth="1"/>
    <col min="9992" max="9992" width="27.5703125" style="553" bestFit="1" customWidth="1"/>
    <col min="9993" max="9993" width="25.42578125" style="553" bestFit="1" customWidth="1"/>
    <col min="9994" max="9995" width="17.7109375" style="553" customWidth="1"/>
    <col min="9996" max="9996" width="1.28515625" style="553" customWidth="1"/>
    <col min="9997" max="10240" width="11.42578125" style="553"/>
    <col min="10241" max="10241" width="94.42578125" style="553" customWidth="1"/>
    <col min="10242" max="10242" width="27.28515625" style="553" bestFit="1" customWidth="1"/>
    <col min="10243" max="10243" width="13.5703125" style="553" customWidth="1"/>
    <col min="10244" max="10244" width="17.7109375" style="553" customWidth="1"/>
    <col min="10245" max="10245" width="14.42578125" style="553" customWidth="1"/>
    <col min="10246" max="10246" width="15.140625" style="553" customWidth="1"/>
    <col min="10247" max="10247" width="17.85546875" style="553" bestFit="1" customWidth="1"/>
    <col min="10248" max="10248" width="27.5703125" style="553" bestFit="1" customWidth="1"/>
    <col min="10249" max="10249" width="25.42578125" style="553" bestFit="1" customWidth="1"/>
    <col min="10250" max="10251" width="17.7109375" style="553" customWidth="1"/>
    <col min="10252" max="10252" width="1.28515625" style="553" customWidth="1"/>
    <col min="10253" max="10496" width="11.42578125" style="553"/>
    <col min="10497" max="10497" width="94.42578125" style="553" customWidth="1"/>
    <col min="10498" max="10498" width="27.28515625" style="553" bestFit="1" customWidth="1"/>
    <col min="10499" max="10499" width="13.5703125" style="553" customWidth="1"/>
    <col min="10500" max="10500" width="17.7109375" style="553" customWidth="1"/>
    <col min="10501" max="10501" width="14.42578125" style="553" customWidth="1"/>
    <col min="10502" max="10502" width="15.140625" style="553" customWidth="1"/>
    <col min="10503" max="10503" width="17.85546875" style="553" bestFit="1" customWidth="1"/>
    <col min="10504" max="10504" width="27.5703125" style="553" bestFit="1" customWidth="1"/>
    <col min="10505" max="10505" width="25.42578125" style="553" bestFit="1" customWidth="1"/>
    <col min="10506" max="10507" width="17.7109375" style="553" customWidth="1"/>
    <col min="10508" max="10508" width="1.28515625" style="553" customWidth="1"/>
    <col min="10509" max="10752" width="11.42578125" style="553"/>
    <col min="10753" max="10753" width="94.42578125" style="553" customWidth="1"/>
    <col min="10754" max="10754" width="27.28515625" style="553" bestFit="1" customWidth="1"/>
    <col min="10755" max="10755" width="13.5703125" style="553" customWidth="1"/>
    <col min="10756" max="10756" width="17.7109375" style="553" customWidth="1"/>
    <col min="10757" max="10757" width="14.42578125" style="553" customWidth="1"/>
    <col min="10758" max="10758" width="15.140625" style="553" customWidth="1"/>
    <col min="10759" max="10759" width="17.85546875" style="553" bestFit="1" customWidth="1"/>
    <col min="10760" max="10760" width="27.5703125" style="553" bestFit="1" customWidth="1"/>
    <col min="10761" max="10761" width="25.42578125" style="553" bestFit="1" customWidth="1"/>
    <col min="10762" max="10763" width="17.7109375" style="553" customWidth="1"/>
    <col min="10764" max="10764" width="1.28515625" style="553" customWidth="1"/>
    <col min="10765" max="11008" width="11.42578125" style="553"/>
    <col min="11009" max="11009" width="94.42578125" style="553" customWidth="1"/>
    <col min="11010" max="11010" width="27.28515625" style="553" bestFit="1" customWidth="1"/>
    <col min="11011" max="11011" width="13.5703125" style="553" customWidth="1"/>
    <col min="11012" max="11012" width="17.7109375" style="553" customWidth="1"/>
    <col min="11013" max="11013" width="14.42578125" style="553" customWidth="1"/>
    <col min="11014" max="11014" width="15.140625" style="553" customWidth="1"/>
    <col min="11015" max="11015" width="17.85546875" style="553" bestFit="1" customWidth="1"/>
    <col min="11016" max="11016" width="27.5703125" style="553" bestFit="1" customWidth="1"/>
    <col min="11017" max="11017" width="25.42578125" style="553" bestFit="1" customWidth="1"/>
    <col min="11018" max="11019" width="17.7109375" style="553" customWidth="1"/>
    <col min="11020" max="11020" width="1.28515625" style="553" customWidth="1"/>
    <col min="11021" max="11264" width="11.42578125" style="553"/>
    <col min="11265" max="11265" width="94.42578125" style="553" customWidth="1"/>
    <col min="11266" max="11266" width="27.28515625" style="553" bestFit="1" customWidth="1"/>
    <col min="11267" max="11267" width="13.5703125" style="553" customWidth="1"/>
    <col min="11268" max="11268" width="17.7109375" style="553" customWidth="1"/>
    <col min="11269" max="11269" width="14.42578125" style="553" customWidth="1"/>
    <col min="11270" max="11270" width="15.140625" style="553" customWidth="1"/>
    <col min="11271" max="11271" width="17.85546875" style="553" bestFit="1" customWidth="1"/>
    <col min="11272" max="11272" width="27.5703125" style="553" bestFit="1" customWidth="1"/>
    <col min="11273" max="11273" width="25.42578125" style="553" bestFit="1" customWidth="1"/>
    <col min="11274" max="11275" width="17.7109375" style="553" customWidth="1"/>
    <col min="11276" max="11276" width="1.28515625" style="553" customWidth="1"/>
    <col min="11277" max="11520" width="11.42578125" style="553"/>
    <col min="11521" max="11521" width="94.42578125" style="553" customWidth="1"/>
    <col min="11522" max="11522" width="27.28515625" style="553" bestFit="1" customWidth="1"/>
    <col min="11523" max="11523" width="13.5703125" style="553" customWidth="1"/>
    <col min="11524" max="11524" width="17.7109375" style="553" customWidth="1"/>
    <col min="11525" max="11525" width="14.42578125" style="553" customWidth="1"/>
    <col min="11526" max="11526" width="15.140625" style="553" customWidth="1"/>
    <col min="11527" max="11527" width="17.85546875" style="553" bestFit="1" customWidth="1"/>
    <col min="11528" max="11528" width="27.5703125" style="553" bestFit="1" customWidth="1"/>
    <col min="11529" max="11529" width="25.42578125" style="553" bestFit="1" customWidth="1"/>
    <col min="11530" max="11531" width="17.7109375" style="553" customWidth="1"/>
    <col min="11532" max="11532" width="1.28515625" style="553" customWidth="1"/>
    <col min="11533" max="11776" width="11.42578125" style="553"/>
    <col min="11777" max="11777" width="94.42578125" style="553" customWidth="1"/>
    <col min="11778" max="11778" width="27.28515625" style="553" bestFit="1" customWidth="1"/>
    <col min="11779" max="11779" width="13.5703125" style="553" customWidth="1"/>
    <col min="11780" max="11780" width="17.7109375" style="553" customWidth="1"/>
    <col min="11781" max="11781" width="14.42578125" style="553" customWidth="1"/>
    <col min="11782" max="11782" width="15.140625" style="553" customWidth="1"/>
    <col min="11783" max="11783" width="17.85546875" style="553" bestFit="1" customWidth="1"/>
    <col min="11784" max="11784" width="27.5703125" style="553" bestFit="1" customWidth="1"/>
    <col min="11785" max="11785" width="25.42578125" style="553" bestFit="1" customWidth="1"/>
    <col min="11786" max="11787" width="17.7109375" style="553" customWidth="1"/>
    <col min="11788" max="11788" width="1.28515625" style="553" customWidth="1"/>
    <col min="11789" max="12032" width="11.42578125" style="553"/>
    <col min="12033" max="12033" width="94.42578125" style="553" customWidth="1"/>
    <col min="12034" max="12034" width="27.28515625" style="553" bestFit="1" customWidth="1"/>
    <col min="12035" max="12035" width="13.5703125" style="553" customWidth="1"/>
    <col min="12036" max="12036" width="17.7109375" style="553" customWidth="1"/>
    <col min="12037" max="12037" width="14.42578125" style="553" customWidth="1"/>
    <col min="12038" max="12038" width="15.140625" style="553" customWidth="1"/>
    <col min="12039" max="12039" width="17.85546875" style="553" bestFit="1" customWidth="1"/>
    <col min="12040" max="12040" width="27.5703125" style="553" bestFit="1" customWidth="1"/>
    <col min="12041" max="12041" width="25.42578125" style="553" bestFit="1" customWidth="1"/>
    <col min="12042" max="12043" width="17.7109375" style="553" customWidth="1"/>
    <col min="12044" max="12044" width="1.28515625" style="553" customWidth="1"/>
    <col min="12045" max="12288" width="11.42578125" style="553"/>
    <col min="12289" max="12289" width="94.42578125" style="553" customWidth="1"/>
    <col min="12290" max="12290" width="27.28515625" style="553" bestFit="1" customWidth="1"/>
    <col min="12291" max="12291" width="13.5703125" style="553" customWidth="1"/>
    <col min="12292" max="12292" width="17.7109375" style="553" customWidth="1"/>
    <col min="12293" max="12293" width="14.42578125" style="553" customWidth="1"/>
    <col min="12294" max="12294" width="15.140625" style="553" customWidth="1"/>
    <col min="12295" max="12295" width="17.85546875" style="553" bestFit="1" customWidth="1"/>
    <col min="12296" max="12296" width="27.5703125" style="553" bestFit="1" customWidth="1"/>
    <col min="12297" max="12297" width="25.42578125" style="553" bestFit="1" customWidth="1"/>
    <col min="12298" max="12299" width="17.7109375" style="553" customWidth="1"/>
    <col min="12300" max="12300" width="1.28515625" style="553" customWidth="1"/>
    <col min="12301" max="12544" width="11.42578125" style="553"/>
    <col min="12545" max="12545" width="94.42578125" style="553" customWidth="1"/>
    <col min="12546" max="12546" width="27.28515625" style="553" bestFit="1" customWidth="1"/>
    <col min="12547" max="12547" width="13.5703125" style="553" customWidth="1"/>
    <col min="12548" max="12548" width="17.7109375" style="553" customWidth="1"/>
    <col min="12549" max="12549" width="14.42578125" style="553" customWidth="1"/>
    <col min="12550" max="12550" width="15.140625" style="553" customWidth="1"/>
    <col min="12551" max="12551" width="17.85546875" style="553" bestFit="1" customWidth="1"/>
    <col min="12552" max="12552" width="27.5703125" style="553" bestFit="1" customWidth="1"/>
    <col min="12553" max="12553" width="25.42578125" style="553" bestFit="1" customWidth="1"/>
    <col min="12554" max="12555" width="17.7109375" style="553" customWidth="1"/>
    <col min="12556" max="12556" width="1.28515625" style="553" customWidth="1"/>
    <col min="12557" max="12800" width="11.42578125" style="553"/>
    <col min="12801" max="12801" width="94.42578125" style="553" customWidth="1"/>
    <col min="12802" max="12802" width="27.28515625" style="553" bestFit="1" customWidth="1"/>
    <col min="12803" max="12803" width="13.5703125" style="553" customWidth="1"/>
    <col min="12804" max="12804" width="17.7109375" style="553" customWidth="1"/>
    <col min="12805" max="12805" width="14.42578125" style="553" customWidth="1"/>
    <col min="12806" max="12806" width="15.140625" style="553" customWidth="1"/>
    <col min="12807" max="12807" width="17.85546875" style="553" bestFit="1" customWidth="1"/>
    <col min="12808" max="12808" width="27.5703125" style="553" bestFit="1" customWidth="1"/>
    <col min="12809" max="12809" width="25.42578125" style="553" bestFit="1" customWidth="1"/>
    <col min="12810" max="12811" width="17.7109375" style="553" customWidth="1"/>
    <col min="12812" max="12812" width="1.28515625" style="553" customWidth="1"/>
    <col min="12813" max="13056" width="11.42578125" style="553"/>
    <col min="13057" max="13057" width="94.42578125" style="553" customWidth="1"/>
    <col min="13058" max="13058" width="27.28515625" style="553" bestFit="1" customWidth="1"/>
    <col min="13059" max="13059" width="13.5703125" style="553" customWidth="1"/>
    <col min="13060" max="13060" width="17.7109375" style="553" customWidth="1"/>
    <col min="13061" max="13061" width="14.42578125" style="553" customWidth="1"/>
    <col min="13062" max="13062" width="15.140625" style="553" customWidth="1"/>
    <col min="13063" max="13063" width="17.85546875" style="553" bestFit="1" customWidth="1"/>
    <col min="13064" max="13064" width="27.5703125" style="553" bestFit="1" customWidth="1"/>
    <col min="13065" max="13065" width="25.42578125" style="553" bestFit="1" customWidth="1"/>
    <col min="13066" max="13067" width="17.7109375" style="553" customWidth="1"/>
    <col min="13068" max="13068" width="1.28515625" style="553" customWidth="1"/>
    <col min="13069" max="13312" width="11.42578125" style="553"/>
    <col min="13313" max="13313" width="94.42578125" style="553" customWidth="1"/>
    <col min="13314" max="13314" width="27.28515625" style="553" bestFit="1" customWidth="1"/>
    <col min="13315" max="13315" width="13.5703125" style="553" customWidth="1"/>
    <col min="13316" max="13316" width="17.7109375" style="553" customWidth="1"/>
    <col min="13317" max="13317" width="14.42578125" style="553" customWidth="1"/>
    <col min="13318" max="13318" width="15.140625" style="553" customWidth="1"/>
    <col min="13319" max="13319" width="17.85546875" style="553" bestFit="1" customWidth="1"/>
    <col min="13320" max="13320" width="27.5703125" style="553" bestFit="1" customWidth="1"/>
    <col min="13321" max="13321" width="25.42578125" style="553" bestFit="1" customWidth="1"/>
    <col min="13322" max="13323" width="17.7109375" style="553" customWidth="1"/>
    <col min="13324" max="13324" width="1.28515625" style="553" customWidth="1"/>
    <col min="13325" max="13568" width="11.42578125" style="553"/>
    <col min="13569" max="13569" width="94.42578125" style="553" customWidth="1"/>
    <col min="13570" max="13570" width="27.28515625" style="553" bestFit="1" customWidth="1"/>
    <col min="13571" max="13571" width="13.5703125" style="553" customWidth="1"/>
    <col min="13572" max="13572" width="17.7109375" style="553" customWidth="1"/>
    <col min="13573" max="13573" width="14.42578125" style="553" customWidth="1"/>
    <col min="13574" max="13574" width="15.140625" style="553" customWidth="1"/>
    <col min="13575" max="13575" width="17.85546875" style="553" bestFit="1" customWidth="1"/>
    <col min="13576" max="13576" width="27.5703125" style="553" bestFit="1" customWidth="1"/>
    <col min="13577" max="13577" width="25.42578125" style="553" bestFit="1" customWidth="1"/>
    <col min="13578" max="13579" width="17.7109375" style="553" customWidth="1"/>
    <col min="13580" max="13580" width="1.28515625" style="553" customWidth="1"/>
    <col min="13581" max="13824" width="11.42578125" style="553"/>
    <col min="13825" max="13825" width="94.42578125" style="553" customWidth="1"/>
    <col min="13826" max="13826" width="27.28515625" style="553" bestFit="1" customWidth="1"/>
    <col min="13827" max="13827" width="13.5703125" style="553" customWidth="1"/>
    <col min="13828" max="13828" width="17.7109375" style="553" customWidth="1"/>
    <col min="13829" max="13829" width="14.42578125" style="553" customWidth="1"/>
    <col min="13830" max="13830" width="15.140625" style="553" customWidth="1"/>
    <col min="13831" max="13831" width="17.85546875" style="553" bestFit="1" customWidth="1"/>
    <col min="13832" max="13832" width="27.5703125" style="553" bestFit="1" customWidth="1"/>
    <col min="13833" max="13833" width="25.42578125" style="553" bestFit="1" customWidth="1"/>
    <col min="13834" max="13835" width="17.7109375" style="553" customWidth="1"/>
    <col min="13836" max="13836" width="1.28515625" style="553" customWidth="1"/>
    <col min="13837" max="14080" width="11.42578125" style="553"/>
    <col min="14081" max="14081" width="94.42578125" style="553" customWidth="1"/>
    <col min="14082" max="14082" width="27.28515625" style="553" bestFit="1" customWidth="1"/>
    <col min="14083" max="14083" width="13.5703125" style="553" customWidth="1"/>
    <col min="14084" max="14084" width="17.7109375" style="553" customWidth="1"/>
    <col min="14085" max="14085" width="14.42578125" style="553" customWidth="1"/>
    <col min="14086" max="14086" width="15.140625" style="553" customWidth="1"/>
    <col min="14087" max="14087" width="17.85546875" style="553" bestFit="1" customWidth="1"/>
    <col min="14088" max="14088" width="27.5703125" style="553" bestFit="1" customWidth="1"/>
    <col min="14089" max="14089" width="25.42578125" style="553" bestFit="1" customWidth="1"/>
    <col min="14090" max="14091" width="17.7109375" style="553" customWidth="1"/>
    <col min="14092" max="14092" width="1.28515625" style="553" customWidth="1"/>
    <col min="14093" max="14336" width="11.42578125" style="553"/>
    <col min="14337" max="14337" width="94.42578125" style="553" customWidth="1"/>
    <col min="14338" max="14338" width="27.28515625" style="553" bestFit="1" customWidth="1"/>
    <col min="14339" max="14339" width="13.5703125" style="553" customWidth="1"/>
    <col min="14340" max="14340" width="17.7109375" style="553" customWidth="1"/>
    <col min="14341" max="14341" width="14.42578125" style="553" customWidth="1"/>
    <col min="14342" max="14342" width="15.140625" style="553" customWidth="1"/>
    <col min="14343" max="14343" width="17.85546875" style="553" bestFit="1" customWidth="1"/>
    <col min="14344" max="14344" width="27.5703125" style="553" bestFit="1" customWidth="1"/>
    <col min="14345" max="14345" width="25.42578125" style="553" bestFit="1" customWidth="1"/>
    <col min="14346" max="14347" width="17.7109375" style="553" customWidth="1"/>
    <col min="14348" max="14348" width="1.28515625" style="553" customWidth="1"/>
    <col min="14349" max="14592" width="11.42578125" style="553"/>
    <col min="14593" max="14593" width="94.42578125" style="553" customWidth="1"/>
    <col min="14594" max="14594" width="27.28515625" style="553" bestFit="1" customWidth="1"/>
    <col min="14595" max="14595" width="13.5703125" style="553" customWidth="1"/>
    <col min="14596" max="14596" width="17.7109375" style="553" customWidth="1"/>
    <col min="14597" max="14597" width="14.42578125" style="553" customWidth="1"/>
    <col min="14598" max="14598" width="15.140625" style="553" customWidth="1"/>
    <col min="14599" max="14599" width="17.85546875" style="553" bestFit="1" customWidth="1"/>
    <col min="14600" max="14600" width="27.5703125" style="553" bestFit="1" customWidth="1"/>
    <col min="14601" max="14601" width="25.42578125" style="553" bestFit="1" customWidth="1"/>
    <col min="14602" max="14603" width="17.7109375" style="553" customWidth="1"/>
    <col min="14604" max="14604" width="1.28515625" style="553" customWidth="1"/>
    <col min="14605" max="14848" width="11.42578125" style="553"/>
    <col min="14849" max="14849" width="94.42578125" style="553" customWidth="1"/>
    <col min="14850" max="14850" width="27.28515625" style="553" bestFit="1" customWidth="1"/>
    <col min="14851" max="14851" width="13.5703125" style="553" customWidth="1"/>
    <col min="14852" max="14852" width="17.7109375" style="553" customWidth="1"/>
    <col min="14853" max="14853" width="14.42578125" style="553" customWidth="1"/>
    <col min="14854" max="14854" width="15.140625" style="553" customWidth="1"/>
    <col min="14855" max="14855" width="17.85546875" style="553" bestFit="1" customWidth="1"/>
    <col min="14856" max="14856" width="27.5703125" style="553" bestFit="1" customWidth="1"/>
    <col min="14857" max="14857" width="25.42578125" style="553" bestFit="1" customWidth="1"/>
    <col min="14858" max="14859" width="17.7109375" style="553" customWidth="1"/>
    <col min="14860" max="14860" width="1.28515625" style="553" customWidth="1"/>
    <col min="14861" max="15104" width="11.42578125" style="553"/>
    <col min="15105" max="15105" width="94.42578125" style="553" customWidth="1"/>
    <col min="15106" max="15106" width="27.28515625" style="553" bestFit="1" customWidth="1"/>
    <col min="15107" max="15107" width="13.5703125" style="553" customWidth="1"/>
    <col min="15108" max="15108" width="17.7109375" style="553" customWidth="1"/>
    <col min="15109" max="15109" width="14.42578125" style="553" customWidth="1"/>
    <col min="15110" max="15110" width="15.140625" style="553" customWidth="1"/>
    <col min="15111" max="15111" width="17.85546875" style="553" bestFit="1" customWidth="1"/>
    <col min="15112" max="15112" width="27.5703125" style="553" bestFit="1" customWidth="1"/>
    <col min="15113" max="15113" width="25.42578125" style="553" bestFit="1" customWidth="1"/>
    <col min="15114" max="15115" width="17.7109375" style="553" customWidth="1"/>
    <col min="15116" max="15116" width="1.28515625" style="553" customWidth="1"/>
    <col min="15117" max="15360" width="11.42578125" style="553"/>
    <col min="15361" max="15361" width="94.42578125" style="553" customWidth="1"/>
    <col min="15362" max="15362" width="27.28515625" style="553" bestFit="1" customWidth="1"/>
    <col min="15363" max="15363" width="13.5703125" style="553" customWidth="1"/>
    <col min="15364" max="15364" width="17.7109375" style="553" customWidth="1"/>
    <col min="15365" max="15365" width="14.42578125" style="553" customWidth="1"/>
    <col min="15366" max="15366" width="15.140625" style="553" customWidth="1"/>
    <col min="15367" max="15367" width="17.85546875" style="553" bestFit="1" customWidth="1"/>
    <col min="15368" max="15368" width="27.5703125" style="553" bestFit="1" customWidth="1"/>
    <col min="15369" max="15369" width="25.42578125" style="553" bestFit="1" customWidth="1"/>
    <col min="15370" max="15371" width="17.7109375" style="553" customWidth="1"/>
    <col min="15372" max="15372" width="1.28515625" style="553" customWidth="1"/>
    <col min="15373" max="15616" width="11.42578125" style="553"/>
    <col min="15617" max="15617" width="94.42578125" style="553" customWidth="1"/>
    <col min="15618" max="15618" width="27.28515625" style="553" bestFit="1" customWidth="1"/>
    <col min="15619" max="15619" width="13.5703125" style="553" customWidth="1"/>
    <col min="15620" max="15620" width="17.7109375" style="553" customWidth="1"/>
    <col min="15621" max="15621" width="14.42578125" style="553" customWidth="1"/>
    <col min="15622" max="15622" width="15.140625" style="553" customWidth="1"/>
    <col min="15623" max="15623" width="17.85546875" style="553" bestFit="1" customWidth="1"/>
    <col min="15624" max="15624" width="27.5703125" style="553" bestFit="1" customWidth="1"/>
    <col min="15625" max="15625" width="25.42578125" style="553" bestFit="1" customWidth="1"/>
    <col min="15626" max="15627" width="17.7109375" style="553" customWidth="1"/>
    <col min="15628" max="15628" width="1.28515625" style="553" customWidth="1"/>
    <col min="15629" max="15872" width="11.42578125" style="553"/>
    <col min="15873" max="15873" width="94.42578125" style="553" customWidth="1"/>
    <col min="15874" max="15874" width="27.28515625" style="553" bestFit="1" customWidth="1"/>
    <col min="15875" max="15875" width="13.5703125" style="553" customWidth="1"/>
    <col min="15876" max="15876" width="17.7109375" style="553" customWidth="1"/>
    <col min="15877" max="15877" width="14.42578125" style="553" customWidth="1"/>
    <col min="15878" max="15878" width="15.140625" style="553" customWidth="1"/>
    <col min="15879" max="15879" width="17.85546875" style="553" bestFit="1" customWidth="1"/>
    <col min="15880" max="15880" width="27.5703125" style="553" bestFit="1" customWidth="1"/>
    <col min="15881" max="15881" width="25.42578125" style="553" bestFit="1" customWidth="1"/>
    <col min="15882" max="15883" width="17.7109375" style="553" customWidth="1"/>
    <col min="15884" max="15884" width="1.28515625" style="553" customWidth="1"/>
    <col min="15885" max="16128" width="11.42578125" style="553"/>
    <col min="16129" max="16129" width="94.42578125" style="553" customWidth="1"/>
    <col min="16130" max="16130" width="27.28515625" style="553" bestFit="1" customWidth="1"/>
    <col min="16131" max="16131" width="13.5703125" style="553" customWidth="1"/>
    <col min="16132" max="16132" width="17.7109375" style="553" customWidth="1"/>
    <col min="16133" max="16133" width="14.42578125" style="553" customWidth="1"/>
    <col min="16134" max="16134" width="15.140625" style="553" customWidth="1"/>
    <col min="16135" max="16135" width="17.85546875" style="553" bestFit="1" customWidth="1"/>
    <col min="16136" max="16136" width="27.5703125" style="553" bestFit="1" customWidth="1"/>
    <col min="16137" max="16137" width="25.42578125" style="553" bestFit="1" customWidth="1"/>
    <col min="16138" max="16139" width="17.7109375" style="553" customWidth="1"/>
    <col min="16140" max="16140" width="1.28515625" style="553" customWidth="1"/>
    <col min="16141" max="16384" width="11.42578125" style="553"/>
  </cols>
  <sheetData>
    <row r="1" spans="1:11" s="348" customFormat="1" x14ac:dyDescent="0.25"/>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3384</v>
      </c>
      <c r="B4" s="350"/>
      <c r="C4" s="350"/>
      <c r="D4" s="350"/>
      <c r="E4" s="350"/>
      <c r="F4" s="350"/>
      <c r="G4" s="350"/>
      <c r="H4" s="350"/>
      <c r="I4" s="350"/>
      <c r="J4" s="350"/>
      <c r="K4" s="350"/>
    </row>
    <row r="5" spans="1:11" s="348" customFormat="1" x14ac:dyDescent="0.25"/>
    <row r="6" spans="1:11" s="348" customFormat="1" x14ac:dyDescent="0.25">
      <c r="A6" s="1182" t="s">
        <v>1</v>
      </c>
      <c r="B6" s="1182" t="s">
        <v>2</v>
      </c>
      <c r="C6" s="1182" t="s">
        <v>3</v>
      </c>
      <c r="D6" s="1182"/>
      <c r="E6" s="353" t="s">
        <v>4</v>
      </c>
      <c r="F6" s="353"/>
      <c r="G6" s="1182" t="s">
        <v>5</v>
      </c>
      <c r="H6" s="1603" t="s">
        <v>6</v>
      </c>
      <c r="I6" s="1603"/>
      <c r="J6" s="1182" t="s">
        <v>7</v>
      </c>
      <c r="K6" s="1182" t="s">
        <v>8</v>
      </c>
    </row>
    <row r="7" spans="1:11" s="354" customFormat="1" x14ac:dyDescent="0.25">
      <c r="A7" s="1614" t="s">
        <v>9</v>
      </c>
      <c r="B7" s="1601" t="s">
        <v>10</v>
      </c>
      <c r="C7" s="1601" t="s">
        <v>11</v>
      </c>
      <c r="D7" s="1601" t="s">
        <v>12</v>
      </c>
      <c r="E7" s="1601" t="s">
        <v>13</v>
      </c>
      <c r="F7" s="1601"/>
      <c r="G7" s="1601" t="s">
        <v>14</v>
      </c>
      <c r="H7" s="1601" t="s">
        <v>15</v>
      </c>
      <c r="I7" s="1601"/>
      <c r="J7" s="1601" t="s">
        <v>16</v>
      </c>
      <c r="K7" s="1602" t="s">
        <v>17</v>
      </c>
    </row>
    <row r="8" spans="1:11" s="354" customFormat="1" x14ac:dyDescent="0.25">
      <c r="A8" s="1614"/>
      <c r="B8" s="1601"/>
      <c r="C8" s="1601"/>
      <c r="D8" s="1601"/>
      <c r="E8" s="1243" t="s">
        <v>18</v>
      </c>
      <c r="F8" s="1243" t="s">
        <v>19</v>
      </c>
      <c r="G8" s="1601"/>
      <c r="H8" s="1243" t="s">
        <v>18</v>
      </c>
      <c r="I8" s="1243" t="s">
        <v>19</v>
      </c>
      <c r="J8" s="1601"/>
      <c r="K8" s="1602"/>
    </row>
    <row r="9" spans="1:11" ht="15.95" customHeight="1" x14ac:dyDescent="0.25">
      <c r="A9" s="140" t="s">
        <v>20</v>
      </c>
      <c r="B9" s="141"/>
      <c r="C9" s="141"/>
      <c r="D9" s="141"/>
      <c r="E9" s="141"/>
      <c r="F9" s="141"/>
      <c r="G9" s="141"/>
      <c r="H9" s="141"/>
      <c r="I9" s="141"/>
      <c r="J9" s="141"/>
      <c r="K9" s="180">
        <f>SUM(K10)</f>
        <v>0</v>
      </c>
    </row>
    <row r="10" spans="1:11" ht="15.95" customHeight="1" x14ac:dyDescent="0.25">
      <c r="A10" s="439"/>
      <c r="B10" s="437"/>
      <c r="C10" s="437"/>
      <c r="D10" s="437"/>
      <c r="E10" s="437"/>
      <c r="F10" s="437"/>
      <c r="G10" s="437"/>
      <c r="H10" s="437"/>
      <c r="I10" s="437"/>
      <c r="J10" s="437"/>
      <c r="K10" s="172"/>
    </row>
    <row r="11" spans="1:11" ht="15.95" customHeight="1" x14ac:dyDescent="0.25">
      <c r="A11" s="140" t="s">
        <v>21</v>
      </c>
      <c r="B11" s="141"/>
      <c r="C11" s="141"/>
      <c r="D11" s="141"/>
      <c r="E11" s="141"/>
      <c r="F11" s="141"/>
      <c r="G11" s="141"/>
      <c r="H11" s="141"/>
      <c r="I11" s="141"/>
      <c r="J11" s="141"/>
      <c r="K11" s="180">
        <f>SUM(K12,K13)</f>
        <v>381874.15</v>
      </c>
    </row>
    <row r="12" spans="1:11" s="243" customFormat="1" ht="15.95" customHeight="1" x14ac:dyDescent="0.25">
      <c r="A12" s="1070" t="s">
        <v>3062</v>
      </c>
      <c r="B12" s="1343" t="s">
        <v>3063</v>
      </c>
      <c r="C12" s="1343" t="s">
        <v>169</v>
      </c>
      <c r="D12" s="899"/>
      <c r="E12" s="899"/>
      <c r="F12" s="899"/>
      <c r="G12" s="241"/>
      <c r="H12" s="241"/>
      <c r="I12" s="241"/>
      <c r="J12" s="241" t="s">
        <v>3064</v>
      </c>
      <c r="K12" s="1351">
        <v>203994</v>
      </c>
    </row>
    <row r="13" spans="1:11" s="243" customFormat="1" ht="15.95" customHeight="1" x14ac:dyDescent="0.25">
      <c r="A13" s="1070" t="s">
        <v>3065</v>
      </c>
      <c r="B13" s="1344"/>
      <c r="C13" s="1344"/>
      <c r="D13" s="899"/>
      <c r="E13" s="899"/>
      <c r="F13" s="899"/>
      <c r="G13" s="241"/>
      <c r="H13" s="241"/>
      <c r="I13" s="241"/>
      <c r="J13" s="241"/>
      <c r="K13" s="1351">
        <f>+SUM(K14:K16)</f>
        <v>177880.15</v>
      </c>
    </row>
    <row r="14" spans="1:11" s="243" customFormat="1" ht="15.95" customHeight="1" x14ac:dyDescent="0.25">
      <c r="A14" s="1356" t="s">
        <v>3385</v>
      </c>
      <c r="B14" s="1343" t="s">
        <v>3066</v>
      </c>
      <c r="C14" s="1343" t="s">
        <v>23</v>
      </c>
      <c r="D14" s="899"/>
      <c r="E14" s="899"/>
      <c r="F14" s="899"/>
      <c r="G14" s="1345">
        <v>4.5</v>
      </c>
      <c r="H14" s="241"/>
      <c r="I14" s="241"/>
      <c r="J14" s="241" t="s">
        <v>3064</v>
      </c>
      <c r="K14" s="1352">
        <v>147930.15</v>
      </c>
    </row>
    <row r="15" spans="1:11" s="243" customFormat="1" ht="15.95" customHeight="1" x14ac:dyDescent="0.25">
      <c r="A15" s="1354" t="s">
        <v>3067</v>
      </c>
      <c r="B15" s="1343" t="s">
        <v>956</v>
      </c>
      <c r="C15" s="1343" t="s">
        <v>789</v>
      </c>
      <c r="D15" s="899"/>
      <c r="E15" s="899"/>
      <c r="F15" s="899"/>
      <c r="G15" s="1347">
        <v>250</v>
      </c>
      <c r="H15" s="241"/>
      <c r="I15" s="241"/>
      <c r="J15" s="241" t="s">
        <v>3064</v>
      </c>
      <c r="K15" s="1352">
        <v>20250</v>
      </c>
    </row>
    <row r="16" spans="1:11" s="243" customFormat="1" ht="15.95" customHeight="1" x14ac:dyDescent="0.25">
      <c r="A16" s="1354" t="s">
        <v>2751</v>
      </c>
      <c r="B16" s="1343" t="s">
        <v>956</v>
      </c>
      <c r="C16" s="1343" t="s">
        <v>789</v>
      </c>
      <c r="D16" s="899"/>
      <c r="E16" s="899"/>
      <c r="F16" s="899"/>
      <c r="G16" s="1347">
        <v>100</v>
      </c>
      <c r="H16" s="241"/>
      <c r="I16" s="241"/>
      <c r="J16" s="241" t="s">
        <v>3064</v>
      </c>
      <c r="K16" s="1352">
        <v>9700</v>
      </c>
    </row>
    <row r="17" spans="1:11" s="348" customFormat="1" ht="15.95" customHeight="1" x14ac:dyDescent="0.25">
      <c r="A17" s="140" t="s">
        <v>40</v>
      </c>
      <c r="B17" s="141"/>
      <c r="C17" s="141"/>
      <c r="D17" s="141"/>
      <c r="E17" s="141"/>
      <c r="F17" s="141"/>
      <c r="G17" s="141"/>
      <c r="H17" s="141"/>
      <c r="I17" s="141"/>
      <c r="J17" s="141"/>
      <c r="K17" s="180">
        <f>SUM(K18)</f>
        <v>0</v>
      </c>
    </row>
    <row r="18" spans="1:11" s="355" customFormat="1" ht="15.95" customHeight="1" x14ac:dyDescent="0.25">
      <c r="A18" s="440"/>
      <c r="B18" s="438"/>
      <c r="C18" s="461"/>
      <c r="D18" s="438"/>
      <c r="E18" s="438"/>
      <c r="F18" s="438"/>
      <c r="G18" s="438"/>
      <c r="H18" s="438"/>
      <c r="I18" s="438"/>
      <c r="J18" s="438"/>
      <c r="K18" s="914"/>
    </row>
    <row r="19" spans="1:11" ht="15.95" customHeight="1" x14ac:dyDescent="0.25">
      <c r="A19" s="140" t="s">
        <v>41</v>
      </c>
      <c r="B19" s="141"/>
      <c r="C19" s="141"/>
      <c r="D19" s="141"/>
      <c r="E19" s="141"/>
      <c r="F19" s="141"/>
      <c r="G19" s="141"/>
      <c r="H19" s="141"/>
      <c r="I19" s="141"/>
      <c r="J19" s="141"/>
      <c r="K19" s="180">
        <f>SUM(K20:K28,K31)</f>
        <v>1178356.8599999999</v>
      </c>
    </row>
    <row r="20" spans="1:11" ht="15.95" customHeight="1" x14ac:dyDescent="0.25">
      <c r="A20" s="1070" t="s">
        <v>1882</v>
      </c>
      <c r="B20" s="437"/>
      <c r="C20" s="453"/>
      <c r="D20" s="437"/>
      <c r="E20" s="437"/>
      <c r="F20" s="437"/>
      <c r="G20" s="437"/>
      <c r="H20" s="437"/>
      <c r="I20" s="437"/>
      <c r="J20" s="437"/>
      <c r="K20" s="1351">
        <v>449385.64</v>
      </c>
    </row>
    <row r="21" spans="1:11" ht="15.95" customHeight="1" x14ac:dyDescent="0.25">
      <c r="A21" s="1354" t="s">
        <v>3068</v>
      </c>
      <c r="B21" s="437"/>
      <c r="C21" s="453"/>
      <c r="D21" s="437"/>
      <c r="E21" s="437"/>
      <c r="F21" s="437"/>
      <c r="G21" s="437"/>
      <c r="H21" s="437"/>
      <c r="I21" s="437"/>
      <c r="J21" s="437"/>
      <c r="K21" s="1352">
        <v>188345.58</v>
      </c>
    </row>
    <row r="22" spans="1:11" ht="15.95" customHeight="1" x14ac:dyDescent="0.25">
      <c r="A22" s="1355" t="s">
        <v>3069</v>
      </c>
      <c r="B22" s="1348" t="s">
        <v>3070</v>
      </c>
      <c r="C22" s="1348" t="s">
        <v>110</v>
      </c>
      <c r="D22" s="437"/>
      <c r="E22" s="437"/>
      <c r="F22" s="437"/>
      <c r="G22" s="1349">
        <v>3250</v>
      </c>
      <c r="H22" s="437"/>
      <c r="I22" s="437"/>
      <c r="J22" s="541" t="s">
        <v>3071</v>
      </c>
      <c r="K22" s="1353">
        <v>28700</v>
      </c>
    </row>
    <row r="23" spans="1:11" ht="15.95" customHeight="1" x14ac:dyDescent="0.25">
      <c r="A23" s="1355" t="s">
        <v>3072</v>
      </c>
      <c r="B23" s="1348" t="s">
        <v>3073</v>
      </c>
      <c r="C23" s="1348" t="s">
        <v>110</v>
      </c>
      <c r="D23" s="437"/>
      <c r="E23" s="437"/>
      <c r="F23" s="437"/>
      <c r="G23" s="1349">
        <v>4148</v>
      </c>
      <c r="H23" s="437"/>
      <c r="I23" s="437"/>
      <c r="J23" s="437"/>
      <c r="K23" s="1353">
        <v>159645.57999999999</v>
      </c>
    </row>
    <row r="24" spans="1:11" ht="15.95" customHeight="1" x14ac:dyDescent="0.25">
      <c r="A24" s="1354" t="s">
        <v>3074</v>
      </c>
      <c r="B24" s="1348" t="s">
        <v>3075</v>
      </c>
      <c r="C24" s="1348" t="s">
        <v>838</v>
      </c>
      <c r="D24" s="437"/>
      <c r="E24" s="437"/>
      <c r="F24" s="437"/>
      <c r="G24" s="437"/>
      <c r="H24" s="437"/>
      <c r="I24" s="437"/>
      <c r="J24" s="437"/>
      <c r="K24" s="1352">
        <v>3995</v>
      </c>
    </row>
    <row r="25" spans="1:11" ht="15.95" customHeight="1" x14ac:dyDescent="0.25">
      <c r="A25" s="1354" t="s">
        <v>3076</v>
      </c>
      <c r="B25" s="1348" t="s">
        <v>873</v>
      </c>
      <c r="C25" s="1348" t="s">
        <v>838</v>
      </c>
      <c r="D25" s="437"/>
      <c r="E25" s="437"/>
      <c r="F25" s="437"/>
      <c r="G25" s="1349">
        <v>1800</v>
      </c>
      <c r="H25" s="437"/>
      <c r="I25" s="437"/>
      <c r="J25" s="437"/>
      <c r="K25" s="1352">
        <v>10175</v>
      </c>
    </row>
    <row r="26" spans="1:11" ht="15.95" customHeight="1" x14ac:dyDescent="0.25">
      <c r="A26" s="1354" t="s">
        <v>3077</v>
      </c>
      <c r="B26" s="1348" t="s">
        <v>3078</v>
      </c>
      <c r="C26" s="1348" t="s">
        <v>838</v>
      </c>
      <c r="D26" s="437"/>
      <c r="E26" s="437"/>
      <c r="F26" s="437"/>
      <c r="G26" s="1350" t="s">
        <v>3079</v>
      </c>
      <c r="H26" s="1350" t="s">
        <v>3080</v>
      </c>
      <c r="I26" s="1350" t="s">
        <v>3081</v>
      </c>
      <c r="J26" s="437"/>
      <c r="K26" s="1352">
        <v>33604.839999999997</v>
      </c>
    </row>
    <row r="27" spans="1:11" ht="15.95" customHeight="1" x14ac:dyDescent="0.25">
      <c r="A27" s="1354" t="s">
        <v>3082</v>
      </c>
      <c r="B27" s="453"/>
      <c r="C27" s="453"/>
      <c r="D27" s="437"/>
      <c r="E27" s="437"/>
      <c r="F27" s="437"/>
      <c r="G27" s="541"/>
      <c r="H27" s="437"/>
      <c r="I27" s="437"/>
      <c r="J27" s="437"/>
      <c r="K27" s="1352">
        <v>213265.22</v>
      </c>
    </row>
    <row r="28" spans="1:11" ht="15.95" customHeight="1" x14ac:dyDescent="0.25">
      <c r="A28" s="1070" t="s">
        <v>152</v>
      </c>
      <c r="B28" s="453"/>
      <c r="C28" s="1348"/>
      <c r="D28" s="437"/>
      <c r="E28" s="437"/>
      <c r="F28" s="437"/>
      <c r="G28" s="541"/>
      <c r="H28" s="437"/>
      <c r="I28" s="437"/>
      <c r="J28" s="437"/>
      <c r="K28" s="1351">
        <v>89740</v>
      </c>
    </row>
    <row r="29" spans="1:11" ht="41.25" customHeight="1" x14ac:dyDescent="0.25">
      <c r="A29" s="1357" t="s">
        <v>3386</v>
      </c>
      <c r="B29" s="1348" t="s">
        <v>956</v>
      </c>
      <c r="C29" s="1348" t="s">
        <v>838</v>
      </c>
      <c r="D29" s="437"/>
      <c r="E29" s="437"/>
      <c r="F29" s="437"/>
      <c r="G29" s="1349">
        <v>80</v>
      </c>
      <c r="H29" s="437"/>
      <c r="I29" s="437"/>
      <c r="J29" s="437"/>
      <c r="K29" s="1352">
        <v>3190</v>
      </c>
    </row>
    <row r="30" spans="1:11" ht="15.95" customHeight="1" x14ac:dyDescent="0.25">
      <c r="A30" s="1354" t="s">
        <v>3083</v>
      </c>
      <c r="B30" s="1348" t="s">
        <v>956</v>
      </c>
      <c r="C30" s="1348" t="s">
        <v>838</v>
      </c>
      <c r="D30" s="437"/>
      <c r="E30" s="437"/>
      <c r="F30" s="437"/>
      <c r="G30" s="1349">
        <v>500</v>
      </c>
      <c r="H30" s="437"/>
      <c r="I30" s="437"/>
      <c r="J30" s="437"/>
      <c r="K30" s="1352">
        <v>86550</v>
      </c>
    </row>
    <row r="31" spans="1:11" ht="15.95" customHeight="1" x14ac:dyDescent="0.25">
      <c r="A31" s="1070" t="s">
        <v>148</v>
      </c>
      <c r="B31" s="1348" t="s">
        <v>956</v>
      </c>
      <c r="C31" s="1348" t="s">
        <v>165</v>
      </c>
      <c r="D31" s="437"/>
      <c r="E31" s="437"/>
      <c r="F31" s="437"/>
      <c r="G31" s="1349">
        <v>300</v>
      </c>
      <c r="H31" s="437"/>
      <c r="I31" s="437"/>
      <c r="J31" s="437"/>
      <c r="K31" s="1351">
        <v>1500</v>
      </c>
    </row>
    <row r="32" spans="1:11" ht="15.95" customHeight="1" x14ac:dyDescent="0.25">
      <c r="A32" s="1346"/>
      <c r="B32" s="453"/>
      <c r="C32" s="453"/>
      <c r="D32" s="437"/>
      <c r="E32" s="437"/>
      <c r="F32" s="437"/>
      <c r="G32" s="437"/>
      <c r="H32" s="437"/>
      <c r="I32" s="437"/>
      <c r="J32" s="437"/>
      <c r="K32" s="172"/>
    </row>
    <row r="33" spans="1:11" ht="15.95" customHeight="1" x14ac:dyDescent="0.25">
      <c r="A33" s="140" t="s">
        <v>64</v>
      </c>
      <c r="B33" s="141"/>
      <c r="C33" s="141"/>
      <c r="D33" s="141"/>
      <c r="E33" s="141"/>
      <c r="F33" s="141"/>
      <c r="G33" s="141"/>
      <c r="H33" s="141"/>
      <c r="I33" s="141"/>
      <c r="J33" s="141"/>
      <c r="K33" s="180">
        <f>SUM(K34)</f>
        <v>22500</v>
      </c>
    </row>
    <row r="34" spans="1:11" s="554" customFormat="1" ht="15.95" customHeight="1" x14ac:dyDescent="0.25">
      <c r="A34" s="357" t="s">
        <v>3084</v>
      </c>
      <c r="B34" s="1348" t="s">
        <v>956</v>
      </c>
      <c r="C34" s="1348" t="s">
        <v>838</v>
      </c>
      <c r="D34" s="437"/>
      <c r="E34" s="437"/>
      <c r="F34" s="437"/>
      <c r="G34" s="1349">
        <v>1500</v>
      </c>
      <c r="H34" s="437"/>
      <c r="I34" s="437"/>
      <c r="J34" s="437"/>
      <c r="K34" s="1351">
        <v>22500</v>
      </c>
    </row>
    <row r="35" spans="1:11" ht="15.95" customHeight="1" x14ac:dyDescent="0.25">
      <c r="A35" s="439"/>
      <c r="B35" s="453"/>
      <c r="C35" s="453"/>
      <c r="D35" s="437"/>
      <c r="E35" s="437"/>
      <c r="F35" s="437"/>
      <c r="G35" s="437"/>
      <c r="H35" s="437"/>
      <c r="I35" s="437"/>
      <c r="J35" s="437"/>
      <c r="K35" s="172"/>
    </row>
    <row r="36" spans="1:11" ht="15.95" customHeight="1" x14ac:dyDescent="0.25">
      <c r="A36" s="140" t="s">
        <v>65</v>
      </c>
      <c r="B36" s="141"/>
      <c r="C36" s="141"/>
      <c r="D36" s="141"/>
      <c r="E36" s="141"/>
      <c r="F36" s="141"/>
      <c r="G36" s="141"/>
      <c r="H36" s="141"/>
      <c r="I36" s="141"/>
      <c r="J36" s="141"/>
      <c r="K36" s="180">
        <f>SUM(K37)</f>
        <v>0</v>
      </c>
    </row>
    <row r="37" spans="1:11" s="554" customFormat="1" ht="15.95" customHeight="1" x14ac:dyDescent="0.25">
      <c r="A37" s="439"/>
      <c r="B37" s="437"/>
      <c r="C37" s="437"/>
      <c r="D37" s="437"/>
      <c r="E37" s="437"/>
      <c r="F37" s="437"/>
      <c r="G37" s="437"/>
      <c r="H37" s="437"/>
      <c r="I37" s="437"/>
      <c r="J37" s="437"/>
      <c r="K37" s="172"/>
    </row>
    <row r="38" spans="1:11" s="348" customFormat="1" ht="15.95" customHeight="1" x14ac:dyDescent="0.25">
      <c r="A38" s="140" t="s">
        <v>67</v>
      </c>
      <c r="B38" s="141"/>
      <c r="C38" s="141"/>
      <c r="D38" s="141"/>
      <c r="E38" s="141"/>
      <c r="F38" s="141"/>
      <c r="G38" s="141"/>
      <c r="H38" s="141"/>
      <c r="I38" s="141"/>
      <c r="J38" s="141"/>
      <c r="K38" s="180">
        <f>SUM(K39)</f>
        <v>0</v>
      </c>
    </row>
    <row r="39" spans="1:11" s="355" customFormat="1" ht="15.95" customHeight="1" x14ac:dyDescent="0.25">
      <c r="A39" s="440"/>
      <c r="B39" s="438"/>
      <c r="C39" s="438"/>
      <c r="D39" s="438"/>
      <c r="E39" s="438"/>
      <c r="F39" s="438"/>
      <c r="G39" s="438"/>
      <c r="H39" s="438"/>
      <c r="I39" s="438"/>
      <c r="J39" s="438"/>
      <c r="K39" s="914"/>
    </row>
    <row r="40" spans="1:11" ht="15.95" customHeight="1" x14ac:dyDescent="0.25">
      <c r="A40" s="140" t="s">
        <v>68</v>
      </c>
      <c r="B40" s="141"/>
      <c r="C40" s="141"/>
      <c r="D40" s="141"/>
      <c r="E40" s="141"/>
      <c r="F40" s="141"/>
      <c r="G40" s="141"/>
      <c r="H40" s="141"/>
      <c r="I40" s="141"/>
      <c r="J40" s="141"/>
      <c r="K40" s="180">
        <f>SUM(K41)</f>
        <v>0</v>
      </c>
    </row>
    <row r="41" spans="1:11" s="355" customFormat="1" ht="15.95" customHeight="1" x14ac:dyDescent="0.25">
      <c r="A41" s="440"/>
      <c r="B41" s="438"/>
      <c r="C41" s="438"/>
      <c r="D41" s="438"/>
      <c r="E41" s="438"/>
      <c r="F41" s="438"/>
      <c r="G41" s="438"/>
      <c r="H41" s="438"/>
      <c r="I41" s="438"/>
      <c r="J41" s="438"/>
      <c r="K41" s="914"/>
    </row>
    <row r="42" spans="1:11" ht="15.95" customHeight="1" x14ac:dyDescent="0.25">
      <c r="A42" s="441" t="s">
        <v>178</v>
      </c>
      <c r="B42" s="1244"/>
      <c r="C42" s="1244"/>
      <c r="D42" s="1244"/>
      <c r="E42" s="1244"/>
      <c r="F42" s="1244"/>
      <c r="G42" s="1244"/>
      <c r="H42" s="1244"/>
      <c r="I42" s="1244"/>
      <c r="J42" s="1244"/>
      <c r="K42" s="96">
        <f>SUM(K40,K38,K36,K33,K19,K17,K11,K9)</f>
        <v>1582731.0099999998</v>
      </c>
    </row>
    <row r="43" spans="1:11" x14ac:dyDescent="0.25">
      <c r="A43" s="482"/>
      <c r="B43" s="19"/>
      <c r="C43" s="19"/>
      <c r="D43" s="19"/>
      <c r="E43" s="19"/>
      <c r="F43" s="19"/>
      <c r="G43" s="19"/>
      <c r="H43" s="19"/>
      <c r="I43" s="19"/>
      <c r="J43" s="19"/>
      <c r="K43" s="19"/>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5" scale="6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231"/>
  <sheetViews>
    <sheetView showGridLines="0" zoomScale="90" zoomScaleNormal="90" workbookViewId="0">
      <selection activeCell="B7" sqref="B7:B8"/>
    </sheetView>
  </sheetViews>
  <sheetFormatPr baseColWidth="10" defaultRowHeight="15" x14ac:dyDescent="0.25"/>
  <cols>
    <col min="1" max="1" width="82.28515625" style="553" customWidth="1"/>
    <col min="2" max="2" width="54.42578125" style="428" bestFit="1" customWidth="1"/>
    <col min="3" max="3" width="20.7109375" style="553" bestFit="1" customWidth="1"/>
    <col min="4" max="4" width="13.85546875" style="553" customWidth="1"/>
    <col min="5" max="5" width="12.28515625" style="553" customWidth="1"/>
    <col min="6" max="6" width="10.85546875" style="553" customWidth="1"/>
    <col min="7" max="7" width="15.5703125" style="612" customWidth="1"/>
    <col min="8" max="8" width="13.85546875" style="553" customWidth="1"/>
    <col min="9" max="9" width="14.28515625" style="553" customWidth="1"/>
    <col min="10" max="10" width="19.5703125" style="553" customWidth="1"/>
    <col min="11" max="11" width="16.140625" style="553" bestFit="1" customWidth="1"/>
    <col min="12" max="256" width="11.42578125" style="553"/>
    <col min="257" max="257" width="82.28515625" style="553" customWidth="1"/>
    <col min="258" max="258" width="39.42578125" style="553" customWidth="1"/>
    <col min="259" max="259" width="19.7109375" style="553" customWidth="1"/>
    <col min="260" max="260" width="13.85546875" style="553" customWidth="1"/>
    <col min="261" max="261" width="7.42578125" style="553" customWidth="1"/>
    <col min="262" max="262" width="10.85546875" style="553" customWidth="1"/>
    <col min="263" max="263" width="15.5703125" style="553" customWidth="1"/>
    <col min="264" max="264" width="13.85546875" style="553" customWidth="1"/>
    <col min="265" max="265" width="14.28515625" style="553" customWidth="1"/>
    <col min="266" max="266" width="25.140625" style="553" customWidth="1"/>
    <col min="267" max="267" width="17.7109375" style="553" customWidth="1"/>
    <col min="268" max="512" width="11.42578125" style="553"/>
    <col min="513" max="513" width="82.28515625" style="553" customWidth="1"/>
    <col min="514" max="514" width="39.42578125" style="553" customWidth="1"/>
    <col min="515" max="515" width="19.7109375" style="553" customWidth="1"/>
    <col min="516" max="516" width="13.85546875" style="553" customWidth="1"/>
    <col min="517" max="517" width="7.42578125" style="553" customWidth="1"/>
    <col min="518" max="518" width="10.85546875" style="553" customWidth="1"/>
    <col min="519" max="519" width="15.5703125" style="553" customWidth="1"/>
    <col min="520" max="520" width="13.85546875" style="553" customWidth="1"/>
    <col min="521" max="521" width="14.28515625" style="553" customWidth="1"/>
    <col min="522" max="522" width="25.140625" style="553" customWidth="1"/>
    <col min="523" max="523" width="17.7109375" style="553" customWidth="1"/>
    <col min="524" max="768" width="11.42578125" style="553"/>
    <col min="769" max="769" width="82.28515625" style="553" customWidth="1"/>
    <col min="770" max="770" width="39.42578125" style="553" customWidth="1"/>
    <col min="771" max="771" width="19.7109375" style="553" customWidth="1"/>
    <col min="772" max="772" width="13.85546875" style="553" customWidth="1"/>
    <col min="773" max="773" width="7.42578125" style="553" customWidth="1"/>
    <col min="774" max="774" width="10.85546875" style="553" customWidth="1"/>
    <col min="775" max="775" width="15.5703125" style="553" customWidth="1"/>
    <col min="776" max="776" width="13.85546875" style="553" customWidth="1"/>
    <col min="777" max="777" width="14.28515625" style="553" customWidth="1"/>
    <col min="778" max="778" width="25.140625" style="553" customWidth="1"/>
    <col min="779" max="779" width="17.7109375" style="553" customWidth="1"/>
    <col min="780" max="1024" width="11.42578125" style="553"/>
    <col min="1025" max="1025" width="82.28515625" style="553" customWidth="1"/>
    <col min="1026" max="1026" width="39.42578125" style="553" customWidth="1"/>
    <col min="1027" max="1027" width="19.7109375" style="553" customWidth="1"/>
    <col min="1028" max="1028" width="13.85546875" style="553" customWidth="1"/>
    <col min="1029" max="1029" width="7.42578125" style="553" customWidth="1"/>
    <col min="1030" max="1030" width="10.85546875" style="553" customWidth="1"/>
    <col min="1031" max="1031" width="15.5703125" style="553" customWidth="1"/>
    <col min="1032" max="1032" width="13.85546875" style="553" customWidth="1"/>
    <col min="1033" max="1033" width="14.28515625" style="553" customWidth="1"/>
    <col min="1034" max="1034" width="25.140625" style="553" customWidth="1"/>
    <col min="1035" max="1035" width="17.7109375" style="553" customWidth="1"/>
    <col min="1036" max="1280" width="11.42578125" style="553"/>
    <col min="1281" max="1281" width="82.28515625" style="553" customWidth="1"/>
    <col min="1282" max="1282" width="39.42578125" style="553" customWidth="1"/>
    <col min="1283" max="1283" width="19.7109375" style="553" customWidth="1"/>
    <col min="1284" max="1284" width="13.85546875" style="553" customWidth="1"/>
    <col min="1285" max="1285" width="7.42578125" style="553" customWidth="1"/>
    <col min="1286" max="1286" width="10.85546875" style="553" customWidth="1"/>
    <col min="1287" max="1287" width="15.5703125" style="553" customWidth="1"/>
    <col min="1288" max="1288" width="13.85546875" style="553" customWidth="1"/>
    <col min="1289" max="1289" width="14.28515625" style="553" customWidth="1"/>
    <col min="1290" max="1290" width="25.140625" style="553" customWidth="1"/>
    <col min="1291" max="1291" width="17.7109375" style="553" customWidth="1"/>
    <col min="1292" max="1536" width="11.42578125" style="553"/>
    <col min="1537" max="1537" width="82.28515625" style="553" customWidth="1"/>
    <col min="1538" max="1538" width="39.42578125" style="553" customWidth="1"/>
    <col min="1539" max="1539" width="19.7109375" style="553" customWidth="1"/>
    <col min="1540" max="1540" width="13.85546875" style="553" customWidth="1"/>
    <col min="1541" max="1541" width="7.42578125" style="553" customWidth="1"/>
    <col min="1542" max="1542" width="10.85546875" style="553" customWidth="1"/>
    <col min="1543" max="1543" width="15.5703125" style="553" customWidth="1"/>
    <col min="1544" max="1544" width="13.85546875" style="553" customWidth="1"/>
    <col min="1545" max="1545" width="14.28515625" style="553" customWidth="1"/>
    <col min="1546" max="1546" width="25.140625" style="553" customWidth="1"/>
    <col min="1547" max="1547" width="17.7109375" style="553" customWidth="1"/>
    <col min="1548" max="1792" width="11.42578125" style="553"/>
    <col min="1793" max="1793" width="82.28515625" style="553" customWidth="1"/>
    <col min="1794" max="1794" width="39.42578125" style="553" customWidth="1"/>
    <col min="1795" max="1795" width="19.7109375" style="553" customWidth="1"/>
    <col min="1796" max="1796" width="13.85546875" style="553" customWidth="1"/>
    <col min="1797" max="1797" width="7.42578125" style="553" customWidth="1"/>
    <col min="1798" max="1798" width="10.85546875" style="553" customWidth="1"/>
    <col min="1799" max="1799" width="15.5703125" style="553" customWidth="1"/>
    <col min="1800" max="1800" width="13.85546875" style="553" customWidth="1"/>
    <col min="1801" max="1801" width="14.28515625" style="553" customWidth="1"/>
    <col min="1802" max="1802" width="25.140625" style="553" customWidth="1"/>
    <col min="1803" max="1803" width="17.7109375" style="553" customWidth="1"/>
    <col min="1804" max="2048" width="11.42578125" style="553"/>
    <col min="2049" max="2049" width="82.28515625" style="553" customWidth="1"/>
    <col min="2050" max="2050" width="39.42578125" style="553" customWidth="1"/>
    <col min="2051" max="2051" width="19.7109375" style="553" customWidth="1"/>
    <col min="2052" max="2052" width="13.85546875" style="553" customWidth="1"/>
    <col min="2053" max="2053" width="7.42578125" style="553" customWidth="1"/>
    <col min="2054" max="2054" width="10.85546875" style="553" customWidth="1"/>
    <col min="2055" max="2055" width="15.5703125" style="553" customWidth="1"/>
    <col min="2056" max="2056" width="13.85546875" style="553" customWidth="1"/>
    <col min="2057" max="2057" width="14.28515625" style="553" customWidth="1"/>
    <col min="2058" max="2058" width="25.140625" style="553" customWidth="1"/>
    <col min="2059" max="2059" width="17.7109375" style="553" customWidth="1"/>
    <col min="2060" max="2304" width="11.42578125" style="553"/>
    <col min="2305" max="2305" width="82.28515625" style="553" customWidth="1"/>
    <col min="2306" max="2306" width="39.42578125" style="553" customWidth="1"/>
    <col min="2307" max="2307" width="19.7109375" style="553" customWidth="1"/>
    <col min="2308" max="2308" width="13.85546875" style="553" customWidth="1"/>
    <col min="2309" max="2309" width="7.42578125" style="553" customWidth="1"/>
    <col min="2310" max="2310" width="10.85546875" style="553" customWidth="1"/>
    <col min="2311" max="2311" width="15.5703125" style="553" customWidth="1"/>
    <col min="2312" max="2312" width="13.85546875" style="553" customWidth="1"/>
    <col min="2313" max="2313" width="14.28515625" style="553" customWidth="1"/>
    <col min="2314" max="2314" width="25.140625" style="553" customWidth="1"/>
    <col min="2315" max="2315" width="17.7109375" style="553" customWidth="1"/>
    <col min="2316" max="2560" width="11.42578125" style="553"/>
    <col min="2561" max="2561" width="82.28515625" style="553" customWidth="1"/>
    <col min="2562" max="2562" width="39.42578125" style="553" customWidth="1"/>
    <col min="2563" max="2563" width="19.7109375" style="553" customWidth="1"/>
    <col min="2564" max="2564" width="13.85546875" style="553" customWidth="1"/>
    <col min="2565" max="2565" width="7.42578125" style="553" customWidth="1"/>
    <col min="2566" max="2566" width="10.85546875" style="553" customWidth="1"/>
    <col min="2567" max="2567" width="15.5703125" style="553" customWidth="1"/>
    <col min="2568" max="2568" width="13.85546875" style="553" customWidth="1"/>
    <col min="2569" max="2569" width="14.28515625" style="553" customWidth="1"/>
    <col min="2570" max="2570" width="25.140625" style="553" customWidth="1"/>
    <col min="2571" max="2571" width="17.7109375" style="553" customWidth="1"/>
    <col min="2572" max="2816" width="11.42578125" style="553"/>
    <col min="2817" max="2817" width="82.28515625" style="553" customWidth="1"/>
    <col min="2818" max="2818" width="39.42578125" style="553" customWidth="1"/>
    <col min="2819" max="2819" width="19.7109375" style="553" customWidth="1"/>
    <col min="2820" max="2820" width="13.85546875" style="553" customWidth="1"/>
    <col min="2821" max="2821" width="7.42578125" style="553" customWidth="1"/>
    <col min="2822" max="2822" width="10.85546875" style="553" customWidth="1"/>
    <col min="2823" max="2823" width="15.5703125" style="553" customWidth="1"/>
    <col min="2824" max="2824" width="13.85546875" style="553" customWidth="1"/>
    <col min="2825" max="2825" width="14.28515625" style="553" customWidth="1"/>
    <col min="2826" max="2826" width="25.140625" style="553" customWidth="1"/>
    <col min="2827" max="2827" width="17.7109375" style="553" customWidth="1"/>
    <col min="2828" max="3072" width="11.42578125" style="553"/>
    <col min="3073" max="3073" width="82.28515625" style="553" customWidth="1"/>
    <col min="3074" max="3074" width="39.42578125" style="553" customWidth="1"/>
    <col min="3075" max="3075" width="19.7109375" style="553" customWidth="1"/>
    <col min="3076" max="3076" width="13.85546875" style="553" customWidth="1"/>
    <col min="3077" max="3077" width="7.42578125" style="553" customWidth="1"/>
    <col min="3078" max="3078" width="10.85546875" style="553" customWidth="1"/>
    <col min="3079" max="3079" width="15.5703125" style="553" customWidth="1"/>
    <col min="3080" max="3080" width="13.85546875" style="553" customWidth="1"/>
    <col min="3081" max="3081" width="14.28515625" style="553" customWidth="1"/>
    <col min="3082" max="3082" width="25.140625" style="553" customWidth="1"/>
    <col min="3083" max="3083" width="17.7109375" style="553" customWidth="1"/>
    <col min="3084" max="3328" width="11.42578125" style="553"/>
    <col min="3329" max="3329" width="82.28515625" style="553" customWidth="1"/>
    <col min="3330" max="3330" width="39.42578125" style="553" customWidth="1"/>
    <col min="3331" max="3331" width="19.7109375" style="553" customWidth="1"/>
    <col min="3332" max="3332" width="13.85546875" style="553" customWidth="1"/>
    <col min="3333" max="3333" width="7.42578125" style="553" customWidth="1"/>
    <col min="3334" max="3334" width="10.85546875" style="553" customWidth="1"/>
    <col min="3335" max="3335" width="15.5703125" style="553" customWidth="1"/>
    <col min="3336" max="3336" width="13.85546875" style="553" customWidth="1"/>
    <col min="3337" max="3337" width="14.28515625" style="553" customWidth="1"/>
    <col min="3338" max="3338" width="25.140625" style="553" customWidth="1"/>
    <col min="3339" max="3339" width="17.7109375" style="553" customWidth="1"/>
    <col min="3340" max="3584" width="11.42578125" style="553"/>
    <col min="3585" max="3585" width="82.28515625" style="553" customWidth="1"/>
    <col min="3586" max="3586" width="39.42578125" style="553" customWidth="1"/>
    <col min="3587" max="3587" width="19.7109375" style="553" customWidth="1"/>
    <col min="3588" max="3588" width="13.85546875" style="553" customWidth="1"/>
    <col min="3589" max="3589" width="7.42578125" style="553" customWidth="1"/>
    <col min="3590" max="3590" width="10.85546875" style="553" customWidth="1"/>
    <col min="3591" max="3591" width="15.5703125" style="553" customWidth="1"/>
    <col min="3592" max="3592" width="13.85546875" style="553" customWidth="1"/>
    <col min="3593" max="3593" width="14.28515625" style="553" customWidth="1"/>
    <col min="3594" max="3594" width="25.140625" style="553" customWidth="1"/>
    <col min="3595" max="3595" width="17.7109375" style="553" customWidth="1"/>
    <col min="3596" max="3840" width="11.42578125" style="553"/>
    <col min="3841" max="3841" width="82.28515625" style="553" customWidth="1"/>
    <col min="3842" max="3842" width="39.42578125" style="553" customWidth="1"/>
    <col min="3843" max="3843" width="19.7109375" style="553" customWidth="1"/>
    <col min="3844" max="3844" width="13.85546875" style="553" customWidth="1"/>
    <col min="3845" max="3845" width="7.42578125" style="553" customWidth="1"/>
    <col min="3846" max="3846" width="10.85546875" style="553" customWidth="1"/>
    <col min="3847" max="3847" width="15.5703125" style="553" customWidth="1"/>
    <col min="3848" max="3848" width="13.85546875" style="553" customWidth="1"/>
    <col min="3849" max="3849" width="14.28515625" style="553" customWidth="1"/>
    <col min="3850" max="3850" width="25.140625" style="553" customWidth="1"/>
    <col min="3851" max="3851" width="17.7109375" style="553" customWidth="1"/>
    <col min="3852" max="4096" width="11.42578125" style="553"/>
    <col min="4097" max="4097" width="82.28515625" style="553" customWidth="1"/>
    <col min="4098" max="4098" width="39.42578125" style="553" customWidth="1"/>
    <col min="4099" max="4099" width="19.7109375" style="553" customWidth="1"/>
    <col min="4100" max="4100" width="13.85546875" style="553" customWidth="1"/>
    <col min="4101" max="4101" width="7.42578125" style="553" customWidth="1"/>
    <col min="4102" max="4102" width="10.85546875" style="553" customWidth="1"/>
    <col min="4103" max="4103" width="15.5703125" style="553" customWidth="1"/>
    <col min="4104" max="4104" width="13.85546875" style="553" customWidth="1"/>
    <col min="4105" max="4105" width="14.28515625" style="553" customWidth="1"/>
    <col min="4106" max="4106" width="25.140625" style="553" customWidth="1"/>
    <col min="4107" max="4107" width="17.7109375" style="553" customWidth="1"/>
    <col min="4108" max="4352" width="11.42578125" style="553"/>
    <col min="4353" max="4353" width="82.28515625" style="553" customWidth="1"/>
    <col min="4354" max="4354" width="39.42578125" style="553" customWidth="1"/>
    <col min="4355" max="4355" width="19.7109375" style="553" customWidth="1"/>
    <col min="4356" max="4356" width="13.85546875" style="553" customWidth="1"/>
    <col min="4357" max="4357" width="7.42578125" style="553" customWidth="1"/>
    <col min="4358" max="4358" width="10.85546875" style="553" customWidth="1"/>
    <col min="4359" max="4359" width="15.5703125" style="553" customWidth="1"/>
    <col min="4360" max="4360" width="13.85546875" style="553" customWidth="1"/>
    <col min="4361" max="4361" width="14.28515625" style="553" customWidth="1"/>
    <col min="4362" max="4362" width="25.140625" style="553" customWidth="1"/>
    <col min="4363" max="4363" width="17.7109375" style="553" customWidth="1"/>
    <col min="4364" max="4608" width="11.42578125" style="553"/>
    <col min="4609" max="4609" width="82.28515625" style="553" customWidth="1"/>
    <col min="4610" max="4610" width="39.42578125" style="553" customWidth="1"/>
    <col min="4611" max="4611" width="19.7109375" style="553" customWidth="1"/>
    <col min="4612" max="4612" width="13.85546875" style="553" customWidth="1"/>
    <col min="4613" max="4613" width="7.42578125" style="553" customWidth="1"/>
    <col min="4614" max="4614" width="10.85546875" style="553" customWidth="1"/>
    <col min="4615" max="4615" width="15.5703125" style="553" customWidth="1"/>
    <col min="4616" max="4616" width="13.85546875" style="553" customWidth="1"/>
    <col min="4617" max="4617" width="14.28515625" style="553" customWidth="1"/>
    <col min="4618" max="4618" width="25.140625" style="553" customWidth="1"/>
    <col min="4619" max="4619" width="17.7109375" style="553" customWidth="1"/>
    <col min="4620" max="4864" width="11.42578125" style="553"/>
    <col min="4865" max="4865" width="82.28515625" style="553" customWidth="1"/>
    <col min="4866" max="4866" width="39.42578125" style="553" customWidth="1"/>
    <col min="4867" max="4867" width="19.7109375" style="553" customWidth="1"/>
    <col min="4868" max="4868" width="13.85546875" style="553" customWidth="1"/>
    <col min="4869" max="4869" width="7.42578125" style="553" customWidth="1"/>
    <col min="4870" max="4870" width="10.85546875" style="553" customWidth="1"/>
    <col min="4871" max="4871" width="15.5703125" style="553" customWidth="1"/>
    <col min="4872" max="4872" width="13.85546875" style="553" customWidth="1"/>
    <col min="4873" max="4873" width="14.28515625" style="553" customWidth="1"/>
    <col min="4874" max="4874" width="25.140625" style="553" customWidth="1"/>
    <col min="4875" max="4875" width="17.7109375" style="553" customWidth="1"/>
    <col min="4876" max="5120" width="11.42578125" style="553"/>
    <col min="5121" max="5121" width="82.28515625" style="553" customWidth="1"/>
    <col min="5122" max="5122" width="39.42578125" style="553" customWidth="1"/>
    <col min="5123" max="5123" width="19.7109375" style="553" customWidth="1"/>
    <col min="5124" max="5124" width="13.85546875" style="553" customWidth="1"/>
    <col min="5125" max="5125" width="7.42578125" style="553" customWidth="1"/>
    <col min="5126" max="5126" width="10.85546875" style="553" customWidth="1"/>
    <col min="5127" max="5127" width="15.5703125" style="553" customWidth="1"/>
    <col min="5128" max="5128" width="13.85546875" style="553" customWidth="1"/>
    <col min="5129" max="5129" width="14.28515625" style="553" customWidth="1"/>
    <col min="5130" max="5130" width="25.140625" style="553" customWidth="1"/>
    <col min="5131" max="5131" width="17.7109375" style="553" customWidth="1"/>
    <col min="5132" max="5376" width="11.42578125" style="553"/>
    <col min="5377" max="5377" width="82.28515625" style="553" customWidth="1"/>
    <col min="5378" max="5378" width="39.42578125" style="553" customWidth="1"/>
    <col min="5379" max="5379" width="19.7109375" style="553" customWidth="1"/>
    <col min="5380" max="5380" width="13.85546875" style="553" customWidth="1"/>
    <col min="5381" max="5381" width="7.42578125" style="553" customWidth="1"/>
    <col min="5382" max="5382" width="10.85546875" style="553" customWidth="1"/>
    <col min="5383" max="5383" width="15.5703125" style="553" customWidth="1"/>
    <col min="5384" max="5384" width="13.85546875" style="553" customWidth="1"/>
    <col min="5385" max="5385" width="14.28515625" style="553" customWidth="1"/>
    <col min="5386" max="5386" width="25.140625" style="553" customWidth="1"/>
    <col min="5387" max="5387" width="17.7109375" style="553" customWidth="1"/>
    <col min="5388" max="5632" width="11.42578125" style="553"/>
    <col min="5633" max="5633" width="82.28515625" style="553" customWidth="1"/>
    <col min="5634" max="5634" width="39.42578125" style="553" customWidth="1"/>
    <col min="5635" max="5635" width="19.7109375" style="553" customWidth="1"/>
    <col min="5636" max="5636" width="13.85546875" style="553" customWidth="1"/>
    <col min="5637" max="5637" width="7.42578125" style="553" customWidth="1"/>
    <col min="5638" max="5638" width="10.85546875" style="553" customWidth="1"/>
    <col min="5639" max="5639" width="15.5703125" style="553" customWidth="1"/>
    <col min="5640" max="5640" width="13.85546875" style="553" customWidth="1"/>
    <col min="5641" max="5641" width="14.28515625" style="553" customWidth="1"/>
    <col min="5642" max="5642" width="25.140625" style="553" customWidth="1"/>
    <col min="5643" max="5643" width="17.7109375" style="553" customWidth="1"/>
    <col min="5644" max="5888" width="11.42578125" style="553"/>
    <col min="5889" max="5889" width="82.28515625" style="553" customWidth="1"/>
    <col min="5890" max="5890" width="39.42578125" style="553" customWidth="1"/>
    <col min="5891" max="5891" width="19.7109375" style="553" customWidth="1"/>
    <col min="5892" max="5892" width="13.85546875" style="553" customWidth="1"/>
    <col min="5893" max="5893" width="7.42578125" style="553" customWidth="1"/>
    <col min="5894" max="5894" width="10.85546875" style="553" customWidth="1"/>
    <col min="5895" max="5895" width="15.5703125" style="553" customWidth="1"/>
    <col min="5896" max="5896" width="13.85546875" style="553" customWidth="1"/>
    <col min="5897" max="5897" width="14.28515625" style="553" customWidth="1"/>
    <col min="5898" max="5898" width="25.140625" style="553" customWidth="1"/>
    <col min="5899" max="5899" width="17.7109375" style="553" customWidth="1"/>
    <col min="5900" max="6144" width="11.42578125" style="553"/>
    <col min="6145" max="6145" width="82.28515625" style="553" customWidth="1"/>
    <col min="6146" max="6146" width="39.42578125" style="553" customWidth="1"/>
    <col min="6147" max="6147" width="19.7109375" style="553" customWidth="1"/>
    <col min="6148" max="6148" width="13.85546875" style="553" customWidth="1"/>
    <col min="6149" max="6149" width="7.42578125" style="553" customWidth="1"/>
    <col min="6150" max="6150" width="10.85546875" style="553" customWidth="1"/>
    <col min="6151" max="6151" width="15.5703125" style="553" customWidth="1"/>
    <col min="6152" max="6152" width="13.85546875" style="553" customWidth="1"/>
    <col min="6153" max="6153" width="14.28515625" style="553" customWidth="1"/>
    <col min="6154" max="6154" width="25.140625" style="553" customWidth="1"/>
    <col min="6155" max="6155" width="17.7109375" style="553" customWidth="1"/>
    <col min="6156" max="6400" width="11.42578125" style="553"/>
    <col min="6401" max="6401" width="82.28515625" style="553" customWidth="1"/>
    <col min="6402" max="6402" width="39.42578125" style="553" customWidth="1"/>
    <col min="6403" max="6403" width="19.7109375" style="553" customWidth="1"/>
    <col min="6404" max="6404" width="13.85546875" style="553" customWidth="1"/>
    <col min="6405" max="6405" width="7.42578125" style="553" customWidth="1"/>
    <col min="6406" max="6406" width="10.85546875" style="553" customWidth="1"/>
    <col min="6407" max="6407" width="15.5703125" style="553" customWidth="1"/>
    <col min="6408" max="6408" width="13.85546875" style="553" customWidth="1"/>
    <col min="6409" max="6409" width="14.28515625" style="553" customWidth="1"/>
    <col min="6410" max="6410" width="25.140625" style="553" customWidth="1"/>
    <col min="6411" max="6411" width="17.7109375" style="553" customWidth="1"/>
    <col min="6412" max="6656" width="11.42578125" style="553"/>
    <col min="6657" max="6657" width="82.28515625" style="553" customWidth="1"/>
    <col min="6658" max="6658" width="39.42578125" style="553" customWidth="1"/>
    <col min="6659" max="6659" width="19.7109375" style="553" customWidth="1"/>
    <col min="6660" max="6660" width="13.85546875" style="553" customWidth="1"/>
    <col min="6661" max="6661" width="7.42578125" style="553" customWidth="1"/>
    <col min="6662" max="6662" width="10.85546875" style="553" customWidth="1"/>
    <col min="6663" max="6663" width="15.5703125" style="553" customWidth="1"/>
    <col min="6664" max="6664" width="13.85546875" style="553" customWidth="1"/>
    <col min="6665" max="6665" width="14.28515625" style="553" customWidth="1"/>
    <col min="6666" max="6666" width="25.140625" style="553" customWidth="1"/>
    <col min="6667" max="6667" width="17.7109375" style="553" customWidth="1"/>
    <col min="6668" max="6912" width="11.42578125" style="553"/>
    <col min="6913" max="6913" width="82.28515625" style="553" customWidth="1"/>
    <col min="6914" max="6914" width="39.42578125" style="553" customWidth="1"/>
    <col min="6915" max="6915" width="19.7109375" style="553" customWidth="1"/>
    <col min="6916" max="6916" width="13.85546875" style="553" customWidth="1"/>
    <col min="6917" max="6917" width="7.42578125" style="553" customWidth="1"/>
    <col min="6918" max="6918" width="10.85546875" style="553" customWidth="1"/>
    <col min="6919" max="6919" width="15.5703125" style="553" customWidth="1"/>
    <col min="6920" max="6920" width="13.85546875" style="553" customWidth="1"/>
    <col min="6921" max="6921" width="14.28515625" style="553" customWidth="1"/>
    <col min="6922" max="6922" width="25.140625" style="553" customWidth="1"/>
    <col min="6923" max="6923" width="17.7109375" style="553" customWidth="1"/>
    <col min="6924" max="7168" width="11.42578125" style="553"/>
    <col min="7169" max="7169" width="82.28515625" style="553" customWidth="1"/>
    <col min="7170" max="7170" width="39.42578125" style="553" customWidth="1"/>
    <col min="7171" max="7171" width="19.7109375" style="553" customWidth="1"/>
    <col min="7172" max="7172" width="13.85546875" style="553" customWidth="1"/>
    <col min="7173" max="7173" width="7.42578125" style="553" customWidth="1"/>
    <col min="7174" max="7174" width="10.85546875" style="553" customWidth="1"/>
    <col min="7175" max="7175" width="15.5703125" style="553" customWidth="1"/>
    <col min="7176" max="7176" width="13.85546875" style="553" customWidth="1"/>
    <col min="7177" max="7177" width="14.28515625" style="553" customWidth="1"/>
    <col min="7178" max="7178" width="25.140625" style="553" customWidth="1"/>
    <col min="7179" max="7179" width="17.7109375" style="553" customWidth="1"/>
    <col min="7180" max="7424" width="11.42578125" style="553"/>
    <col min="7425" max="7425" width="82.28515625" style="553" customWidth="1"/>
    <col min="7426" max="7426" width="39.42578125" style="553" customWidth="1"/>
    <col min="7427" max="7427" width="19.7109375" style="553" customWidth="1"/>
    <col min="7428" max="7428" width="13.85546875" style="553" customWidth="1"/>
    <col min="7429" max="7429" width="7.42578125" style="553" customWidth="1"/>
    <col min="7430" max="7430" width="10.85546875" style="553" customWidth="1"/>
    <col min="7431" max="7431" width="15.5703125" style="553" customWidth="1"/>
    <col min="7432" max="7432" width="13.85546875" style="553" customWidth="1"/>
    <col min="7433" max="7433" width="14.28515625" style="553" customWidth="1"/>
    <col min="7434" max="7434" width="25.140625" style="553" customWidth="1"/>
    <col min="7435" max="7435" width="17.7109375" style="553" customWidth="1"/>
    <col min="7436" max="7680" width="11.42578125" style="553"/>
    <col min="7681" max="7681" width="82.28515625" style="553" customWidth="1"/>
    <col min="7682" max="7682" width="39.42578125" style="553" customWidth="1"/>
    <col min="7683" max="7683" width="19.7109375" style="553" customWidth="1"/>
    <col min="7684" max="7684" width="13.85546875" style="553" customWidth="1"/>
    <col min="7685" max="7685" width="7.42578125" style="553" customWidth="1"/>
    <col min="7686" max="7686" width="10.85546875" style="553" customWidth="1"/>
    <col min="7687" max="7687" width="15.5703125" style="553" customWidth="1"/>
    <col min="7688" max="7688" width="13.85546875" style="553" customWidth="1"/>
    <col min="7689" max="7689" width="14.28515625" style="553" customWidth="1"/>
    <col min="7690" max="7690" width="25.140625" style="553" customWidth="1"/>
    <col min="7691" max="7691" width="17.7109375" style="553" customWidth="1"/>
    <col min="7692" max="7936" width="11.42578125" style="553"/>
    <col min="7937" max="7937" width="82.28515625" style="553" customWidth="1"/>
    <col min="7938" max="7938" width="39.42578125" style="553" customWidth="1"/>
    <col min="7939" max="7939" width="19.7109375" style="553" customWidth="1"/>
    <col min="7940" max="7940" width="13.85546875" style="553" customWidth="1"/>
    <col min="7941" max="7941" width="7.42578125" style="553" customWidth="1"/>
    <col min="7942" max="7942" width="10.85546875" style="553" customWidth="1"/>
    <col min="7943" max="7943" width="15.5703125" style="553" customWidth="1"/>
    <col min="7944" max="7944" width="13.85546875" style="553" customWidth="1"/>
    <col min="7945" max="7945" width="14.28515625" style="553" customWidth="1"/>
    <col min="7946" max="7946" width="25.140625" style="553" customWidth="1"/>
    <col min="7947" max="7947" width="17.7109375" style="553" customWidth="1"/>
    <col min="7948" max="8192" width="11.42578125" style="553"/>
    <col min="8193" max="8193" width="82.28515625" style="553" customWidth="1"/>
    <col min="8194" max="8194" width="39.42578125" style="553" customWidth="1"/>
    <col min="8195" max="8195" width="19.7109375" style="553" customWidth="1"/>
    <col min="8196" max="8196" width="13.85546875" style="553" customWidth="1"/>
    <col min="8197" max="8197" width="7.42578125" style="553" customWidth="1"/>
    <col min="8198" max="8198" width="10.85546875" style="553" customWidth="1"/>
    <col min="8199" max="8199" width="15.5703125" style="553" customWidth="1"/>
    <col min="8200" max="8200" width="13.85546875" style="553" customWidth="1"/>
    <col min="8201" max="8201" width="14.28515625" style="553" customWidth="1"/>
    <col min="8202" max="8202" width="25.140625" style="553" customWidth="1"/>
    <col min="8203" max="8203" width="17.7109375" style="553" customWidth="1"/>
    <col min="8204" max="8448" width="11.42578125" style="553"/>
    <col min="8449" max="8449" width="82.28515625" style="553" customWidth="1"/>
    <col min="8450" max="8450" width="39.42578125" style="553" customWidth="1"/>
    <col min="8451" max="8451" width="19.7109375" style="553" customWidth="1"/>
    <col min="8452" max="8452" width="13.85546875" style="553" customWidth="1"/>
    <col min="8453" max="8453" width="7.42578125" style="553" customWidth="1"/>
    <col min="8454" max="8454" width="10.85546875" style="553" customWidth="1"/>
    <col min="8455" max="8455" width="15.5703125" style="553" customWidth="1"/>
    <col min="8456" max="8456" width="13.85546875" style="553" customWidth="1"/>
    <col min="8457" max="8457" width="14.28515625" style="553" customWidth="1"/>
    <col min="8458" max="8458" width="25.140625" style="553" customWidth="1"/>
    <col min="8459" max="8459" width="17.7109375" style="553" customWidth="1"/>
    <col min="8460" max="8704" width="11.42578125" style="553"/>
    <col min="8705" max="8705" width="82.28515625" style="553" customWidth="1"/>
    <col min="8706" max="8706" width="39.42578125" style="553" customWidth="1"/>
    <col min="8707" max="8707" width="19.7109375" style="553" customWidth="1"/>
    <col min="8708" max="8708" width="13.85546875" style="553" customWidth="1"/>
    <col min="8709" max="8709" width="7.42578125" style="553" customWidth="1"/>
    <col min="8710" max="8710" width="10.85546875" style="553" customWidth="1"/>
    <col min="8711" max="8711" width="15.5703125" style="553" customWidth="1"/>
    <col min="8712" max="8712" width="13.85546875" style="553" customWidth="1"/>
    <col min="8713" max="8713" width="14.28515625" style="553" customWidth="1"/>
    <col min="8714" max="8714" width="25.140625" style="553" customWidth="1"/>
    <col min="8715" max="8715" width="17.7109375" style="553" customWidth="1"/>
    <col min="8716" max="8960" width="11.42578125" style="553"/>
    <col min="8961" max="8961" width="82.28515625" style="553" customWidth="1"/>
    <col min="8962" max="8962" width="39.42578125" style="553" customWidth="1"/>
    <col min="8963" max="8963" width="19.7109375" style="553" customWidth="1"/>
    <col min="8964" max="8964" width="13.85546875" style="553" customWidth="1"/>
    <col min="8965" max="8965" width="7.42578125" style="553" customWidth="1"/>
    <col min="8966" max="8966" width="10.85546875" style="553" customWidth="1"/>
    <col min="8967" max="8967" width="15.5703125" style="553" customWidth="1"/>
    <col min="8968" max="8968" width="13.85546875" style="553" customWidth="1"/>
    <col min="8969" max="8969" width="14.28515625" style="553" customWidth="1"/>
    <col min="8970" max="8970" width="25.140625" style="553" customWidth="1"/>
    <col min="8971" max="8971" width="17.7109375" style="553" customWidth="1"/>
    <col min="8972" max="9216" width="11.42578125" style="553"/>
    <col min="9217" max="9217" width="82.28515625" style="553" customWidth="1"/>
    <col min="9218" max="9218" width="39.42578125" style="553" customWidth="1"/>
    <col min="9219" max="9219" width="19.7109375" style="553" customWidth="1"/>
    <col min="9220" max="9220" width="13.85546875" style="553" customWidth="1"/>
    <col min="9221" max="9221" width="7.42578125" style="553" customWidth="1"/>
    <col min="9222" max="9222" width="10.85546875" style="553" customWidth="1"/>
    <col min="9223" max="9223" width="15.5703125" style="553" customWidth="1"/>
    <col min="9224" max="9224" width="13.85546875" style="553" customWidth="1"/>
    <col min="9225" max="9225" width="14.28515625" style="553" customWidth="1"/>
    <col min="9226" max="9226" width="25.140625" style="553" customWidth="1"/>
    <col min="9227" max="9227" width="17.7109375" style="553" customWidth="1"/>
    <col min="9228" max="9472" width="11.42578125" style="553"/>
    <col min="9473" max="9473" width="82.28515625" style="553" customWidth="1"/>
    <col min="9474" max="9474" width="39.42578125" style="553" customWidth="1"/>
    <col min="9475" max="9475" width="19.7109375" style="553" customWidth="1"/>
    <col min="9476" max="9476" width="13.85546875" style="553" customWidth="1"/>
    <col min="9477" max="9477" width="7.42578125" style="553" customWidth="1"/>
    <col min="9478" max="9478" width="10.85546875" style="553" customWidth="1"/>
    <col min="9479" max="9479" width="15.5703125" style="553" customWidth="1"/>
    <col min="9480" max="9480" width="13.85546875" style="553" customWidth="1"/>
    <col min="9481" max="9481" width="14.28515625" style="553" customWidth="1"/>
    <col min="9482" max="9482" width="25.140625" style="553" customWidth="1"/>
    <col min="9483" max="9483" width="17.7109375" style="553" customWidth="1"/>
    <col min="9484" max="9728" width="11.42578125" style="553"/>
    <col min="9729" max="9729" width="82.28515625" style="553" customWidth="1"/>
    <col min="9730" max="9730" width="39.42578125" style="553" customWidth="1"/>
    <col min="9731" max="9731" width="19.7109375" style="553" customWidth="1"/>
    <col min="9732" max="9732" width="13.85546875" style="553" customWidth="1"/>
    <col min="9733" max="9733" width="7.42578125" style="553" customWidth="1"/>
    <col min="9734" max="9734" width="10.85546875" style="553" customWidth="1"/>
    <col min="9735" max="9735" width="15.5703125" style="553" customWidth="1"/>
    <col min="9736" max="9736" width="13.85546875" style="553" customWidth="1"/>
    <col min="9737" max="9737" width="14.28515625" style="553" customWidth="1"/>
    <col min="9738" max="9738" width="25.140625" style="553" customWidth="1"/>
    <col min="9739" max="9739" width="17.7109375" style="553" customWidth="1"/>
    <col min="9740" max="9984" width="11.42578125" style="553"/>
    <col min="9985" max="9985" width="82.28515625" style="553" customWidth="1"/>
    <col min="9986" max="9986" width="39.42578125" style="553" customWidth="1"/>
    <col min="9987" max="9987" width="19.7109375" style="553" customWidth="1"/>
    <col min="9988" max="9988" width="13.85546875" style="553" customWidth="1"/>
    <col min="9989" max="9989" width="7.42578125" style="553" customWidth="1"/>
    <col min="9990" max="9990" width="10.85546875" style="553" customWidth="1"/>
    <col min="9991" max="9991" width="15.5703125" style="553" customWidth="1"/>
    <col min="9992" max="9992" width="13.85546875" style="553" customWidth="1"/>
    <col min="9993" max="9993" width="14.28515625" style="553" customWidth="1"/>
    <col min="9994" max="9994" width="25.140625" style="553" customWidth="1"/>
    <col min="9995" max="9995" width="17.7109375" style="553" customWidth="1"/>
    <col min="9996" max="10240" width="11.42578125" style="553"/>
    <col min="10241" max="10241" width="82.28515625" style="553" customWidth="1"/>
    <col min="10242" max="10242" width="39.42578125" style="553" customWidth="1"/>
    <col min="10243" max="10243" width="19.7109375" style="553" customWidth="1"/>
    <col min="10244" max="10244" width="13.85546875" style="553" customWidth="1"/>
    <col min="10245" max="10245" width="7.42578125" style="553" customWidth="1"/>
    <col min="10246" max="10246" width="10.85546875" style="553" customWidth="1"/>
    <col min="10247" max="10247" width="15.5703125" style="553" customWidth="1"/>
    <col min="10248" max="10248" width="13.85546875" style="553" customWidth="1"/>
    <col min="10249" max="10249" width="14.28515625" style="553" customWidth="1"/>
    <col min="10250" max="10250" width="25.140625" style="553" customWidth="1"/>
    <col min="10251" max="10251" width="17.7109375" style="553" customWidth="1"/>
    <col min="10252" max="10496" width="11.42578125" style="553"/>
    <col min="10497" max="10497" width="82.28515625" style="553" customWidth="1"/>
    <col min="10498" max="10498" width="39.42578125" style="553" customWidth="1"/>
    <col min="10499" max="10499" width="19.7109375" style="553" customWidth="1"/>
    <col min="10500" max="10500" width="13.85546875" style="553" customWidth="1"/>
    <col min="10501" max="10501" width="7.42578125" style="553" customWidth="1"/>
    <col min="10502" max="10502" width="10.85546875" style="553" customWidth="1"/>
    <col min="10503" max="10503" width="15.5703125" style="553" customWidth="1"/>
    <col min="10504" max="10504" width="13.85546875" style="553" customWidth="1"/>
    <col min="10505" max="10505" width="14.28515625" style="553" customWidth="1"/>
    <col min="10506" max="10506" width="25.140625" style="553" customWidth="1"/>
    <col min="10507" max="10507" width="17.7109375" style="553" customWidth="1"/>
    <col min="10508" max="10752" width="11.42578125" style="553"/>
    <col min="10753" max="10753" width="82.28515625" style="553" customWidth="1"/>
    <col min="10754" max="10754" width="39.42578125" style="553" customWidth="1"/>
    <col min="10755" max="10755" width="19.7109375" style="553" customWidth="1"/>
    <col min="10756" max="10756" width="13.85546875" style="553" customWidth="1"/>
    <col min="10757" max="10757" width="7.42578125" style="553" customWidth="1"/>
    <col min="10758" max="10758" width="10.85546875" style="553" customWidth="1"/>
    <col min="10759" max="10759" width="15.5703125" style="553" customWidth="1"/>
    <col min="10760" max="10760" width="13.85546875" style="553" customWidth="1"/>
    <col min="10761" max="10761" width="14.28515625" style="553" customWidth="1"/>
    <col min="10762" max="10762" width="25.140625" style="553" customWidth="1"/>
    <col min="10763" max="10763" width="17.7109375" style="553" customWidth="1"/>
    <col min="10764" max="11008" width="11.42578125" style="553"/>
    <col min="11009" max="11009" width="82.28515625" style="553" customWidth="1"/>
    <col min="11010" max="11010" width="39.42578125" style="553" customWidth="1"/>
    <col min="11011" max="11011" width="19.7109375" style="553" customWidth="1"/>
    <col min="11012" max="11012" width="13.85546875" style="553" customWidth="1"/>
    <col min="11013" max="11013" width="7.42578125" style="553" customWidth="1"/>
    <col min="11014" max="11014" width="10.85546875" style="553" customWidth="1"/>
    <col min="11015" max="11015" width="15.5703125" style="553" customWidth="1"/>
    <col min="11016" max="11016" width="13.85546875" style="553" customWidth="1"/>
    <col min="11017" max="11017" width="14.28515625" style="553" customWidth="1"/>
    <col min="11018" max="11018" width="25.140625" style="553" customWidth="1"/>
    <col min="11019" max="11019" width="17.7109375" style="553" customWidth="1"/>
    <col min="11020" max="11264" width="11.42578125" style="553"/>
    <col min="11265" max="11265" width="82.28515625" style="553" customWidth="1"/>
    <col min="11266" max="11266" width="39.42578125" style="553" customWidth="1"/>
    <col min="11267" max="11267" width="19.7109375" style="553" customWidth="1"/>
    <col min="11268" max="11268" width="13.85546875" style="553" customWidth="1"/>
    <col min="11269" max="11269" width="7.42578125" style="553" customWidth="1"/>
    <col min="11270" max="11270" width="10.85546875" style="553" customWidth="1"/>
    <col min="11271" max="11271" width="15.5703125" style="553" customWidth="1"/>
    <col min="11272" max="11272" width="13.85546875" style="553" customWidth="1"/>
    <col min="11273" max="11273" width="14.28515625" style="553" customWidth="1"/>
    <col min="11274" max="11274" width="25.140625" style="553" customWidth="1"/>
    <col min="11275" max="11275" width="17.7109375" style="553" customWidth="1"/>
    <col min="11276" max="11520" width="11.42578125" style="553"/>
    <col min="11521" max="11521" width="82.28515625" style="553" customWidth="1"/>
    <col min="11522" max="11522" width="39.42578125" style="553" customWidth="1"/>
    <col min="11523" max="11523" width="19.7109375" style="553" customWidth="1"/>
    <col min="11524" max="11524" width="13.85546875" style="553" customWidth="1"/>
    <col min="11525" max="11525" width="7.42578125" style="553" customWidth="1"/>
    <col min="11526" max="11526" width="10.85546875" style="553" customWidth="1"/>
    <col min="11527" max="11527" width="15.5703125" style="553" customWidth="1"/>
    <col min="11528" max="11528" width="13.85546875" style="553" customWidth="1"/>
    <col min="11529" max="11529" width="14.28515625" style="553" customWidth="1"/>
    <col min="11530" max="11530" width="25.140625" style="553" customWidth="1"/>
    <col min="11531" max="11531" width="17.7109375" style="553" customWidth="1"/>
    <col min="11532" max="11776" width="11.42578125" style="553"/>
    <col min="11777" max="11777" width="82.28515625" style="553" customWidth="1"/>
    <col min="11778" max="11778" width="39.42578125" style="553" customWidth="1"/>
    <col min="11779" max="11779" width="19.7109375" style="553" customWidth="1"/>
    <col min="11780" max="11780" width="13.85546875" style="553" customWidth="1"/>
    <col min="11781" max="11781" width="7.42578125" style="553" customWidth="1"/>
    <col min="11782" max="11782" width="10.85546875" style="553" customWidth="1"/>
    <col min="11783" max="11783" width="15.5703125" style="553" customWidth="1"/>
    <col min="11784" max="11784" width="13.85546875" style="553" customWidth="1"/>
    <col min="11785" max="11785" width="14.28515625" style="553" customWidth="1"/>
    <col min="11786" max="11786" width="25.140625" style="553" customWidth="1"/>
    <col min="11787" max="11787" width="17.7109375" style="553" customWidth="1"/>
    <col min="11788" max="12032" width="11.42578125" style="553"/>
    <col min="12033" max="12033" width="82.28515625" style="553" customWidth="1"/>
    <col min="12034" max="12034" width="39.42578125" style="553" customWidth="1"/>
    <col min="12035" max="12035" width="19.7109375" style="553" customWidth="1"/>
    <col min="12036" max="12036" width="13.85546875" style="553" customWidth="1"/>
    <col min="12037" max="12037" width="7.42578125" style="553" customWidth="1"/>
    <col min="12038" max="12038" width="10.85546875" style="553" customWidth="1"/>
    <col min="12039" max="12039" width="15.5703125" style="553" customWidth="1"/>
    <col min="12040" max="12040" width="13.85546875" style="553" customWidth="1"/>
    <col min="12041" max="12041" width="14.28515625" style="553" customWidth="1"/>
    <col min="12042" max="12042" width="25.140625" style="553" customWidth="1"/>
    <col min="12043" max="12043" width="17.7109375" style="553" customWidth="1"/>
    <col min="12044" max="12288" width="11.42578125" style="553"/>
    <col min="12289" max="12289" width="82.28515625" style="553" customWidth="1"/>
    <col min="12290" max="12290" width="39.42578125" style="553" customWidth="1"/>
    <col min="12291" max="12291" width="19.7109375" style="553" customWidth="1"/>
    <col min="12292" max="12292" width="13.85546875" style="553" customWidth="1"/>
    <col min="12293" max="12293" width="7.42578125" style="553" customWidth="1"/>
    <col min="12294" max="12294" width="10.85546875" style="553" customWidth="1"/>
    <col min="12295" max="12295" width="15.5703125" style="553" customWidth="1"/>
    <col min="12296" max="12296" width="13.85546875" style="553" customWidth="1"/>
    <col min="12297" max="12297" width="14.28515625" style="553" customWidth="1"/>
    <col min="12298" max="12298" width="25.140625" style="553" customWidth="1"/>
    <col min="12299" max="12299" width="17.7109375" style="553" customWidth="1"/>
    <col min="12300" max="12544" width="11.42578125" style="553"/>
    <col min="12545" max="12545" width="82.28515625" style="553" customWidth="1"/>
    <col min="12546" max="12546" width="39.42578125" style="553" customWidth="1"/>
    <col min="12547" max="12547" width="19.7109375" style="553" customWidth="1"/>
    <col min="12548" max="12548" width="13.85546875" style="553" customWidth="1"/>
    <col min="12549" max="12549" width="7.42578125" style="553" customWidth="1"/>
    <col min="12550" max="12550" width="10.85546875" style="553" customWidth="1"/>
    <col min="12551" max="12551" width="15.5703125" style="553" customWidth="1"/>
    <col min="12552" max="12552" width="13.85546875" style="553" customWidth="1"/>
    <col min="12553" max="12553" width="14.28515625" style="553" customWidth="1"/>
    <col min="12554" max="12554" width="25.140625" style="553" customWidth="1"/>
    <col min="12555" max="12555" width="17.7109375" style="553" customWidth="1"/>
    <col min="12556" max="12800" width="11.42578125" style="553"/>
    <col min="12801" max="12801" width="82.28515625" style="553" customWidth="1"/>
    <col min="12802" max="12802" width="39.42578125" style="553" customWidth="1"/>
    <col min="12803" max="12803" width="19.7109375" style="553" customWidth="1"/>
    <col min="12804" max="12804" width="13.85546875" style="553" customWidth="1"/>
    <col min="12805" max="12805" width="7.42578125" style="553" customWidth="1"/>
    <col min="12806" max="12806" width="10.85546875" style="553" customWidth="1"/>
    <col min="12807" max="12807" width="15.5703125" style="553" customWidth="1"/>
    <col min="12808" max="12808" width="13.85546875" style="553" customWidth="1"/>
    <col min="12809" max="12809" width="14.28515625" style="553" customWidth="1"/>
    <col min="12810" max="12810" width="25.140625" style="553" customWidth="1"/>
    <col min="12811" max="12811" width="17.7109375" style="553" customWidth="1"/>
    <col min="12812" max="13056" width="11.42578125" style="553"/>
    <col min="13057" max="13057" width="82.28515625" style="553" customWidth="1"/>
    <col min="13058" max="13058" width="39.42578125" style="553" customWidth="1"/>
    <col min="13059" max="13059" width="19.7109375" style="553" customWidth="1"/>
    <col min="13060" max="13060" width="13.85546875" style="553" customWidth="1"/>
    <col min="13061" max="13061" width="7.42578125" style="553" customWidth="1"/>
    <col min="13062" max="13062" width="10.85546875" style="553" customWidth="1"/>
    <col min="13063" max="13063" width="15.5703125" style="553" customWidth="1"/>
    <col min="13064" max="13064" width="13.85546875" style="553" customWidth="1"/>
    <col min="13065" max="13065" width="14.28515625" style="553" customWidth="1"/>
    <col min="13066" max="13066" width="25.140625" style="553" customWidth="1"/>
    <col min="13067" max="13067" width="17.7109375" style="553" customWidth="1"/>
    <col min="13068" max="13312" width="11.42578125" style="553"/>
    <col min="13313" max="13313" width="82.28515625" style="553" customWidth="1"/>
    <col min="13314" max="13314" width="39.42578125" style="553" customWidth="1"/>
    <col min="13315" max="13315" width="19.7109375" style="553" customWidth="1"/>
    <col min="13316" max="13316" width="13.85546875" style="553" customWidth="1"/>
    <col min="13317" max="13317" width="7.42578125" style="553" customWidth="1"/>
    <col min="13318" max="13318" width="10.85546875" style="553" customWidth="1"/>
    <col min="13319" max="13319" width="15.5703125" style="553" customWidth="1"/>
    <col min="13320" max="13320" width="13.85546875" style="553" customWidth="1"/>
    <col min="13321" max="13321" width="14.28515625" style="553" customWidth="1"/>
    <col min="13322" max="13322" width="25.140625" style="553" customWidth="1"/>
    <col min="13323" max="13323" width="17.7109375" style="553" customWidth="1"/>
    <col min="13324" max="13568" width="11.42578125" style="553"/>
    <col min="13569" max="13569" width="82.28515625" style="553" customWidth="1"/>
    <col min="13570" max="13570" width="39.42578125" style="553" customWidth="1"/>
    <col min="13571" max="13571" width="19.7109375" style="553" customWidth="1"/>
    <col min="13572" max="13572" width="13.85546875" style="553" customWidth="1"/>
    <col min="13573" max="13573" width="7.42578125" style="553" customWidth="1"/>
    <col min="13574" max="13574" width="10.85546875" style="553" customWidth="1"/>
    <col min="13575" max="13575" width="15.5703125" style="553" customWidth="1"/>
    <col min="13576" max="13576" width="13.85546875" style="553" customWidth="1"/>
    <col min="13577" max="13577" width="14.28515625" style="553" customWidth="1"/>
    <col min="13578" max="13578" width="25.140625" style="553" customWidth="1"/>
    <col min="13579" max="13579" width="17.7109375" style="553" customWidth="1"/>
    <col min="13580" max="13824" width="11.42578125" style="553"/>
    <col min="13825" max="13825" width="82.28515625" style="553" customWidth="1"/>
    <col min="13826" max="13826" width="39.42578125" style="553" customWidth="1"/>
    <col min="13827" max="13827" width="19.7109375" style="553" customWidth="1"/>
    <col min="13828" max="13828" width="13.85546875" style="553" customWidth="1"/>
    <col min="13829" max="13829" width="7.42578125" style="553" customWidth="1"/>
    <col min="13830" max="13830" width="10.85546875" style="553" customWidth="1"/>
    <col min="13831" max="13831" width="15.5703125" style="553" customWidth="1"/>
    <col min="13832" max="13832" width="13.85546875" style="553" customWidth="1"/>
    <col min="13833" max="13833" width="14.28515625" style="553" customWidth="1"/>
    <col min="13834" max="13834" width="25.140625" style="553" customWidth="1"/>
    <col min="13835" max="13835" width="17.7109375" style="553" customWidth="1"/>
    <col min="13836" max="14080" width="11.42578125" style="553"/>
    <col min="14081" max="14081" width="82.28515625" style="553" customWidth="1"/>
    <col min="14082" max="14082" width="39.42578125" style="553" customWidth="1"/>
    <col min="14083" max="14083" width="19.7109375" style="553" customWidth="1"/>
    <col min="14084" max="14084" width="13.85546875" style="553" customWidth="1"/>
    <col min="14085" max="14085" width="7.42578125" style="553" customWidth="1"/>
    <col min="14086" max="14086" width="10.85546875" style="553" customWidth="1"/>
    <col min="14087" max="14087" width="15.5703125" style="553" customWidth="1"/>
    <col min="14088" max="14088" width="13.85546875" style="553" customWidth="1"/>
    <col min="14089" max="14089" width="14.28515625" style="553" customWidth="1"/>
    <col min="14090" max="14090" width="25.140625" style="553" customWidth="1"/>
    <col min="14091" max="14091" width="17.7109375" style="553" customWidth="1"/>
    <col min="14092" max="14336" width="11.42578125" style="553"/>
    <col min="14337" max="14337" width="82.28515625" style="553" customWidth="1"/>
    <col min="14338" max="14338" width="39.42578125" style="553" customWidth="1"/>
    <col min="14339" max="14339" width="19.7109375" style="553" customWidth="1"/>
    <col min="14340" max="14340" width="13.85546875" style="553" customWidth="1"/>
    <col min="14341" max="14341" width="7.42578125" style="553" customWidth="1"/>
    <col min="14342" max="14342" width="10.85546875" style="553" customWidth="1"/>
    <col min="14343" max="14343" width="15.5703125" style="553" customWidth="1"/>
    <col min="14344" max="14344" width="13.85546875" style="553" customWidth="1"/>
    <col min="14345" max="14345" width="14.28515625" style="553" customWidth="1"/>
    <col min="14346" max="14346" width="25.140625" style="553" customWidth="1"/>
    <col min="14347" max="14347" width="17.7109375" style="553" customWidth="1"/>
    <col min="14348" max="14592" width="11.42578125" style="553"/>
    <col min="14593" max="14593" width="82.28515625" style="553" customWidth="1"/>
    <col min="14594" max="14594" width="39.42578125" style="553" customWidth="1"/>
    <col min="14595" max="14595" width="19.7109375" style="553" customWidth="1"/>
    <col min="14596" max="14596" width="13.85546875" style="553" customWidth="1"/>
    <col min="14597" max="14597" width="7.42578125" style="553" customWidth="1"/>
    <col min="14598" max="14598" width="10.85546875" style="553" customWidth="1"/>
    <col min="14599" max="14599" width="15.5703125" style="553" customWidth="1"/>
    <col min="14600" max="14600" width="13.85546875" style="553" customWidth="1"/>
    <col min="14601" max="14601" width="14.28515625" style="553" customWidth="1"/>
    <col min="14602" max="14602" width="25.140625" style="553" customWidth="1"/>
    <col min="14603" max="14603" width="17.7109375" style="553" customWidth="1"/>
    <col min="14604" max="14848" width="11.42578125" style="553"/>
    <col min="14849" max="14849" width="82.28515625" style="553" customWidth="1"/>
    <col min="14850" max="14850" width="39.42578125" style="553" customWidth="1"/>
    <col min="14851" max="14851" width="19.7109375" style="553" customWidth="1"/>
    <col min="14852" max="14852" width="13.85546875" style="553" customWidth="1"/>
    <col min="14853" max="14853" width="7.42578125" style="553" customWidth="1"/>
    <col min="14854" max="14854" width="10.85546875" style="553" customWidth="1"/>
    <col min="14855" max="14855" width="15.5703125" style="553" customWidth="1"/>
    <col min="14856" max="14856" width="13.85546875" style="553" customWidth="1"/>
    <col min="14857" max="14857" width="14.28515625" style="553" customWidth="1"/>
    <col min="14858" max="14858" width="25.140625" style="553" customWidth="1"/>
    <col min="14859" max="14859" width="17.7109375" style="553" customWidth="1"/>
    <col min="14860" max="15104" width="11.42578125" style="553"/>
    <col min="15105" max="15105" width="82.28515625" style="553" customWidth="1"/>
    <col min="15106" max="15106" width="39.42578125" style="553" customWidth="1"/>
    <col min="15107" max="15107" width="19.7109375" style="553" customWidth="1"/>
    <col min="15108" max="15108" width="13.85546875" style="553" customWidth="1"/>
    <col min="15109" max="15109" width="7.42578125" style="553" customWidth="1"/>
    <col min="15110" max="15110" width="10.85546875" style="553" customWidth="1"/>
    <col min="15111" max="15111" width="15.5703125" style="553" customWidth="1"/>
    <col min="15112" max="15112" width="13.85546875" style="553" customWidth="1"/>
    <col min="15113" max="15113" width="14.28515625" style="553" customWidth="1"/>
    <col min="15114" max="15114" width="25.140625" style="553" customWidth="1"/>
    <col min="15115" max="15115" width="17.7109375" style="553" customWidth="1"/>
    <col min="15116" max="15360" width="11.42578125" style="553"/>
    <col min="15361" max="15361" width="82.28515625" style="553" customWidth="1"/>
    <col min="15362" max="15362" width="39.42578125" style="553" customWidth="1"/>
    <col min="15363" max="15363" width="19.7109375" style="553" customWidth="1"/>
    <col min="15364" max="15364" width="13.85546875" style="553" customWidth="1"/>
    <col min="15365" max="15365" width="7.42578125" style="553" customWidth="1"/>
    <col min="15366" max="15366" width="10.85546875" style="553" customWidth="1"/>
    <col min="15367" max="15367" width="15.5703125" style="553" customWidth="1"/>
    <col min="15368" max="15368" width="13.85546875" style="553" customWidth="1"/>
    <col min="15369" max="15369" width="14.28515625" style="553" customWidth="1"/>
    <col min="15370" max="15370" width="25.140625" style="553" customWidth="1"/>
    <col min="15371" max="15371" width="17.7109375" style="553" customWidth="1"/>
    <col min="15372" max="15616" width="11.42578125" style="553"/>
    <col min="15617" max="15617" width="82.28515625" style="553" customWidth="1"/>
    <col min="15618" max="15618" width="39.42578125" style="553" customWidth="1"/>
    <col min="15619" max="15619" width="19.7109375" style="553" customWidth="1"/>
    <col min="15620" max="15620" width="13.85546875" style="553" customWidth="1"/>
    <col min="15621" max="15621" width="7.42578125" style="553" customWidth="1"/>
    <col min="15622" max="15622" width="10.85546875" style="553" customWidth="1"/>
    <col min="15623" max="15623" width="15.5703125" style="553" customWidth="1"/>
    <col min="15624" max="15624" width="13.85546875" style="553" customWidth="1"/>
    <col min="15625" max="15625" width="14.28515625" style="553" customWidth="1"/>
    <col min="15626" max="15626" width="25.140625" style="553" customWidth="1"/>
    <col min="15627" max="15627" width="17.7109375" style="553" customWidth="1"/>
    <col min="15628" max="15872" width="11.42578125" style="553"/>
    <col min="15873" max="15873" width="82.28515625" style="553" customWidth="1"/>
    <col min="15874" max="15874" width="39.42578125" style="553" customWidth="1"/>
    <col min="15875" max="15875" width="19.7109375" style="553" customWidth="1"/>
    <col min="15876" max="15876" width="13.85546875" style="553" customWidth="1"/>
    <col min="15877" max="15877" width="7.42578125" style="553" customWidth="1"/>
    <col min="15878" max="15878" width="10.85546875" style="553" customWidth="1"/>
    <col min="15879" max="15879" width="15.5703125" style="553" customWidth="1"/>
    <col min="15880" max="15880" width="13.85546875" style="553" customWidth="1"/>
    <col min="15881" max="15881" width="14.28515625" style="553" customWidth="1"/>
    <col min="15882" max="15882" width="25.140625" style="553" customWidth="1"/>
    <col min="15883" max="15883" width="17.7109375" style="553" customWidth="1"/>
    <col min="15884" max="16128" width="11.42578125" style="553"/>
    <col min="16129" max="16129" width="82.28515625" style="553" customWidth="1"/>
    <col min="16130" max="16130" width="39.42578125" style="553" customWidth="1"/>
    <col min="16131" max="16131" width="19.7109375" style="553" customWidth="1"/>
    <col min="16132" max="16132" width="13.85546875" style="553" customWidth="1"/>
    <col min="16133" max="16133" width="7.42578125" style="553" customWidth="1"/>
    <col min="16134" max="16134" width="10.85546875" style="553" customWidth="1"/>
    <col min="16135" max="16135" width="15.5703125" style="553" customWidth="1"/>
    <col min="16136" max="16136" width="13.85546875" style="553" customWidth="1"/>
    <col min="16137" max="16137" width="14.28515625" style="553" customWidth="1"/>
    <col min="16138" max="16138" width="25.140625" style="553" customWidth="1"/>
    <col min="16139" max="16139" width="17.7109375" style="553" customWidth="1"/>
    <col min="16140" max="16384" width="11.42578125" style="553"/>
  </cols>
  <sheetData>
    <row r="1" spans="1:11" s="348" customFormat="1" x14ac:dyDescent="0.25">
      <c r="B1" s="615"/>
      <c r="G1" s="616"/>
    </row>
    <row r="2" spans="1:11" s="348" customFormat="1" ht="17.100000000000001" customHeight="1" x14ac:dyDescent="0.25">
      <c r="A2" s="435" t="s">
        <v>126</v>
      </c>
      <c r="B2" s="618"/>
      <c r="C2" s="350"/>
      <c r="D2" s="350"/>
      <c r="E2" s="350"/>
      <c r="F2" s="350"/>
      <c r="G2" s="617"/>
      <c r="H2" s="350"/>
      <c r="I2" s="350"/>
      <c r="J2" s="350"/>
      <c r="K2" s="351" t="s">
        <v>127</v>
      </c>
    </row>
    <row r="3" spans="1:11" s="348" customFormat="1" ht="17.100000000000001" customHeight="1" x14ac:dyDescent="0.25">
      <c r="A3" s="34" t="s">
        <v>0</v>
      </c>
      <c r="B3" s="618"/>
      <c r="C3" s="350"/>
      <c r="D3" s="350"/>
      <c r="E3" s="350"/>
      <c r="F3" s="350"/>
      <c r="G3" s="617"/>
      <c r="H3" s="350"/>
      <c r="I3" s="350"/>
      <c r="J3" s="350"/>
      <c r="K3" s="350"/>
    </row>
    <row r="4" spans="1:11" s="348" customFormat="1" ht="17.100000000000001" customHeight="1" x14ac:dyDescent="0.25">
      <c r="A4" s="23" t="s">
        <v>1898</v>
      </c>
      <c r="B4" s="618"/>
      <c r="C4" s="350"/>
      <c r="D4" s="350"/>
      <c r="E4" s="350"/>
      <c r="F4" s="350"/>
      <c r="G4" s="617"/>
      <c r="H4" s="350"/>
      <c r="I4" s="350"/>
      <c r="J4" s="350"/>
      <c r="K4" s="350"/>
    </row>
    <row r="5" spans="1:11" s="348" customFormat="1" ht="17.100000000000001" customHeight="1" x14ac:dyDescent="0.25">
      <c r="A5" s="435"/>
      <c r="B5" s="618"/>
      <c r="C5" s="350"/>
      <c r="D5" s="350"/>
      <c r="E5" s="350"/>
      <c r="F5" s="350"/>
      <c r="G5" s="617"/>
      <c r="H5" s="350"/>
      <c r="I5" s="350"/>
      <c r="J5" s="350"/>
      <c r="K5" s="350"/>
    </row>
    <row r="6" spans="1:11" s="348" customFormat="1" ht="17.100000000000001" customHeight="1" x14ac:dyDescent="0.25">
      <c r="A6" s="891" t="s">
        <v>1</v>
      </c>
      <c r="B6" s="614" t="s">
        <v>2</v>
      </c>
      <c r="C6" s="891" t="s">
        <v>3</v>
      </c>
      <c r="D6" s="891"/>
      <c r="E6" s="353" t="s">
        <v>4</v>
      </c>
      <c r="F6" s="353"/>
      <c r="G6" s="613" t="s">
        <v>5</v>
      </c>
      <c r="H6" s="1603" t="s">
        <v>6</v>
      </c>
      <c r="I6" s="1603"/>
      <c r="J6" s="891" t="s">
        <v>7</v>
      </c>
      <c r="K6" s="891" t="s">
        <v>8</v>
      </c>
    </row>
    <row r="7" spans="1:11" s="354" customFormat="1" ht="17.100000000000001" customHeight="1" x14ac:dyDescent="0.25">
      <c r="A7" s="1614" t="s">
        <v>9</v>
      </c>
      <c r="B7" s="1601" t="s">
        <v>10</v>
      </c>
      <c r="C7" s="1601" t="s">
        <v>11</v>
      </c>
      <c r="D7" s="1601" t="s">
        <v>12</v>
      </c>
      <c r="E7" s="1601" t="s">
        <v>13</v>
      </c>
      <c r="F7" s="1601"/>
      <c r="G7" s="1684" t="s">
        <v>14</v>
      </c>
      <c r="H7" s="1601" t="s">
        <v>15</v>
      </c>
      <c r="I7" s="1601"/>
      <c r="J7" s="1601" t="s">
        <v>16</v>
      </c>
      <c r="K7" s="1602" t="s">
        <v>17</v>
      </c>
    </row>
    <row r="8" spans="1:11" s="354" customFormat="1" ht="17.100000000000001" customHeight="1" x14ac:dyDescent="0.25">
      <c r="A8" s="1614"/>
      <c r="B8" s="1601"/>
      <c r="C8" s="1601"/>
      <c r="D8" s="1601"/>
      <c r="E8" s="890" t="s">
        <v>18</v>
      </c>
      <c r="F8" s="890" t="s">
        <v>19</v>
      </c>
      <c r="G8" s="1684"/>
      <c r="H8" s="890" t="s">
        <v>18</v>
      </c>
      <c r="I8" s="890" t="s">
        <v>19</v>
      </c>
      <c r="J8" s="1601"/>
      <c r="K8" s="1602"/>
    </row>
    <row r="9" spans="1:11" ht="17.100000000000001" customHeight="1" x14ac:dyDescent="0.25">
      <c r="A9" s="443" t="s">
        <v>467</v>
      </c>
      <c r="B9" s="459"/>
      <c r="C9" s="459"/>
      <c r="D9" s="444"/>
      <c r="E9" s="444"/>
      <c r="F9" s="444"/>
      <c r="G9" s="881"/>
      <c r="H9" s="444"/>
      <c r="I9" s="444"/>
      <c r="J9" s="444"/>
      <c r="K9" s="484">
        <f>SUM(K10)</f>
        <v>0</v>
      </c>
    </row>
    <row r="10" spans="1:11" ht="30" x14ac:dyDescent="0.25">
      <c r="A10" s="540"/>
      <c r="B10" s="887"/>
      <c r="C10" s="887"/>
      <c r="D10" s="226"/>
      <c r="E10" s="226"/>
      <c r="F10" s="226"/>
      <c r="G10" s="882"/>
      <c r="H10" s="437"/>
      <c r="I10" s="437"/>
      <c r="J10" s="1371" t="s">
        <v>3387</v>
      </c>
      <c r="K10" s="485"/>
    </row>
    <row r="11" spans="1:11" ht="17.100000000000001" customHeight="1" x14ac:dyDescent="0.25">
      <c r="A11" s="443" t="s">
        <v>594</v>
      </c>
      <c r="B11" s="459"/>
      <c r="C11" s="459"/>
      <c r="D11" s="227"/>
      <c r="E11" s="227"/>
      <c r="F11" s="227"/>
      <c r="G11" s="881"/>
      <c r="H11" s="444"/>
      <c r="I11" s="444"/>
      <c r="J11" s="444"/>
      <c r="K11" s="484">
        <f>+K12+K28+K30</f>
        <v>6114465.0999999996</v>
      </c>
    </row>
    <row r="12" spans="1:11" ht="17.100000000000001" customHeight="1" x14ac:dyDescent="0.25">
      <c r="A12" s="883" t="s">
        <v>1811</v>
      </c>
      <c r="B12" s="887"/>
      <c r="C12" s="887" t="s">
        <v>79</v>
      </c>
      <c r="D12" s="118">
        <v>1.6E-2</v>
      </c>
      <c r="E12" s="234"/>
      <c r="F12" s="234"/>
      <c r="G12" s="963">
        <v>585</v>
      </c>
      <c r="H12" s="88"/>
      <c r="I12" s="88"/>
      <c r="J12" s="88"/>
      <c r="K12" s="1247">
        <v>3398438.78</v>
      </c>
    </row>
    <row r="13" spans="1:11" ht="17.100000000000001" customHeight="1" x14ac:dyDescent="0.25">
      <c r="A13" s="439" t="s">
        <v>1804</v>
      </c>
      <c r="B13" s="887" t="s">
        <v>209</v>
      </c>
      <c r="C13" s="887" t="s">
        <v>79</v>
      </c>
      <c r="D13" s="118">
        <v>0.03</v>
      </c>
      <c r="E13" s="234"/>
      <c r="F13" s="234"/>
      <c r="G13" s="963"/>
      <c r="H13" s="88"/>
      <c r="I13" s="88"/>
      <c r="J13" s="88"/>
      <c r="K13" s="1247"/>
    </row>
    <row r="14" spans="1:11" ht="17.100000000000001" customHeight="1" x14ac:dyDescent="0.25">
      <c r="A14" s="540" t="s">
        <v>1810</v>
      </c>
      <c r="B14" s="887"/>
      <c r="C14" s="887"/>
      <c r="D14" s="234"/>
      <c r="E14" s="234"/>
      <c r="F14" s="234"/>
      <c r="G14" s="963"/>
      <c r="H14" s="88"/>
      <c r="I14" s="88"/>
      <c r="J14" s="88"/>
      <c r="K14" s="1247"/>
    </row>
    <row r="15" spans="1:11" ht="17.100000000000001" customHeight="1" x14ac:dyDescent="0.25">
      <c r="A15" s="540" t="s">
        <v>1809</v>
      </c>
      <c r="B15" s="887"/>
      <c r="C15" s="887"/>
      <c r="D15" s="234"/>
      <c r="E15" s="234"/>
      <c r="F15" s="234"/>
      <c r="G15" s="963"/>
      <c r="H15" s="88"/>
      <c r="I15" s="88"/>
      <c r="J15" s="88"/>
      <c r="K15" s="1247"/>
    </row>
    <row r="16" spans="1:11" ht="17.100000000000001" customHeight="1" x14ac:dyDescent="0.25">
      <c r="A16" s="540" t="s">
        <v>1808</v>
      </c>
      <c r="B16" s="887"/>
      <c r="C16" s="887"/>
      <c r="D16" s="234"/>
      <c r="E16" s="234"/>
      <c r="F16" s="234"/>
      <c r="G16" s="963"/>
      <c r="H16" s="88"/>
      <c r="I16" s="88"/>
      <c r="J16" s="88"/>
      <c r="K16" s="1247"/>
    </row>
    <row r="17" spans="1:11" ht="17.100000000000001" customHeight="1" x14ac:dyDescent="0.25">
      <c r="A17" s="439" t="s">
        <v>1804</v>
      </c>
      <c r="B17" s="887" t="s">
        <v>209</v>
      </c>
      <c r="C17" s="887" t="s">
        <v>79</v>
      </c>
      <c r="D17" s="118">
        <v>0.01</v>
      </c>
      <c r="E17" s="234"/>
      <c r="F17" s="234"/>
      <c r="G17" s="963">
        <v>1469</v>
      </c>
      <c r="H17" s="88"/>
      <c r="I17" s="88"/>
      <c r="J17" s="88"/>
      <c r="K17" s="1247"/>
    </row>
    <row r="18" spans="1:11" ht="17.100000000000001" customHeight="1" x14ac:dyDescent="0.25">
      <c r="A18" s="540" t="s">
        <v>1807</v>
      </c>
      <c r="B18" s="887"/>
      <c r="C18" s="887" t="s">
        <v>79</v>
      </c>
      <c r="D18" s="118"/>
      <c r="E18" s="234"/>
      <c r="F18" s="234"/>
      <c r="G18" s="963">
        <v>1098</v>
      </c>
      <c r="H18" s="88"/>
      <c r="I18" s="88"/>
      <c r="J18" s="88"/>
      <c r="K18" s="1247"/>
    </row>
    <row r="19" spans="1:11" ht="17.100000000000001" customHeight="1" x14ac:dyDescent="0.25">
      <c r="A19" s="540" t="s">
        <v>1806</v>
      </c>
      <c r="B19" s="887"/>
      <c r="C19" s="887" t="s">
        <v>79</v>
      </c>
      <c r="D19" s="118"/>
      <c r="E19" s="234"/>
      <c r="F19" s="234"/>
      <c r="G19" s="963">
        <v>585</v>
      </c>
      <c r="H19" s="88"/>
      <c r="I19" s="88"/>
      <c r="J19" s="88"/>
      <c r="K19" s="1247"/>
    </row>
    <row r="20" spans="1:11" ht="17.100000000000001" customHeight="1" x14ac:dyDescent="0.25">
      <c r="A20" s="540" t="s">
        <v>1805</v>
      </c>
      <c r="B20" s="887"/>
      <c r="C20" s="887" t="s">
        <v>79</v>
      </c>
      <c r="D20" s="118"/>
      <c r="E20" s="234"/>
      <c r="F20" s="234"/>
      <c r="G20" s="963"/>
      <c r="H20" s="88"/>
      <c r="I20" s="88"/>
      <c r="J20" s="88"/>
      <c r="K20" s="1247"/>
    </row>
    <row r="21" spans="1:11" ht="17.100000000000001" customHeight="1" x14ac:dyDescent="0.25">
      <c r="A21" s="439" t="s">
        <v>1804</v>
      </c>
      <c r="B21" s="887"/>
      <c r="C21" s="887" t="s">
        <v>79</v>
      </c>
      <c r="D21" s="118"/>
      <c r="E21" s="234"/>
      <c r="F21" s="234"/>
      <c r="G21" s="963">
        <v>1469</v>
      </c>
      <c r="H21" s="88"/>
      <c r="I21" s="88"/>
      <c r="J21" s="88"/>
      <c r="K21" s="1247"/>
    </row>
    <row r="22" spans="1:11" ht="17.100000000000001" customHeight="1" x14ac:dyDescent="0.25">
      <c r="A22" s="540" t="s">
        <v>1803</v>
      </c>
      <c r="B22" s="887" t="s">
        <v>1800</v>
      </c>
      <c r="C22" s="887" t="s">
        <v>79</v>
      </c>
      <c r="D22" s="118">
        <v>0.05</v>
      </c>
      <c r="E22" s="234"/>
      <c r="F22" s="234"/>
      <c r="G22" s="963"/>
      <c r="H22" s="88"/>
      <c r="I22" s="88"/>
      <c r="J22" s="88"/>
      <c r="K22" s="1247"/>
    </row>
    <row r="23" spans="1:11" ht="17.100000000000001" customHeight="1" x14ac:dyDescent="0.25">
      <c r="A23" s="540" t="s">
        <v>1802</v>
      </c>
      <c r="B23" s="887" t="s">
        <v>1800</v>
      </c>
      <c r="C23" s="887" t="s">
        <v>79</v>
      </c>
      <c r="D23" s="118">
        <v>0.08</v>
      </c>
      <c r="E23" s="234"/>
      <c r="F23" s="234"/>
      <c r="G23" s="963"/>
      <c r="H23" s="88"/>
      <c r="I23" s="88"/>
      <c r="J23" s="88"/>
      <c r="K23" s="1247"/>
    </row>
    <row r="24" spans="1:11" ht="17.100000000000001" customHeight="1" x14ac:dyDescent="0.25">
      <c r="A24" s="540" t="s">
        <v>1801</v>
      </c>
      <c r="B24" s="887" t="s">
        <v>1800</v>
      </c>
      <c r="C24" s="887" t="s">
        <v>79</v>
      </c>
      <c r="D24" s="118">
        <v>0.05</v>
      </c>
      <c r="E24" s="234"/>
      <c r="F24" s="234"/>
      <c r="G24" s="963"/>
      <c r="H24" s="88"/>
      <c r="I24" s="88"/>
      <c r="J24" s="88"/>
      <c r="K24" s="1247"/>
    </row>
    <row r="25" spans="1:11" ht="17.100000000000001" customHeight="1" x14ac:dyDescent="0.25">
      <c r="A25" s="540" t="s">
        <v>1799</v>
      </c>
      <c r="B25" s="888" t="s">
        <v>1798</v>
      </c>
      <c r="C25" s="887" t="s">
        <v>79</v>
      </c>
      <c r="D25" s="118">
        <v>8.0000000000000002E-3</v>
      </c>
      <c r="E25" s="234"/>
      <c r="F25" s="234"/>
      <c r="G25" s="963">
        <v>403</v>
      </c>
      <c r="H25" s="88"/>
      <c r="I25" s="88"/>
      <c r="J25" s="88"/>
      <c r="K25" s="1247"/>
    </row>
    <row r="26" spans="1:11" ht="28.5" customHeight="1" x14ac:dyDescent="0.25">
      <c r="A26" s="540" t="s">
        <v>1797</v>
      </c>
      <c r="B26" s="888" t="s">
        <v>1796</v>
      </c>
      <c r="C26" s="887" t="s">
        <v>79</v>
      </c>
      <c r="D26" s="118">
        <v>1.7999999999999999E-2</v>
      </c>
      <c r="E26" s="234"/>
      <c r="F26" s="234"/>
      <c r="G26" s="963">
        <v>1033</v>
      </c>
      <c r="H26" s="88"/>
      <c r="I26" s="88"/>
      <c r="J26" s="88"/>
      <c r="K26" s="1247"/>
    </row>
    <row r="27" spans="1:11" ht="17.100000000000001" customHeight="1" x14ac:dyDescent="0.25">
      <c r="A27" s="883" t="s">
        <v>28</v>
      </c>
      <c r="B27" s="887"/>
      <c r="C27" s="887"/>
      <c r="D27" s="234"/>
      <c r="E27" s="234"/>
      <c r="F27" s="234"/>
      <c r="G27" s="963"/>
      <c r="H27" s="88"/>
      <c r="I27" s="88"/>
      <c r="J27" s="88"/>
      <c r="K27" s="1247"/>
    </row>
    <row r="28" spans="1:11" ht="17.100000000000001" customHeight="1" x14ac:dyDescent="0.25">
      <c r="A28" s="893" t="s">
        <v>1814</v>
      </c>
      <c r="B28" s="959"/>
      <c r="C28" s="959" t="s">
        <v>237</v>
      </c>
      <c r="D28" s="491"/>
      <c r="E28" s="491"/>
      <c r="F28" s="491"/>
      <c r="G28" s="961">
        <v>1112.5</v>
      </c>
      <c r="H28" s="165"/>
      <c r="I28" s="165"/>
      <c r="J28" s="165"/>
      <c r="K28" s="1245">
        <v>2462225.7999999998</v>
      </c>
    </row>
    <row r="29" spans="1:11" ht="17.100000000000001" customHeight="1" x14ac:dyDescent="0.25">
      <c r="A29" s="894"/>
      <c r="B29" s="960"/>
      <c r="C29" s="960" t="s">
        <v>79</v>
      </c>
      <c r="D29" s="492"/>
      <c r="E29" s="492"/>
      <c r="F29" s="492"/>
      <c r="G29" s="962">
        <v>92.7</v>
      </c>
      <c r="H29" s="514"/>
      <c r="I29" s="514"/>
      <c r="J29" s="514"/>
      <c r="K29" s="1246"/>
    </row>
    <row r="30" spans="1:11" ht="17.100000000000001" customHeight="1" x14ac:dyDescent="0.25">
      <c r="A30" s="883" t="s">
        <v>1813</v>
      </c>
      <c r="B30" s="888" t="s">
        <v>1812</v>
      </c>
      <c r="C30" s="887" t="s">
        <v>79</v>
      </c>
      <c r="D30" s="234"/>
      <c r="E30" s="234"/>
      <c r="F30" s="234"/>
      <c r="G30" s="963"/>
      <c r="H30" s="88"/>
      <c r="I30" s="88"/>
      <c r="J30" s="88"/>
      <c r="K30" s="1247">
        <v>253800.52</v>
      </c>
    </row>
    <row r="31" spans="1:11" ht="17.100000000000001" customHeight="1" x14ac:dyDescent="0.25">
      <c r="A31" s="883"/>
      <c r="B31" s="888"/>
      <c r="C31" s="887"/>
      <c r="D31" s="234"/>
      <c r="E31" s="234"/>
      <c r="F31" s="234"/>
      <c r="G31" s="963"/>
      <c r="H31" s="88"/>
      <c r="I31" s="88"/>
      <c r="J31" s="88"/>
      <c r="K31" s="1247"/>
    </row>
    <row r="32" spans="1:11" ht="17.100000000000001" customHeight="1" x14ac:dyDescent="0.25">
      <c r="A32" s="445" t="s">
        <v>614</v>
      </c>
      <c r="B32" s="457"/>
      <c r="C32" s="457"/>
      <c r="D32" s="958"/>
      <c r="E32" s="228"/>
      <c r="F32" s="228"/>
      <c r="G32" s="952"/>
      <c r="H32" s="54"/>
      <c r="I32" s="54"/>
      <c r="J32" s="54"/>
      <c r="K32" s="486">
        <f>+K33</f>
        <v>0</v>
      </c>
    </row>
    <row r="33" spans="1:11" ht="17.100000000000001" customHeight="1" x14ac:dyDescent="0.25">
      <c r="A33" s="440"/>
      <c r="B33" s="458"/>
      <c r="C33" s="458"/>
      <c r="D33" s="912"/>
      <c r="E33" s="229"/>
      <c r="F33" s="229"/>
      <c r="G33" s="953"/>
      <c r="H33" s="438"/>
      <c r="I33" s="438"/>
      <c r="J33" s="438"/>
      <c r="K33" s="487"/>
    </row>
    <row r="34" spans="1:11" ht="17.100000000000001" customHeight="1" x14ac:dyDescent="0.25">
      <c r="A34" s="443" t="s">
        <v>617</v>
      </c>
      <c r="B34" s="459"/>
      <c r="C34" s="459"/>
      <c r="D34" s="958"/>
      <c r="E34" s="227"/>
      <c r="F34" s="227"/>
      <c r="G34" s="881"/>
      <c r="H34" s="444"/>
      <c r="I34" s="444"/>
      <c r="J34" s="444"/>
      <c r="K34" s="484">
        <f>+K35+K38+K40+K43+K53+K63+K72+K78+K85+K111+K114+K153+K165</f>
        <v>7450628.7600000007</v>
      </c>
    </row>
    <row r="35" spans="1:11" ht="17.100000000000001" customHeight="1" x14ac:dyDescent="0.25">
      <c r="A35" s="954" t="s">
        <v>1768</v>
      </c>
      <c r="B35" s="887"/>
      <c r="C35" s="887" t="s">
        <v>237</v>
      </c>
      <c r="D35" s="234"/>
      <c r="E35" s="234"/>
      <c r="F35" s="234"/>
      <c r="G35" s="963">
        <v>2550</v>
      </c>
      <c r="H35" s="88"/>
      <c r="I35" s="88"/>
      <c r="J35" s="88"/>
      <c r="K35" s="1247">
        <v>1047621.02</v>
      </c>
    </row>
    <row r="36" spans="1:11" ht="17.100000000000001" customHeight="1" x14ac:dyDescent="0.25">
      <c r="A36" s="399"/>
      <c r="B36" s="887"/>
      <c r="C36" s="887" t="s">
        <v>79</v>
      </c>
      <c r="D36" s="234"/>
      <c r="E36" s="234"/>
      <c r="F36" s="234"/>
      <c r="G36" s="963">
        <v>212.5</v>
      </c>
      <c r="H36" s="88"/>
      <c r="I36" s="88"/>
      <c r="J36" s="88"/>
      <c r="K36" s="1247"/>
    </row>
    <row r="37" spans="1:11" ht="17.100000000000001" customHeight="1" x14ac:dyDescent="0.25">
      <c r="A37" s="954" t="s">
        <v>1767</v>
      </c>
      <c r="B37" s="887" t="s">
        <v>1766</v>
      </c>
      <c r="C37" s="887" t="s">
        <v>79</v>
      </c>
      <c r="D37" s="118">
        <v>0.05</v>
      </c>
      <c r="E37" s="234"/>
      <c r="F37" s="234"/>
      <c r="G37" s="963"/>
      <c r="H37" s="88"/>
      <c r="I37" s="88"/>
      <c r="J37" s="88"/>
      <c r="K37" s="1247"/>
    </row>
    <row r="38" spans="1:11" ht="17.100000000000001" customHeight="1" x14ac:dyDescent="0.25">
      <c r="A38" s="883" t="s">
        <v>1711</v>
      </c>
      <c r="B38" s="887"/>
      <c r="C38" s="887"/>
      <c r="D38" s="118"/>
      <c r="E38" s="234"/>
      <c r="F38" s="234"/>
      <c r="G38" s="963"/>
      <c r="H38" s="88"/>
      <c r="I38" s="88"/>
      <c r="J38" s="88"/>
      <c r="K38" s="1247">
        <v>187024.89</v>
      </c>
    </row>
    <row r="39" spans="1:11" ht="17.100000000000001" customHeight="1" x14ac:dyDescent="0.25">
      <c r="A39" s="540" t="s">
        <v>1765</v>
      </c>
      <c r="B39" s="887" t="s">
        <v>305</v>
      </c>
      <c r="C39" s="887" t="s">
        <v>206</v>
      </c>
      <c r="D39" s="118"/>
      <c r="E39" s="234"/>
      <c r="F39" s="234"/>
      <c r="G39" s="963">
        <v>39</v>
      </c>
      <c r="H39" s="88"/>
      <c r="I39" s="88"/>
      <c r="J39" s="88"/>
      <c r="K39" s="1247"/>
    </row>
    <row r="40" spans="1:11" ht="17.100000000000001" customHeight="1" x14ac:dyDescent="0.25">
      <c r="A40" s="883" t="s">
        <v>1764</v>
      </c>
      <c r="B40" s="887"/>
      <c r="C40" s="887"/>
      <c r="D40" s="118"/>
      <c r="E40" s="234"/>
      <c r="F40" s="234"/>
      <c r="G40" s="963"/>
      <c r="H40" s="88"/>
      <c r="I40" s="88"/>
      <c r="J40" s="88"/>
      <c r="K40" s="1247">
        <v>121766.73</v>
      </c>
    </row>
    <row r="41" spans="1:11" ht="17.100000000000001" customHeight="1" x14ac:dyDescent="0.25">
      <c r="A41" s="540" t="s">
        <v>1763</v>
      </c>
      <c r="B41" s="887" t="s">
        <v>1762</v>
      </c>
      <c r="C41" s="887"/>
      <c r="D41" s="118"/>
      <c r="E41" s="234"/>
      <c r="F41" s="234"/>
      <c r="G41" s="963">
        <v>1040</v>
      </c>
      <c r="H41" s="88"/>
      <c r="I41" s="88"/>
      <c r="J41" s="88"/>
      <c r="K41" s="1247"/>
    </row>
    <row r="42" spans="1:11" ht="17.100000000000001" customHeight="1" x14ac:dyDescent="0.25">
      <c r="A42" s="540" t="s">
        <v>1761</v>
      </c>
      <c r="B42" s="887" t="s">
        <v>305</v>
      </c>
      <c r="C42" s="887" t="s">
        <v>79</v>
      </c>
      <c r="D42" s="118"/>
      <c r="E42" s="234"/>
      <c r="F42" s="234"/>
      <c r="G42" s="963">
        <v>81</v>
      </c>
      <c r="H42" s="88"/>
      <c r="I42" s="88"/>
      <c r="J42" s="88"/>
      <c r="K42" s="1247"/>
    </row>
    <row r="43" spans="1:11" ht="17.100000000000001" customHeight="1" x14ac:dyDescent="0.25">
      <c r="A43" s="883" t="s">
        <v>1653</v>
      </c>
      <c r="B43" s="887"/>
      <c r="C43" s="887"/>
      <c r="D43" s="118"/>
      <c r="E43" s="234"/>
      <c r="F43" s="234"/>
      <c r="G43" s="963"/>
      <c r="H43" s="88"/>
      <c r="I43" s="88"/>
      <c r="J43" s="88"/>
      <c r="K43" s="1247">
        <v>268790.84999999998</v>
      </c>
    </row>
    <row r="44" spans="1:11" ht="17.100000000000001" customHeight="1" x14ac:dyDescent="0.25">
      <c r="A44" s="540" t="s">
        <v>1760</v>
      </c>
      <c r="B44" s="887"/>
      <c r="C44" s="887"/>
      <c r="D44" s="118"/>
      <c r="E44" s="234"/>
      <c r="F44" s="234"/>
      <c r="G44" s="963"/>
      <c r="H44" s="88"/>
      <c r="I44" s="88"/>
      <c r="J44" s="88"/>
      <c r="K44" s="1247"/>
    </row>
    <row r="45" spans="1:11" ht="17.100000000000001" customHeight="1" x14ac:dyDescent="0.25">
      <c r="A45" s="540" t="s">
        <v>1759</v>
      </c>
      <c r="B45" s="887" t="s">
        <v>305</v>
      </c>
      <c r="C45" s="887"/>
      <c r="D45" s="118"/>
      <c r="E45" s="234"/>
      <c r="F45" s="234"/>
      <c r="G45" s="963">
        <v>169</v>
      </c>
      <c r="H45" s="88"/>
      <c r="I45" s="88"/>
      <c r="J45" s="88"/>
      <c r="K45" s="1247"/>
    </row>
    <row r="46" spans="1:11" ht="17.100000000000001" customHeight="1" x14ac:dyDescent="0.25">
      <c r="A46" s="540" t="s">
        <v>1758</v>
      </c>
      <c r="B46" s="887" t="s">
        <v>305</v>
      </c>
      <c r="C46" s="887"/>
      <c r="D46" s="118"/>
      <c r="E46" s="234"/>
      <c r="F46" s="234"/>
      <c r="G46" s="963">
        <v>247</v>
      </c>
      <c r="H46" s="88"/>
      <c r="I46" s="88"/>
      <c r="J46" s="88"/>
      <c r="K46" s="1247"/>
    </row>
    <row r="47" spans="1:11" ht="17.100000000000001" customHeight="1" x14ac:dyDescent="0.25">
      <c r="A47" s="540" t="s">
        <v>1757</v>
      </c>
      <c r="B47" s="887" t="s">
        <v>305</v>
      </c>
      <c r="C47" s="887"/>
      <c r="D47" s="118"/>
      <c r="E47" s="234"/>
      <c r="F47" s="234"/>
      <c r="G47" s="963">
        <v>351</v>
      </c>
      <c r="H47" s="88"/>
      <c r="I47" s="88"/>
      <c r="J47" s="88"/>
      <c r="K47" s="1247"/>
    </row>
    <row r="48" spans="1:11" ht="17.100000000000001" customHeight="1" x14ac:dyDescent="0.25">
      <c r="A48" s="540" t="s">
        <v>1756</v>
      </c>
      <c r="B48" s="887" t="s">
        <v>305</v>
      </c>
      <c r="C48" s="887"/>
      <c r="D48" s="118"/>
      <c r="E48" s="234"/>
      <c r="F48" s="234"/>
      <c r="G48" s="963">
        <v>169</v>
      </c>
      <c r="H48" s="88"/>
      <c r="I48" s="88"/>
      <c r="J48" s="88"/>
      <c r="K48" s="1247"/>
    </row>
    <row r="49" spans="1:11" ht="17.100000000000001" customHeight="1" x14ac:dyDescent="0.25">
      <c r="A49" s="540" t="s">
        <v>1755</v>
      </c>
      <c r="B49" s="887" t="s">
        <v>305</v>
      </c>
      <c r="C49" s="887" t="s">
        <v>1103</v>
      </c>
      <c r="D49" s="118"/>
      <c r="E49" s="234"/>
      <c r="F49" s="234"/>
      <c r="G49" s="963">
        <v>306</v>
      </c>
      <c r="H49" s="88"/>
      <c r="I49" s="88"/>
      <c r="J49" s="88"/>
      <c r="K49" s="1247"/>
    </row>
    <row r="50" spans="1:11" ht="17.100000000000001" customHeight="1" x14ac:dyDescent="0.25">
      <c r="A50" s="540" t="s">
        <v>1754</v>
      </c>
      <c r="B50" s="887" t="s">
        <v>305</v>
      </c>
      <c r="C50" s="887" t="s">
        <v>1103</v>
      </c>
      <c r="D50" s="118"/>
      <c r="E50" s="234"/>
      <c r="F50" s="234"/>
      <c r="G50" s="963">
        <v>264</v>
      </c>
      <c r="H50" s="88"/>
      <c r="I50" s="88"/>
      <c r="J50" s="88"/>
      <c r="K50" s="1247"/>
    </row>
    <row r="51" spans="1:11" ht="17.100000000000001" customHeight="1" x14ac:dyDescent="0.25">
      <c r="A51" s="540" t="s">
        <v>1753</v>
      </c>
      <c r="B51" s="887" t="s">
        <v>305</v>
      </c>
      <c r="C51" s="887" t="s">
        <v>1103</v>
      </c>
      <c r="D51" s="118"/>
      <c r="E51" s="234"/>
      <c r="F51" s="234"/>
      <c r="G51" s="963">
        <v>406</v>
      </c>
      <c r="H51" s="88"/>
      <c r="I51" s="88"/>
      <c r="J51" s="88"/>
      <c r="K51" s="1247"/>
    </row>
    <row r="52" spans="1:11" ht="17.100000000000001" customHeight="1" x14ac:dyDescent="0.25">
      <c r="A52" s="540" t="s">
        <v>1752</v>
      </c>
      <c r="B52" s="887" t="s">
        <v>305</v>
      </c>
      <c r="C52" s="887" t="s">
        <v>1103</v>
      </c>
      <c r="D52" s="118"/>
      <c r="E52" s="234"/>
      <c r="F52" s="234"/>
      <c r="G52" s="963">
        <v>264</v>
      </c>
      <c r="H52" s="88"/>
      <c r="I52" s="88"/>
      <c r="J52" s="88"/>
      <c r="K52" s="1247"/>
    </row>
    <row r="53" spans="1:11" s="348" customFormat="1" ht="17.100000000000001" customHeight="1" x14ac:dyDescent="0.25">
      <c r="A53" s="883" t="s">
        <v>1751</v>
      </c>
      <c r="B53" s="887"/>
      <c r="C53" s="887"/>
      <c r="D53" s="118"/>
      <c r="E53" s="234"/>
      <c r="F53" s="234"/>
      <c r="G53" s="963"/>
      <c r="H53" s="88"/>
      <c r="I53" s="88"/>
      <c r="J53" s="88"/>
      <c r="K53" s="1247">
        <v>3441894.5</v>
      </c>
    </row>
    <row r="54" spans="1:11" s="348" customFormat="1" ht="17.100000000000001" customHeight="1" x14ac:dyDescent="0.25">
      <c r="A54" s="540" t="s">
        <v>1750</v>
      </c>
      <c r="B54" s="887" t="s">
        <v>1741</v>
      </c>
      <c r="C54" s="887"/>
      <c r="D54" s="118"/>
      <c r="E54" s="234"/>
      <c r="F54" s="234"/>
      <c r="G54" s="963">
        <v>0.6</v>
      </c>
      <c r="H54" s="88"/>
      <c r="I54" s="88"/>
      <c r="J54" s="88"/>
      <c r="K54" s="1247"/>
    </row>
    <row r="55" spans="1:11" s="348" customFormat="1" ht="17.100000000000001" customHeight="1" x14ac:dyDescent="0.25">
      <c r="A55" s="540" t="s">
        <v>1749</v>
      </c>
      <c r="B55" s="887" t="s">
        <v>1741</v>
      </c>
      <c r="C55" s="887"/>
      <c r="D55" s="118"/>
      <c r="E55" s="234"/>
      <c r="F55" s="234"/>
      <c r="G55" s="963">
        <v>2.5</v>
      </c>
      <c r="H55" s="88"/>
      <c r="I55" s="88"/>
      <c r="J55" s="88"/>
      <c r="K55" s="1247"/>
    </row>
    <row r="56" spans="1:11" s="348" customFormat="1" ht="17.100000000000001" customHeight="1" x14ac:dyDescent="0.25">
      <c r="A56" s="540" t="s">
        <v>1748</v>
      </c>
      <c r="B56" s="887" t="s">
        <v>1741</v>
      </c>
      <c r="C56" s="887"/>
      <c r="D56" s="118"/>
      <c r="E56" s="234"/>
      <c r="F56" s="234"/>
      <c r="G56" s="963">
        <v>3</v>
      </c>
      <c r="H56" s="88"/>
      <c r="I56" s="88"/>
      <c r="J56" s="88"/>
      <c r="K56" s="1247"/>
    </row>
    <row r="57" spans="1:11" s="348" customFormat="1" ht="17.100000000000001" customHeight="1" x14ac:dyDescent="0.25">
      <c r="A57" s="540" t="s">
        <v>1747</v>
      </c>
      <c r="B57" s="887" t="s">
        <v>1741</v>
      </c>
      <c r="C57" s="887"/>
      <c r="D57" s="118"/>
      <c r="E57" s="234"/>
      <c r="F57" s="234"/>
      <c r="G57" s="963">
        <v>2.5</v>
      </c>
      <c r="H57" s="88"/>
      <c r="I57" s="88"/>
      <c r="J57" s="88"/>
      <c r="K57" s="1247"/>
    </row>
    <row r="58" spans="1:11" ht="17.100000000000001" customHeight="1" x14ac:dyDescent="0.25">
      <c r="A58" s="540" t="s">
        <v>1746</v>
      </c>
      <c r="B58" s="887" t="s">
        <v>1741</v>
      </c>
      <c r="C58" s="887"/>
      <c r="D58" s="118"/>
      <c r="E58" s="234"/>
      <c r="F58" s="234"/>
      <c r="G58" s="963">
        <v>8</v>
      </c>
      <c r="H58" s="88"/>
      <c r="I58" s="88"/>
      <c r="J58" s="88"/>
      <c r="K58" s="1247"/>
    </row>
    <row r="59" spans="1:11" ht="17.100000000000001" customHeight="1" x14ac:dyDescent="0.25">
      <c r="A59" s="540" t="s">
        <v>1745</v>
      </c>
      <c r="B59" s="887" t="s">
        <v>1741</v>
      </c>
      <c r="C59" s="887"/>
      <c r="D59" s="118"/>
      <c r="E59" s="234"/>
      <c r="F59" s="234"/>
      <c r="G59" s="963">
        <v>8</v>
      </c>
      <c r="H59" s="88"/>
      <c r="I59" s="88"/>
      <c r="J59" s="88"/>
      <c r="K59" s="1247"/>
    </row>
    <row r="60" spans="1:11" ht="17.100000000000001" customHeight="1" x14ac:dyDescent="0.25">
      <c r="A60" s="540" t="s">
        <v>1744</v>
      </c>
      <c r="B60" s="887" t="s">
        <v>1741</v>
      </c>
      <c r="C60" s="887"/>
      <c r="D60" s="118"/>
      <c r="E60" s="234"/>
      <c r="F60" s="234"/>
      <c r="G60" s="963">
        <v>1.1000000000000001</v>
      </c>
      <c r="H60" s="88"/>
      <c r="I60" s="88"/>
      <c r="J60" s="88"/>
      <c r="K60" s="1247"/>
    </row>
    <row r="61" spans="1:11" ht="17.100000000000001" customHeight="1" x14ac:dyDescent="0.25">
      <c r="A61" s="540" t="s">
        <v>1743</v>
      </c>
      <c r="B61" s="887" t="s">
        <v>1741</v>
      </c>
      <c r="C61" s="887"/>
      <c r="D61" s="118"/>
      <c r="E61" s="234"/>
      <c r="F61" s="234"/>
      <c r="G61" s="963">
        <v>2.6</v>
      </c>
      <c r="H61" s="88"/>
      <c r="I61" s="88"/>
      <c r="J61" s="88"/>
      <c r="K61" s="1247"/>
    </row>
    <row r="62" spans="1:11" ht="17.100000000000001" customHeight="1" x14ac:dyDescent="0.25">
      <c r="A62" s="540" t="s">
        <v>1742</v>
      </c>
      <c r="B62" s="887" t="s">
        <v>1741</v>
      </c>
      <c r="C62" s="887"/>
      <c r="D62" s="118"/>
      <c r="E62" s="234"/>
      <c r="F62" s="234"/>
      <c r="G62" s="963">
        <v>10.4</v>
      </c>
      <c r="H62" s="88"/>
      <c r="I62" s="88"/>
      <c r="J62" s="88"/>
      <c r="K62" s="1247"/>
    </row>
    <row r="63" spans="1:11" ht="17.100000000000001" customHeight="1" x14ac:dyDescent="0.25">
      <c r="A63" s="883" t="s">
        <v>1740</v>
      </c>
      <c r="B63" s="887"/>
      <c r="C63" s="887"/>
      <c r="D63" s="118"/>
      <c r="E63" s="234"/>
      <c r="F63" s="234"/>
      <c r="G63" s="963"/>
      <c r="H63" s="88"/>
      <c r="I63" s="88"/>
      <c r="J63" s="88"/>
      <c r="K63" s="1247">
        <v>6823.22</v>
      </c>
    </row>
    <row r="64" spans="1:11" ht="17.100000000000001" customHeight="1" x14ac:dyDescent="0.25">
      <c r="A64" s="540" t="s">
        <v>1739</v>
      </c>
      <c r="B64" s="887" t="s">
        <v>305</v>
      </c>
      <c r="C64" s="887" t="s">
        <v>1734</v>
      </c>
      <c r="D64" s="118"/>
      <c r="E64" s="234"/>
      <c r="F64" s="234"/>
      <c r="G64" s="963">
        <v>52</v>
      </c>
      <c r="H64" s="88"/>
      <c r="I64" s="88"/>
      <c r="J64" s="88"/>
      <c r="K64" s="1247"/>
    </row>
    <row r="65" spans="1:11" ht="17.100000000000001" customHeight="1" x14ac:dyDescent="0.25">
      <c r="A65" s="540" t="s">
        <v>1738</v>
      </c>
      <c r="B65" s="887" t="s">
        <v>1735</v>
      </c>
      <c r="C65" s="887" t="s">
        <v>1734</v>
      </c>
      <c r="D65" s="118">
        <v>0.1</v>
      </c>
      <c r="E65" s="234"/>
      <c r="F65" s="234"/>
      <c r="G65" s="963"/>
      <c r="H65" s="88"/>
      <c r="I65" s="88"/>
      <c r="J65" s="88"/>
      <c r="K65" s="1247"/>
    </row>
    <row r="66" spans="1:11" ht="17.100000000000001" customHeight="1" x14ac:dyDescent="0.25">
      <c r="A66" s="540" t="s">
        <v>1737</v>
      </c>
      <c r="B66" s="887" t="s">
        <v>1735</v>
      </c>
      <c r="C66" s="887" t="s">
        <v>1734</v>
      </c>
      <c r="D66" s="118">
        <v>0.1</v>
      </c>
      <c r="E66" s="234"/>
      <c r="F66" s="234"/>
      <c r="G66" s="963"/>
      <c r="H66" s="88"/>
      <c r="I66" s="88"/>
      <c r="J66" s="88"/>
      <c r="K66" s="1247"/>
    </row>
    <row r="67" spans="1:11" ht="17.100000000000001" customHeight="1" x14ac:dyDescent="0.25">
      <c r="A67" s="540" t="s">
        <v>1736</v>
      </c>
      <c r="B67" s="887" t="s">
        <v>1735</v>
      </c>
      <c r="C67" s="887" t="s">
        <v>1734</v>
      </c>
      <c r="D67" s="118">
        <v>0.1</v>
      </c>
      <c r="E67" s="234"/>
      <c r="F67" s="234"/>
      <c r="G67" s="963"/>
      <c r="H67" s="88"/>
      <c r="I67" s="88"/>
      <c r="J67" s="88"/>
      <c r="K67" s="1247"/>
    </row>
    <row r="68" spans="1:11" ht="17.100000000000001" customHeight="1" x14ac:dyDescent="0.25">
      <c r="A68" s="540" t="s">
        <v>1733</v>
      </c>
      <c r="B68" s="887" t="s">
        <v>1732</v>
      </c>
      <c r="C68" s="887"/>
      <c r="D68" s="118"/>
      <c r="E68" s="234"/>
      <c r="F68" s="234"/>
      <c r="G68" s="963">
        <v>40</v>
      </c>
      <c r="H68" s="88"/>
      <c r="I68" s="88"/>
      <c r="J68" s="88"/>
      <c r="K68" s="1247"/>
    </row>
    <row r="69" spans="1:11" ht="17.100000000000001" customHeight="1" x14ac:dyDescent="0.25">
      <c r="A69" s="883" t="s">
        <v>1731</v>
      </c>
      <c r="B69" s="887"/>
      <c r="C69" s="887"/>
      <c r="D69" s="118"/>
      <c r="E69" s="234"/>
      <c r="F69" s="234"/>
      <c r="G69" s="963"/>
      <c r="H69" s="88"/>
      <c r="I69" s="88"/>
      <c r="J69" s="88"/>
      <c r="K69" s="1247"/>
    </row>
    <row r="70" spans="1:11" ht="17.100000000000001" customHeight="1" x14ac:dyDescent="0.25">
      <c r="A70" s="540" t="s">
        <v>1730</v>
      </c>
      <c r="B70" s="888" t="s">
        <v>1729</v>
      </c>
      <c r="C70" s="887"/>
      <c r="D70" s="118">
        <v>0.05</v>
      </c>
      <c r="E70" s="234"/>
      <c r="F70" s="234"/>
      <c r="G70" s="963"/>
      <c r="H70" s="88"/>
      <c r="I70" s="88"/>
      <c r="J70" s="88"/>
      <c r="K70" s="1247"/>
    </row>
    <row r="71" spans="1:11" ht="17.100000000000001" customHeight="1" x14ac:dyDescent="0.25">
      <c r="A71" s="540" t="s">
        <v>1728</v>
      </c>
      <c r="B71" s="887"/>
      <c r="C71" s="887"/>
      <c r="D71" s="118">
        <v>0.1</v>
      </c>
      <c r="E71" s="234"/>
      <c r="F71" s="234"/>
      <c r="G71" s="963"/>
      <c r="H71" s="88"/>
      <c r="I71" s="88"/>
      <c r="J71" s="88"/>
      <c r="K71" s="1247"/>
    </row>
    <row r="72" spans="1:11" ht="17.100000000000001" customHeight="1" x14ac:dyDescent="0.25">
      <c r="A72" s="883" t="s">
        <v>54</v>
      </c>
      <c r="B72" s="887"/>
      <c r="C72" s="887"/>
      <c r="D72" s="118"/>
      <c r="E72" s="234"/>
      <c r="F72" s="234"/>
      <c r="G72" s="963"/>
      <c r="H72" s="88"/>
      <c r="I72" s="88"/>
      <c r="J72" s="88"/>
      <c r="K72" s="1247">
        <v>6293</v>
      </c>
    </row>
    <row r="73" spans="1:11" ht="17.100000000000001" customHeight="1" x14ac:dyDescent="0.25">
      <c r="A73" s="540" t="s">
        <v>1727</v>
      </c>
      <c r="B73" s="887" t="s">
        <v>305</v>
      </c>
      <c r="C73" s="887" t="s">
        <v>206</v>
      </c>
      <c r="D73" s="118"/>
      <c r="E73" s="234"/>
      <c r="F73" s="234"/>
      <c r="G73" s="963">
        <v>330</v>
      </c>
      <c r="H73" s="88"/>
      <c r="I73" s="88"/>
      <c r="J73" s="88"/>
      <c r="K73" s="1247"/>
    </row>
    <row r="74" spans="1:11" ht="17.100000000000001" customHeight="1" x14ac:dyDescent="0.25">
      <c r="A74" s="540" t="s">
        <v>1726</v>
      </c>
      <c r="B74" s="887" t="s">
        <v>305</v>
      </c>
      <c r="C74" s="887" t="s">
        <v>206</v>
      </c>
      <c r="D74" s="118"/>
      <c r="E74" s="234"/>
      <c r="F74" s="234"/>
      <c r="G74" s="963">
        <v>550</v>
      </c>
      <c r="H74" s="88"/>
      <c r="I74" s="88"/>
      <c r="J74" s="88"/>
      <c r="K74" s="1247"/>
    </row>
    <row r="75" spans="1:11" ht="17.100000000000001" customHeight="1" x14ac:dyDescent="0.25">
      <c r="A75" s="540" t="s">
        <v>1725</v>
      </c>
      <c r="B75" s="887" t="s">
        <v>305</v>
      </c>
      <c r="C75" s="887" t="s">
        <v>206</v>
      </c>
      <c r="D75" s="118"/>
      <c r="E75" s="234"/>
      <c r="F75" s="234"/>
      <c r="G75" s="963">
        <v>330</v>
      </c>
      <c r="H75" s="88"/>
      <c r="I75" s="88"/>
      <c r="J75" s="88"/>
      <c r="K75" s="1247"/>
    </row>
    <row r="76" spans="1:11" ht="17.100000000000001" customHeight="1" x14ac:dyDescent="0.25">
      <c r="A76" s="540" t="s">
        <v>1724</v>
      </c>
      <c r="B76" s="887" t="s">
        <v>305</v>
      </c>
      <c r="C76" s="887" t="s">
        <v>206</v>
      </c>
      <c r="D76" s="118"/>
      <c r="E76" s="234"/>
      <c r="F76" s="234"/>
      <c r="G76" s="963">
        <v>490</v>
      </c>
      <c r="H76" s="88"/>
      <c r="I76" s="88"/>
      <c r="J76" s="88"/>
      <c r="K76" s="1247"/>
    </row>
    <row r="77" spans="1:11" ht="17.100000000000001" customHeight="1" x14ac:dyDescent="0.25">
      <c r="A77" s="540" t="s">
        <v>1723</v>
      </c>
      <c r="B77" s="887" t="s">
        <v>305</v>
      </c>
      <c r="C77" s="887" t="s">
        <v>206</v>
      </c>
      <c r="D77" s="118"/>
      <c r="E77" s="234"/>
      <c r="F77" s="234"/>
      <c r="G77" s="963">
        <v>320</v>
      </c>
      <c r="H77" s="88"/>
      <c r="I77" s="88"/>
      <c r="J77" s="88"/>
      <c r="K77" s="1247"/>
    </row>
    <row r="78" spans="1:11" ht="17.100000000000001" customHeight="1" x14ac:dyDescent="0.25">
      <c r="A78" s="883" t="s">
        <v>1722</v>
      </c>
      <c r="B78" s="887" t="s">
        <v>305</v>
      </c>
      <c r="C78" s="887"/>
      <c r="D78" s="118"/>
      <c r="E78" s="234"/>
      <c r="F78" s="234"/>
      <c r="G78" s="963"/>
      <c r="H78" s="88"/>
      <c r="I78" s="88"/>
      <c r="J78" s="88"/>
      <c r="K78" s="1247">
        <v>725700.03</v>
      </c>
    </row>
    <row r="79" spans="1:11" ht="17.100000000000001" customHeight="1" x14ac:dyDescent="0.25">
      <c r="A79" s="540" t="s">
        <v>1721</v>
      </c>
      <c r="B79" s="887"/>
      <c r="C79" s="887"/>
      <c r="D79" s="118"/>
      <c r="E79" s="234"/>
      <c r="F79" s="234"/>
      <c r="G79" s="963"/>
      <c r="H79" s="88"/>
      <c r="I79" s="88"/>
      <c r="J79" s="88"/>
      <c r="K79" s="1247"/>
    </row>
    <row r="80" spans="1:11" ht="17.100000000000001" customHeight="1" x14ac:dyDescent="0.25">
      <c r="A80" s="540" t="s">
        <v>1720</v>
      </c>
      <c r="B80" s="887" t="s">
        <v>305</v>
      </c>
      <c r="C80" s="887" t="s">
        <v>79</v>
      </c>
      <c r="D80" s="118"/>
      <c r="E80" s="234"/>
      <c r="F80" s="234"/>
      <c r="G80" s="963">
        <v>78</v>
      </c>
      <c r="H80" s="88"/>
      <c r="I80" s="88"/>
      <c r="J80" s="88"/>
      <c r="K80" s="1247"/>
    </row>
    <row r="81" spans="1:11" ht="17.100000000000001" customHeight="1" x14ac:dyDescent="0.25">
      <c r="A81" s="540" t="s">
        <v>1719</v>
      </c>
      <c r="B81" s="887" t="s">
        <v>305</v>
      </c>
      <c r="C81" s="887" t="s">
        <v>79</v>
      </c>
      <c r="D81" s="118"/>
      <c r="E81" s="234"/>
      <c r="F81" s="234"/>
      <c r="G81" s="963">
        <v>111</v>
      </c>
      <c r="H81" s="88"/>
      <c r="I81" s="88"/>
      <c r="J81" s="88"/>
      <c r="K81" s="1247"/>
    </row>
    <row r="82" spans="1:11" ht="17.100000000000001" customHeight="1" x14ac:dyDescent="0.25">
      <c r="A82" s="540" t="s">
        <v>1718</v>
      </c>
      <c r="B82" s="887"/>
      <c r="C82" s="887"/>
      <c r="D82" s="118"/>
      <c r="E82" s="234"/>
      <c r="F82" s="234"/>
      <c r="G82" s="963"/>
      <c r="H82" s="88"/>
      <c r="I82" s="88"/>
      <c r="J82" s="88"/>
      <c r="K82" s="1247"/>
    </row>
    <row r="83" spans="1:11" ht="17.100000000000001" customHeight="1" x14ac:dyDescent="0.25">
      <c r="A83" s="540" t="s">
        <v>1717</v>
      </c>
      <c r="B83" s="887" t="s">
        <v>305</v>
      </c>
      <c r="C83" s="887" t="s">
        <v>79</v>
      </c>
      <c r="D83" s="118"/>
      <c r="E83" s="234"/>
      <c r="F83" s="234"/>
      <c r="G83" s="963">
        <v>104</v>
      </c>
      <c r="H83" s="88"/>
      <c r="I83" s="88"/>
      <c r="J83" s="88"/>
      <c r="K83" s="1247"/>
    </row>
    <row r="84" spans="1:11" ht="17.100000000000001" customHeight="1" x14ac:dyDescent="0.25">
      <c r="A84" s="540" t="s">
        <v>1716</v>
      </c>
      <c r="B84" s="887" t="s">
        <v>305</v>
      </c>
      <c r="C84" s="887" t="s">
        <v>79</v>
      </c>
      <c r="D84" s="118"/>
      <c r="E84" s="234"/>
      <c r="F84" s="234"/>
      <c r="G84" s="963">
        <v>143</v>
      </c>
      <c r="H84" s="88"/>
      <c r="I84" s="88"/>
      <c r="J84" s="88"/>
      <c r="K84" s="1247"/>
    </row>
    <row r="85" spans="1:11" ht="17.100000000000001" customHeight="1" x14ac:dyDescent="0.25">
      <c r="A85" s="883" t="s">
        <v>1715</v>
      </c>
      <c r="B85" s="887"/>
      <c r="C85" s="887"/>
      <c r="D85" s="118"/>
      <c r="E85" s="234"/>
      <c r="F85" s="234"/>
      <c r="G85" s="963"/>
      <c r="H85" s="88"/>
      <c r="I85" s="88"/>
      <c r="J85" s="88"/>
      <c r="K85" s="1247">
        <v>789059.77</v>
      </c>
    </row>
    <row r="86" spans="1:11" ht="17.100000000000001" customHeight="1" x14ac:dyDescent="0.25">
      <c r="A86" s="540" t="s">
        <v>1714</v>
      </c>
      <c r="B86" s="887" t="s">
        <v>2022</v>
      </c>
      <c r="C86" s="887"/>
      <c r="D86" s="118"/>
      <c r="E86" s="234"/>
      <c r="F86" s="234"/>
      <c r="G86" s="963"/>
      <c r="H86" s="88"/>
      <c r="I86" s="88"/>
      <c r="J86" s="88"/>
      <c r="K86" s="1247"/>
    </row>
    <row r="87" spans="1:11" ht="17.100000000000001" customHeight="1" x14ac:dyDescent="0.25">
      <c r="A87" s="540" t="s">
        <v>1713</v>
      </c>
      <c r="B87" s="887" t="s">
        <v>1712</v>
      </c>
      <c r="C87" s="887"/>
      <c r="D87" s="118"/>
      <c r="E87" s="234"/>
      <c r="F87" s="234"/>
      <c r="G87" s="963">
        <v>30</v>
      </c>
      <c r="H87" s="88"/>
      <c r="I87" s="88"/>
      <c r="J87" s="88"/>
      <c r="K87" s="1247"/>
    </row>
    <row r="88" spans="1:11" ht="17.100000000000001" customHeight="1" x14ac:dyDescent="0.25">
      <c r="A88" s="540" t="s">
        <v>2023</v>
      </c>
      <c r="B88" s="887" t="s">
        <v>2024</v>
      </c>
      <c r="C88" s="887"/>
      <c r="D88" s="118"/>
      <c r="E88" s="234"/>
      <c r="F88" s="234"/>
      <c r="G88" s="963">
        <v>61</v>
      </c>
      <c r="H88" s="88"/>
      <c r="I88" s="88"/>
      <c r="J88" s="88"/>
      <c r="K88" s="1247"/>
    </row>
    <row r="89" spans="1:11" ht="17.100000000000001" customHeight="1" x14ac:dyDescent="0.25">
      <c r="A89" s="883" t="s">
        <v>1795</v>
      </c>
      <c r="B89" s="887"/>
      <c r="C89" s="887"/>
      <c r="D89" s="118"/>
      <c r="E89" s="234"/>
      <c r="F89" s="234"/>
      <c r="G89" s="963"/>
      <c r="H89" s="88"/>
      <c r="I89" s="88"/>
      <c r="J89" s="88"/>
      <c r="K89" s="1247"/>
    </row>
    <row r="90" spans="1:11" ht="17.100000000000001" customHeight="1" x14ac:dyDescent="0.25">
      <c r="A90" s="540" t="s">
        <v>1794</v>
      </c>
      <c r="B90" s="887" t="s">
        <v>305</v>
      </c>
      <c r="C90" s="887" t="s">
        <v>1793</v>
      </c>
      <c r="D90" s="118"/>
      <c r="E90" s="234"/>
      <c r="F90" s="234"/>
      <c r="G90" s="963">
        <v>152</v>
      </c>
      <c r="H90" s="88"/>
      <c r="I90" s="88"/>
      <c r="J90" s="88"/>
      <c r="K90" s="1247"/>
    </row>
    <row r="91" spans="1:11" ht="17.100000000000001" customHeight="1" x14ac:dyDescent="0.25">
      <c r="A91" s="540"/>
      <c r="B91" s="887" t="s">
        <v>305</v>
      </c>
      <c r="C91" s="887" t="s">
        <v>1792</v>
      </c>
      <c r="D91" s="118"/>
      <c r="E91" s="234"/>
      <c r="F91" s="234"/>
      <c r="G91" s="963">
        <v>75</v>
      </c>
      <c r="H91" s="88"/>
      <c r="I91" s="88"/>
      <c r="J91" s="88"/>
      <c r="K91" s="1247"/>
    </row>
    <row r="92" spans="1:11" ht="17.100000000000001" customHeight="1" x14ac:dyDescent="0.25">
      <c r="A92" s="540" t="s">
        <v>1791</v>
      </c>
      <c r="B92" s="887"/>
      <c r="C92" s="887"/>
      <c r="D92" s="118"/>
      <c r="E92" s="234"/>
      <c r="F92" s="234"/>
      <c r="G92" s="963"/>
      <c r="H92" s="88"/>
      <c r="I92" s="88"/>
      <c r="J92" s="88"/>
      <c r="K92" s="1247"/>
    </row>
    <row r="93" spans="1:11" ht="17.100000000000001" customHeight="1" x14ac:dyDescent="0.25">
      <c r="A93" s="540" t="s">
        <v>1790</v>
      </c>
      <c r="B93" s="887" t="s">
        <v>305</v>
      </c>
      <c r="C93" s="887"/>
      <c r="D93" s="118"/>
      <c r="E93" s="234"/>
      <c r="F93" s="234"/>
      <c r="G93" s="963">
        <v>110</v>
      </c>
      <c r="H93" s="88"/>
      <c r="I93" s="88"/>
      <c r="J93" s="88"/>
      <c r="K93" s="1247"/>
    </row>
    <row r="94" spans="1:11" ht="17.100000000000001" customHeight="1" x14ac:dyDescent="0.25">
      <c r="A94" s="540" t="s">
        <v>1789</v>
      </c>
      <c r="B94" s="887" t="s">
        <v>305</v>
      </c>
      <c r="C94" s="887"/>
      <c r="D94" s="118"/>
      <c r="E94" s="234"/>
      <c r="F94" s="234"/>
      <c r="G94" s="963">
        <v>50</v>
      </c>
      <c r="H94" s="88"/>
      <c r="I94" s="88"/>
      <c r="J94" s="88"/>
      <c r="K94" s="1247"/>
    </row>
    <row r="95" spans="1:11" ht="17.100000000000001" customHeight="1" x14ac:dyDescent="0.25">
      <c r="A95" s="540"/>
      <c r="B95" s="887"/>
      <c r="C95" s="887"/>
      <c r="D95" s="118"/>
      <c r="E95" s="234"/>
      <c r="F95" s="234"/>
      <c r="G95" s="963"/>
      <c r="H95" s="88"/>
      <c r="I95" s="88"/>
      <c r="J95" s="88"/>
      <c r="K95" s="1247"/>
    </row>
    <row r="96" spans="1:11" ht="17.100000000000001" customHeight="1" x14ac:dyDescent="0.25">
      <c r="A96" s="540" t="s">
        <v>1788</v>
      </c>
      <c r="B96" s="887" t="s">
        <v>305</v>
      </c>
      <c r="C96" s="887"/>
      <c r="D96" s="118"/>
      <c r="E96" s="234"/>
      <c r="F96" s="234"/>
      <c r="G96" s="963">
        <v>163</v>
      </c>
      <c r="H96" s="88"/>
      <c r="I96" s="88"/>
      <c r="J96" s="88"/>
      <c r="K96" s="1247"/>
    </row>
    <row r="97" spans="1:11" ht="17.100000000000001" customHeight="1" x14ac:dyDescent="0.25">
      <c r="A97" s="540" t="s">
        <v>1787</v>
      </c>
      <c r="B97" s="887" t="s">
        <v>305</v>
      </c>
      <c r="C97" s="887"/>
      <c r="D97" s="118"/>
      <c r="E97" s="234"/>
      <c r="F97" s="234"/>
      <c r="G97" s="963">
        <v>585</v>
      </c>
      <c r="H97" s="88"/>
      <c r="I97" s="88"/>
      <c r="J97" s="88"/>
      <c r="K97" s="1247"/>
    </row>
    <row r="98" spans="1:11" ht="17.100000000000001" customHeight="1" x14ac:dyDescent="0.25">
      <c r="A98" s="540" t="s">
        <v>1786</v>
      </c>
      <c r="B98" s="887" t="s">
        <v>305</v>
      </c>
      <c r="C98" s="887"/>
      <c r="D98" s="118"/>
      <c r="E98" s="234"/>
      <c r="F98" s="234"/>
      <c r="G98" s="963">
        <v>152</v>
      </c>
      <c r="H98" s="88"/>
      <c r="I98" s="88"/>
      <c r="J98" s="88"/>
      <c r="K98" s="1247"/>
    </row>
    <row r="99" spans="1:11" ht="17.100000000000001" customHeight="1" x14ac:dyDescent="0.25">
      <c r="A99" s="540" t="s">
        <v>1785</v>
      </c>
      <c r="B99" s="887" t="s">
        <v>305</v>
      </c>
      <c r="C99" s="887"/>
      <c r="D99" s="118"/>
      <c r="E99" s="234"/>
      <c r="F99" s="234"/>
      <c r="G99" s="963">
        <v>306</v>
      </c>
      <c r="H99" s="88"/>
      <c r="I99" s="88"/>
      <c r="J99" s="88"/>
      <c r="K99" s="1247"/>
    </row>
    <row r="100" spans="1:11" ht="17.100000000000001" customHeight="1" x14ac:dyDescent="0.25">
      <c r="A100" s="540"/>
      <c r="B100" s="887"/>
      <c r="C100" s="887"/>
      <c r="D100" s="118"/>
      <c r="E100" s="234"/>
      <c r="F100" s="234"/>
      <c r="G100" s="963"/>
      <c r="H100" s="88"/>
      <c r="I100" s="88"/>
      <c r="J100" s="88"/>
      <c r="K100" s="1247"/>
    </row>
    <row r="101" spans="1:11" ht="17.100000000000001" customHeight="1" x14ac:dyDescent="0.25">
      <c r="A101" s="883" t="s">
        <v>1784</v>
      </c>
      <c r="B101" s="887"/>
      <c r="C101" s="887"/>
      <c r="D101" s="118"/>
      <c r="E101" s="234"/>
      <c r="F101" s="234"/>
      <c r="G101" s="963"/>
      <c r="H101" s="88"/>
      <c r="I101" s="88"/>
      <c r="J101" s="88"/>
      <c r="K101" s="1247"/>
    </row>
    <row r="102" spans="1:11" ht="17.100000000000001" customHeight="1" x14ac:dyDescent="0.25">
      <c r="A102" s="540" t="s">
        <v>1783</v>
      </c>
      <c r="B102" s="887" t="s">
        <v>1782</v>
      </c>
      <c r="C102" s="887" t="s">
        <v>79</v>
      </c>
      <c r="D102" s="118"/>
      <c r="E102" s="234"/>
      <c r="F102" s="234"/>
      <c r="G102" s="963">
        <v>81</v>
      </c>
      <c r="H102" s="88"/>
      <c r="I102" s="88"/>
      <c r="J102" s="88"/>
      <c r="K102" s="1247"/>
    </row>
    <row r="103" spans="1:11" ht="17.100000000000001" customHeight="1" x14ac:dyDescent="0.25">
      <c r="A103" s="540"/>
      <c r="B103" s="887" t="s">
        <v>1781</v>
      </c>
      <c r="C103" s="887" t="s">
        <v>79</v>
      </c>
      <c r="D103" s="118"/>
      <c r="E103" s="234"/>
      <c r="F103" s="234"/>
      <c r="G103" s="963">
        <v>40</v>
      </c>
      <c r="H103" s="88"/>
      <c r="I103" s="88"/>
      <c r="J103" s="88"/>
      <c r="K103" s="1247"/>
    </row>
    <row r="104" spans="1:11" ht="17.100000000000001" customHeight="1" x14ac:dyDescent="0.25">
      <c r="A104" s="540" t="s">
        <v>1780</v>
      </c>
      <c r="B104" s="887" t="s">
        <v>305</v>
      </c>
      <c r="C104" s="887" t="s">
        <v>79</v>
      </c>
      <c r="D104" s="118"/>
      <c r="E104" s="234"/>
      <c r="F104" s="234"/>
      <c r="G104" s="963">
        <v>40</v>
      </c>
      <c r="H104" s="88"/>
      <c r="I104" s="88"/>
      <c r="J104" s="88"/>
      <c r="K104" s="1247"/>
    </row>
    <row r="105" spans="1:11" ht="17.100000000000001" customHeight="1" x14ac:dyDescent="0.25">
      <c r="A105" s="540" t="s">
        <v>1779</v>
      </c>
      <c r="B105" s="887" t="s">
        <v>305</v>
      </c>
      <c r="C105" s="887" t="s">
        <v>79</v>
      </c>
      <c r="D105" s="118"/>
      <c r="E105" s="234"/>
      <c r="F105" s="234"/>
      <c r="G105" s="963">
        <v>51</v>
      </c>
      <c r="H105" s="88"/>
      <c r="I105" s="88"/>
      <c r="J105" s="88"/>
      <c r="K105" s="1247"/>
    </row>
    <row r="106" spans="1:11" ht="17.100000000000001" customHeight="1" x14ac:dyDescent="0.25">
      <c r="A106" s="540" t="s">
        <v>1778</v>
      </c>
      <c r="B106" s="887" t="s">
        <v>1777</v>
      </c>
      <c r="C106" s="887" t="s">
        <v>79</v>
      </c>
      <c r="D106" s="118"/>
      <c r="E106" s="234"/>
      <c r="F106" s="234"/>
      <c r="G106" s="963">
        <v>0.42</v>
      </c>
      <c r="H106" s="88"/>
      <c r="I106" s="88"/>
      <c r="J106" s="88"/>
      <c r="K106" s="1247"/>
    </row>
    <row r="107" spans="1:11" ht="17.100000000000001" customHeight="1" x14ac:dyDescent="0.25">
      <c r="A107" s="540" t="s">
        <v>1776</v>
      </c>
      <c r="B107" s="887" t="s">
        <v>1775</v>
      </c>
      <c r="C107" s="887" t="s">
        <v>79</v>
      </c>
      <c r="D107" s="118"/>
      <c r="E107" s="234"/>
      <c r="F107" s="234"/>
      <c r="G107" s="963">
        <v>81</v>
      </c>
      <c r="H107" s="88"/>
      <c r="I107" s="88"/>
      <c r="J107" s="88"/>
      <c r="K107" s="1247"/>
    </row>
    <row r="108" spans="1:11" ht="17.100000000000001" customHeight="1" x14ac:dyDescent="0.25">
      <c r="A108" s="540"/>
      <c r="B108" s="887" t="s">
        <v>1774</v>
      </c>
      <c r="C108" s="887" t="s">
        <v>79</v>
      </c>
      <c r="D108" s="118"/>
      <c r="E108" s="234"/>
      <c r="F108" s="234"/>
      <c r="G108" s="963">
        <v>40</v>
      </c>
      <c r="H108" s="88"/>
      <c r="I108" s="88"/>
      <c r="J108" s="88"/>
      <c r="K108" s="1247"/>
    </row>
    <row r="109" spans="1:11" ht="17.100000000000001" customHeight="1" x14ac:dyDescent="0.25">
      <c r="A109" s="540"/>
      <c r="B109" s="887" t="s">
        <v>1773</v>
      </c>
      <c r="C109" s="887" t="s">
        <v>79</v>
      </c>
      <c r="D109" s="118"/>
      <c r="E109" s="234"/>
      <c r="F109" s="234"/>
      <c r="G109" s="963">
        <v>0.42</v>
      </c>
      <c r="H109" s="88"/>
      <c r="I109" s="88"/>
      <c r="J109" s="88"/>
      <c r="K109" s="1247"/>
    </row>
    <row r="110" spans="1:11" ht="17.100000000000001" customHeight="1" x14ac:dyDescent="0.25">
      <c r="A110" s="540" t="s">
        <v>1772</v>
      </c>
      <c r="B110" s="887" t="s">
        <v>1771</v>
      </c>
      <c r="C110" s="887" t="s">
        <v>79</v>
      </c>
      <c r="D110" s="118"/>
      <c r="E110" s="234"/>
      <c r="F110" s="234"/>
      <c r="G110" s="963">
        <v>62</v>
      </c>
      <c r="H110" s="88"/>
      <c r="I110" s="88"/>
      <c r="J110" s="88"/>
      <c r="K110" s="1247"/>
    </row>
    <row r="111" spans="1:11" ht="17.100000000000001" customHeight="1" x14ac:dyDescent="0.25">
      <c r="A111" s="883" t="s">
        <v>1770</v>
      </c>
      <c r="B111" s="887" t="s">
        <v>2025</v>
      </c>
      <c r="C111" s="887" t="s">
        <v>79</v>
      </c>
      <c r="D111" s="118">
        <v>0.01</v>
      </c>
      <c r="E111" s="234"/>
      <c r="F111" s="234"/>
      <c r="G111" s="963"/>
      <c r="H111" s="88"/>
      <c r="I111" s="88"/>
      <c r="J111" s="88"/>
      <c r="K111" s="1247">
        <v>53197.11</v>
      </c>
    </row>
    <row r="112" spans="1:11" ht="17.100000000000001" customHeight="1" x14ac:dyDescent="0.25">
      <c r="A112" s="540"/>
      <c r="B112" s="887"/>
      <c r="C112" s="887"/>
      <c r="D112" s="118"/>
      <c r="E112" s="234"/>
      <c r="F112" s="234"/>
      <c r="G112" s="963"/>
      <c r="H112" s="88"/>
      <c r="I112" s="88"/>
      <c r="J112" s="88"/>
      <c r="K112" s="1247"/>
    </row>
    <row r="113" spans="1:11" ht="17.100000000000001" customHeight="1" x14ac:dyDescent="0.25">
      <c r="A113" s="540"/>
      <c r="B113" s="887"/>
      <c r="C113" s="887"/>
      <c r="D113" s="118"/>
      <c r="E113" s="234"/>
      <c r="F113" s="234"/>
      <c r="G113" s="963"/>
      <c r="H113" s="88"/>
      <c r="I113" s="88"/>
      <c r="J113" s="88"/>
      <c r="K113" s="1247"/>
    </row>
    <row r="114" spans="1:11" ht="17.100000000000001" customHeight="1" x14ac:dyDescent="0.25">
      <c r="A114" s="883" t="s">
        <v>551</v>
      </c>
      <c r="B114" s="887"/>
      <c r="C114" s="887"/>
      <c r="D114" s="118"/>
      <c r="E114" s="234"/>
      <c r="F114" s="234"/>
      <c r="G114" s="963"/>
      <c r="H114" s="88"/>
      <c r="I114" s="88"/>
      <c r="J114" s="88"/>
      <c r="K114" s="1247">
        <v>654913.43999999994</v>
      </c>
    </row>
    <row r="115" spans="1:11" ht="17.100000000000001" customHeight="1" x14ac:dyDescent="0.25">
      <c r="A115" s="540" t="s">
        <v>1652</v>
      </c>
      <c r="B115" s="887" t="s">
        <v>305</v>
      </c>
      <c r="C115" s="887"/>
      <c r="D115" s="118"/>
      <c r="E115" s="234"/>
      <c r="F115" s="234"/>
      <c r="G115" s="963">
        <v>300</v>
      </c>
      <c r="H115" s="88"/>
      <c r="I115" s="88"/>
      <c r="J115" s="88"/>
      <c r="K115" s="1247"/>
    </row>
    <row r="116" spans="1:11" ht="17.100000000000001" customHeight="1" x14ac:dyDescent="0.25">
      <c r="A116" s="540" t="s">
        <v>1651</v>
      </c>
      <c r="B116" s="887" t="s">
        <v>305</v>
      </c>
      <c r="C116" s="887"/>
      <c r="D116" s="118"/>
      <c r="E116" s="234"/>
      <c r="F116" s="234"/>
      <c r="G116" s="963">
        <v>5.2</v>
      </c>
      <c r="H116" s="88"/>
      <c r="I116" s="88"/>
      <c r="J116" s="88"/>
      <c r="K116" s="1247"/>
    </row>
    <row r="117" spans="1:11" ht="17.100000000000001" customHeight="1" x14ac:dyDescent="0.25">
      <c r="A117" s="540" t="s">
        <v>1650</v>
      </c>
      <c r="B117" s="887" t="s">
        <v>305</v>
      </c>
      <c r="C117" s="887"/>
      <c r="D117" s="118"/>
      <c r="E117" s="234"/>
      <c r="F117" s="234"/>
      <c r="G117" s="963">
        <v>91</v>
      </c>
      <c r="H117" s="88"/>
      <c r="I117" s="88"/>
      <c r="J117" s="88"/>
      <c r="K117" s="1247"/>
    </row>
    <row r="118" spans="1:11" ht="17.100000000000001" customHeight="1" x14ac:dyDescent="0.25">
      <c r="A118" s="540" t="s">
        <v>1649</v>
      </c>
      <c r="B118" s="887" t="s">
        <v>305</v>
      </c>
      <c r="C118" s="887"/>
      <c r="D118" s="118"/>
      <c r="E118" s="234"/>
      <c r="F118" s="234"/>
      <c r="G118" s="963">
        <v>143</v>
      </c>
      <c r="H118" s="88"/>
      <c r="I118" s="88"/>
      <c r="J118" s="88"/>
      <c r="K118" s="1247"/>
    </row>
    <row r="119" spans="1:11" ht="17.100000000000001" customHeight="1" x14ac:dyDescent="0.25">
      <c r="A119" s="540" t="s">
        <v>1648</v>
      </c>
      <c r="B119" s="887" t="s">
        <v>305</v>
      </c>
      <c r="C119" s="887"/>
      <c r="D119" s="118"/>
      <c r="E119" s="234"/>
      <c r="F119" s="234"/>
      <c r="G119" s="963">
        <v>81</v>
      </c>
      <c r="H119" s="88"/>
      <c r="I119" s="88"/>
      <c r="J119" s="88"/>
      <c r="K119" s="1247"/>
    </row>
    <row r="120" spans="1:11" ht="17.100000000000001" customHeight="1" x14ac:dyDescent="0.25">
      <c r="A120" s="884" t="s">
        <v>1647</v>
      </c>
      <c r="B120" s="887"/>
      <c r="C120" s="887"/>
      <c r="D120" s="118"/>
      <c r="E120" s="234"/>
      <c r="F120" s="234"/>
      <c r="G120" s="963">
        <v>124</v>
      </c>
      <c r="H120" s="88"/>
      <c r="I120" s="88"/>
      <c r="J120" s="88"/>
      <c r="K120" s="1247"/>
    </row>
    <row r="121" spans="1:11" ht="17.100000000000001" customHeight="1" x14ac:dyDescent="0.25">
      <c r="A121" s="904" t="s">
        <v>1646</v>
      </c>
      <c r="B121" s="887" t="s">
        <v>305</v>
      </c>
      <c r="C121" s="887"/>
      <c r="D121" s="118"/>
      <c r="E121" s="234"/>
      <c r="F121" s="234"/>
      <c r="G121" s="963"/>
      <c r="H121" s="88"/>
      <c r="I121" s="88"/>
      <c r="J121" s="88"/>
      <c r="K121" s="1247"/>
    </row>
    <row r="122" spans="1:11" ht="17.100000000000001" customHeight="1" x14ac:dyDescent="0.25">
      <c r="A122" s="904" t="s">
        <v>1645</v>
      </c>
      <c r="B122" s="887" t="s">
        <v>305</v>
      </c>
      <c r="C122" s="887"/>
      <c r="D122" s="118"/>
      <c r="E122" s="234"/>
      <c r="F122" s="234"/>
      <c r="G122" s="963"/>
      <c r="H122" s="88"/>
      <c r="I122" s="88"/>
      <c r="J122" s="88"/>
      <c r="K122" s="1247"/>
    </row>
    <row r="123" spans="1:11" ht="17.100000000000001" customHeight="1" x14ac:dyDescent="0.25">
      <c r="A123" s="540" t="s">
        <v>1644</v>
      </c>
      <c r="B123" s="887" t="s">
        <v>305</v>
      </c>
      <c r="C123" s="887"/>
      <c r="D123" s="118"/>
      <c r="E123" s="234"/>
      <c r="F123" s="234"/>
      <c r="G123" s="963">
        <v>143</v>
      </c>
      <c r="H123" s="88"/>
      <c r="I123" s="88"/>
      <c r="J123" s="88"/>
      <c r="K123" s="1247"/>
    </row>
    <row r="124" spans="1:11" ht="17.100000000000001" customHeight="1" x14ac:dyDescent="0.25">
      <c r="A124" s="540" t="s">
        <v>1643</v>
      </c>
      <c r="B124" s="887" t="s">
        <v>305</v>
      </c>
      <c r="C124" s="887"/>
      <c r="D124" s="118"/>
      <c r="E124" s="234"/>
      <c r="F124" s="234"/>
      <c r="G124" s="963">
        <v>112</v>
      </c>
      <c r="H124" s="88"/>
      <c r="I124" s="88"/>
      <c r="J124" s="88"/>
      <c r="K124" s="1247"/>
    </row>
    <row r="125" spans="1:11" ht="17.100000000000001" customHeight="1" x14ac:dyDescent="0.25">
      <c r="A125" s="540" t="s">
        <v>1642</v>
      </c>
      <c r="B125" s="887" t="s">
        <v>1641</v>
      </c>
      <c r="C125" s="887"/>
      <c r="D125" s="118">
        <v>0.04</v>
      </c>
      <c r="E125" s="234"/>
      <c r="F125" s="234"/>
      <c r="G125" s="963"/>
      <c r="H125" s="88"/>
      <c r="I125" s="88"/>
      <c r="J125" s="88"/>
      <c r="K125" s="1247"/>
    </row>
    <row r="126" spans="1:11" ht="17.100000000000001" customHeight="1" x14ac:dyDescent="0.25">
      <c r="A126" s="540" t="s">
        <v>1640</v>
      </c>
      <c r="B126" s="887" t="s">
        <v>305</v>
      </c>
      <c r="C126" s="887"/>
      <c r="D126" s="118"/>
      <c r="E126" s="234"/>
      <c r="F126" s="234"/>
      <c r="G126" s="963">
        <v>143</v>
      </c>
      <c r="H126" s="88"/>
      <c r="I126" s="88"/>
      <c r="J126" s="88"/>
      <c r="K126" s="1247"/>
    </row>
    <row r="127" spans="1:11" ht="17.100000000000001" customHeight="1" x14ac:dyDescent="0.25">
      <c r="A127" s="540" t="s">
        <v>1639</v>
      </c>
      <c r="B127" s="887" t="s">
        <v>305</v>
      </c>
      <c r="C127" s="887"/>
      <c r="D127" s="118"/>
      <c r="E127" s="234"/>
      <c r="F127" s="234"/>
      <c r="G127" s="963">
        <v>644</v>
      </c>
      <c r="H127" s="88"/>
      <c r="I127" s="88"/>
      <c r="J127" s="88"/>
      <c r="K127" s="1247"/>
    </row>
    <row r="128" spans="1:11" ht="17.100000000000001" customHeight="1" x14ac:dyDescent="0.25">
      <c r="A128" s="540" t="s">
        <v>1638</v>
      </c>
      <c r="B128" s="887" t="s">
        <v>305</v>
      </c>
      <c r="C128" s="887"/>
      <c r="D128" s="118"/>
      <c r="E128" s="234"/>
      <c r="F128" s="234"/>
      <c r="G128" s="963">
        <v>624</v>
      </c>
      <c r="H128" s="88"/>
      <c r="I128" s="88"/>
      <c r="J128" s="88"/>
      <c r="K128" s="1247"/>
    </row>
    <row r="129" spans="1:11" ht="17.100000000000001" customHeight="1" x14ac:dyDescent="0.25">
      <c r="A129" s="540" t="s">
        <v>1637</v>
      </c>
      <c r="B129" s="887" t="s">
        <v>305</v>
      </c>
      <c r="C129" s="887"/>
      <c r="D129" s="118"/>
      <c r="E129" s="234"/>
      <c r="F129" s="234"/>
      <c r="G129" s="963">
        <v>182</v>
      </c>
      <c r="H129" s="88"/>
      <c r="I129" s="88"/>
      <c r="J129" s="88"/>
      <c r="K129" s="1247"/>
    </row>
    <row r="130" spans="1:11" ht="17.100000000000001" customHeight="1" x14ac:dyDescent="0.25">
      <c r="A130" s="540" t="s">
        <v>286</v>
      </c>
      <c r="B130" s="887" t="s">
        <v>305</v>
      </c>
      <c r="C130" s="887"/>
      <c r="D130" s="118"/>
      <c r="E130" s="234"/>
      <c r="F130" s="234"/>
      <c r="G130" s="963">
        <v>81</v>
      </c>
      <c r="H130" s="88"/>
      <c r="I130" s="88"/>
      <c r="J130" s="88"/>
      <c r="K130" s="1247"/>
    </row>
    <row r="131" spans="1:11" ht="17.100000000000001" customHeight="1" x14ac:dyDescent="0.25">
      <c r="A131" s="884" t="s">
        <v>1710</v>
      </c>
      <c r="B131" s="887"/>
      <c r="C131" s="887"/>
      <c r="D131" s="118"/>
      <c r="E131" s="234"/>
      <c r="F131" s="234"/>
      <c r="G131" s="963"/>
      <c r="H131" s="88"/>
      <c r="I131" s="88"/>
      <c r="J131" s="88"/>
      <c r="K131" s="1247"/>
    </row>
    <row r="132" spans="1:11" ht="17.100000000000001" customHeight="1" x14ac:dyDescent="0.25">
      <c r="A132" s="540" t="s">
        <v>1706</v>
      </c>
      <c r="B132" s="887" t="s">
        <v>1709</v>
      </c>
      <c r="C132" s="887" t="s">
        <v>206</v>
      </c>
      <c r="D132" s="118"/>
      <c r="E132" s="234"/>
      <c r="F132" s="234"/>
      <c r="G132" s="963"/>
      <c r="H132" s="88"/>
      <c r="I132" s="88"/>
      <c r="J132" s="88"/>
      <c r="K132" s="1247"/>
    </row>
    <row r="133" spans="1:11" ht="17.100000000000001" customHeight="1" x14ac:dyDescent="0.25">
      <c r="A133" s="540" t="s">
        <v>1704</v>
      </c>
      <c r="B133" s="887" t="s">
        <v>1708</v>
      </c>
      <c r="C133" s="887" t="s">
        <v>206</v>
      </c>
      <c r="D133" s="118"/>
      <c r="E133" s="234"/>
      <c r="F133" s="234"/>
      <c r="G133" s="963"/>
      <c r="H133" s="88"/>
      <c r="I133" s="88"/>
      <c r="J133" s="88"/>
      <c r="K133" s="1247"/>
    </row>
    <row r="134" spans="1:11" ht="17.100000000000001" customHeight="1" x14ac:dyDescent="0.25">
      <c r="A134" s="540" t="s">
        <v>286</v>
      </c>
      <c r="B134" s="887" t="s">
        <v>305</v>
      </c>
      <c r="C134" s="887" t="s">
        <v>206</v>
      </c>
      <c r="D134" s="118"/>
      <c r="E134" s="234"/>
      <c r="F134" s="234"/>
      <c r="G134" s="963">
        <v>81</v>
      </c>
      <c r="H134" s="88"/>
      <c r="I134" s="88"/>
      <c r="J134" s="88"/>
      <c r="K134" s="1247"/>
    </row>
    <row r="135" spans="1:11" ht="17.100000000000001" customHeight="1" x14ac:dyDescent="0.25">
      <c r="A135" s="884" t="s">
        <v>1707</v>
      </c>
      <c r="B135" s="887"/>
      <c r="C135" s="887"/>
      <c r="D135" s="118"/>
      <c r="E135" s="234"/>
      <c r="F135" s="234"/>
      <c r="G135" s="963"/>
      <c r="H135" s="88"/>
      <c r="I135" s="88"/>
      <c r="J135" s="88"/>
      <c r="K135" s="1247"/>
    </row>
    <row r="136" spans="1:11" ht="17.100000000000001" customHeight="1" x14ac:dyDescent="0.25">
      <c r="A136" s="540" t="s">
        <v>1706</v>
      </c>
      <c r="B136" s="887" t="s">
        <v>1705</v>
      </c>
      <c r="C136" s="887" t="s">
        <v>1445</v>
      </c>
      <c r="D136" s="118"/>
      <c r="E136" s="234"/>
      <c r="F136" s="234"/>
      <c r="G136" s="963"/>
      <c r="H136" s="88"/>
      <c r="I136" s="88"/>
      <c r="J136" s="88"/>
      <c r="K136" s="1247"/>
    </row>
    <row r="137" spans="1:11" ht="17.100000000000001" customHeight="1" x14ac:dyDescent="0.25">
      <c r="A137" s="540" t="s">
        <v>1704</v>
      </c>
      <c r="B137" s="887" t="s">
        <v>1703</v>
      </c>
      <c r="C137" s="887"/>
      <c r="D137" s="118"/>
      <c r="E137" s="234"/>
      <c r="F137" s="234"/>
      <c r="G137" s="963"/>
      <c r="H137" s="88"/>
      <c r="I137" s="88"/>
      <c r="J137" s="88"/>
      <c r="K137" s="1247"/>
    </row>
    <row r="138" spans="1:11" ht="17.100000000000001" customHeight="1" x14ac:dyDescent="0.25">
      <c r="A138" s="540" t="s">
        <v>286</v>
      </c>
      <c r="B138" s="887"/>
      <c r="C138" s="887"/>
      <c r="D138" s="118"/>
      <c r="E138" s="234"/>
      <c r="F138" s="234"/>
      <c r="G138" s="963"/>
      <c r="H138" s="88"/>
      <c r="I138" s="88"/>
      <c r="J138" s="88"/>
      <c r="K138" s="1247"/>
    </row>
    <row r="139" spans="1:11" ht="17.100000000000001" customHeight="1" x14ac:dyDescent="0.25">
      <c r="A139" s="884" t="s">
        <v>1702</v>
      </c>
      <c r="B139" s="887"/>
      <c r="C139" s="887"/>
      <c r="D139" s="118"/>
      <c r="E139" s="234"/>
      <c r="F139" s="234"/>
      <c r="G139" s="963"/>
      <c r="H139" s="88"/>
      <c r="I139" s="88"/>
      <c r="J139" s="88"/>
      <c r="K139" s="1247"/>
    </row>
    <row r="140" spans="1:11" ht="17.100000000000001" customHeight="1" x14ac:dyDescent="0.25">
      <c r="A140" s="540" t="s">
        <v>1701</v>
      </c>
      <c r="B140" s="887" t="s">
        <v>1700</v>
      </c>
      <c r="C140" s="887" t="s">
        <v>1694</v>
      </c>
      <c r="D140" s="118"/>
      <c r="E140" s="234"/>
      <c r="F140" s="234"/>
      <c r="G140" s="963">
        <v>260</v>
      </c>
      <c r="H140" s="88"/>
      <c r="I140" s="88"/>
      <c r="J140" s="88"/>
      <c r="K140" s="1247"/>
    </row>
    <row r="141" spans="1:11" ht="17.100000000000001" customHeight="1" x14ac:dyDescent="0.25">
      <c r="A141" s="540" t="s">
        <v>1699</v>
      </c>
      <c r="B141" s="887" t="s">
        <v>1698</v>
      </c>
      <c r="C141" s="887" t="s">
        <v>1694</v>
      </c>
      <c r="D141" s="118"/>
      <c r="E141" s="234"/>
      <c r="F141" s="234"/>
      <c r="G141" s="963">
        <v>20</v>
      </c>
      <c r="H141" s="88"/>
      <c r="I141" s="88"/>
      <c r="J141" s="88"/>
      <c r="K141" s="1247"/>
    </row>
    <row r="142" spans="1:11" ht="17.100000000000001" customHeight="1" x14ac:dyDescent="0.25">
      <c r="A142" s="884" t="s">
        <v>1697</v>
      </c>
      <c r="B142" s="887"/>
      <c r="C142" s="887"/>
      <c r="D142" s="118"/>
      <c r="E142" s="234"/>
      <c r="F142" s="234"/>
      <c r="G142" s="963"/>
      <c r="H142" s="88"/>
      <c r="I142" s="88"/>
      <c r="J142" s="88"/>
      <c r="K142" s="1247"/>
    </row>
    <row r="143" spans="1:11" ht="17.100000000000001" customHeight="1" x14ac:dyDescent="0.25">
      <c r="A143" s="540" t="s">
        <v>1696</v>
      </c>
      <c r="B143" s="887" t="s">
        <v>305</v>
      </c>
      <c r="C143" s="887" t="s">
        <v>1694</v>
      </c>
      <c r="D143" s="118"/>
      <c r="E143" s="234"/>
      <c r="F143" s="234"/>
      <c r="G143" s="963">
        <v>163</v>
      </c>
      <c r="H143" s="88"/>
      <c r="I143" s="88"/>
      <c r="J143" s="88"/>
      <c r="K143" s="1247"/>
    </row>
    <row r="144" spans="1:11" ht="17.100000000000001" customHeight="1" x14ac:dyDescent="0.25">
      <c r="A144" s="540" t="s">
        <v>1695</v>
      </c>
      <c r="B144" s="887" t="s">
        <v>305</v>
      </c>
      <c r="C144" s="887" t="s">
        <v>1694</v>
      </c>
      <c r="D144" s="118"/>
      <c r="E144" s="234"/>
      <c r="F144" s="234"/>
      <c r="G144" s="963">
        <v>20</v>
      </c>
      <c r="H144" s="88"/>
      <c r="I144" s="88"/>
      <c r="J144" s="88"/>
      <c r="K144" s="1247"/>
    </row>
    <row r="145" spans="1:11" ht="17.100000000000001" customHeight="1" x14ac:dyDescent="0.25">
      <c r="A145" s="540" t="s">
        <v>286</v>
      </c>
      <c r="B145" s="887" t="s">
        <v>305</v>
      </c>
      <c r="C145" s="887" t="s">
        <v>1694</v>
      </c>
      <c r="D145" s="118"/>
      <c r="E145" s="234"/>
      <c r="F145" s="234"/>
      <c r="G145" s="963">
        <v>39</v>
      </c>
      <c r="H145" s="88"/>
      <c r="I145" s="88"/>
      <c r="J145" s="88"/>
      <c r="K145" s="1247"/>
    </row>
    <row r="146" spans="1:11" ht="17.100000000000001" customHeight="1" x14ac:dyDescent="0.25">
      <c r="A146" s="884" t="s">
        <v>1693</v>
      </c>
      <c r="B146" s="888" t="s">
        <v>1692</v>
      </c>
      <c r="C146" s="887" t="s">
        <v>206</v>
      </c>
      <c r="D146" s="118">
        <v>0.05</v>
      </c>
      <c r="E146" s="234"/>
      <c r="F146" s="234"/>
      <c r="G146" s="963">
        <v>7605</v>
      </c>
      <c r="H146" s="88"/>
      <c r="I146" s="88"/>
      <c r="J146" s="88"/>
      <c r="K146" s="1247"/>
    </row>
    <row r="147" spans="1:11" ht="17.100000000000001" customHeight="1" x14ac:dyDescent="0.25">
      <c r="A147" s="884" t="s">
        <v>1691</v>
      </c>
      <c r="B147" s="887" t="s">
        <v>305</v>
      </c>
      <c r="C147" s="887" t="s">
        <v>79</v>
      </c>
      <c r="D147" s="118"/>
      <c r="E147" s="234"/>
      <c r="F147" s="234"/>
      <c r="G147" s="963">
        <v>2500</v>
      </c>
      <c r="H147" s="88"/>
      <c r="I147" s="88"/>
      <c r="J147" s="88"/>
      <c r="K147" s="1247"/>
    </row>
    <row r="148" spans="1:11" ht="17.100000000000001" customHeight="1" x14ac:dyDescent="0.25">
      <c r="A148" s="883" t="s">
        <v>1690</v>
      </c>
      <c r="B148" s="887"/>
      <c r="C148" s="887"/>
      <c r="D148" s="118"/>
      <c r="E148" s="234"/>
      <c r="F148" s="234"/>
      <c r="G148" s="963"/>
      <c r="H148" s="88"/>
      <c r="I148" s="88"/>
      <c r="J148" s="88"/>
      <c r="K148" s="1247"/>
    </row>
    <row r="149" spans="1:11" ht="17.100000000000001" customHeight="1" x14ac:dyDescent="0.25">
      <c r="A149" s="540" t="s">
        <v>1689</v>
      </c>
      <c r="B149" s="887" t="s">
        <v>1688</v>
      </c>
      <c r="C149" s="887" t="s">
        <v>79</v>
      </c>
      <c r="D149" s="118">
        <v>0.08</v>
      </c>
      <c r="E149" s="234"/>
      <c r="F149" s="234"/>
      <c r="G149" s="963"/>
      <c r="H149" s="88"/>
      <c r="I149" s="88"/>
      <c r="J149" s="88"/>
      <c r="K149" s="1247"/>
    </row>
    <row r="150" spans="1:11" ht="17.100000000000001" customHeight="1" x14ac:dyDescent="0.25">
      <c r="A150" s="540" t="s">
        <v>1687</v>
      </c>
      <c r="B150" s="888" t="s">
        <v>1686</v>
      </c>
      <c r="C150" s="887" t="s">
        <v>1685</v>
      </c>
      <c r="D150" s="118"/>
      <c r="E150" s="234"/>
      <c r="F150" s="234"/>
      <c r="G150" s="963">
        <v>163</v>
      </c>
      <c r="H150" s="88"/>
      <c r="I150" s="88"/>
      <c r="J150" s="88"/>
      <c r="K150" s="1247"/>
    </row>
    <row r="151" spans="1:11" ht="17.100000000000001" customHeight="1" x14ac:dyDescent="0.25">
      <c r="A151" s="540" t="s">
        <v>1684</v>
      </c>
      <c r="B151" s="887" t="s">
        <v>1683</v>
      </c>
      <c r="C151" s="887" t="s">
        <v>206</v>
      </c>
      <c r="D151" s="118"/>
      <c r="E151" s="234"/>
      <c r="F151" s="234"/>
      <c r="G151" s="963">
        <v>46</v>
      </c>
      <c r="H151" s="88"/>
      <c r="I151" s="88"/>
      <c r="J151" s="88"/>
      <c r="K151" s="1247"/>
    </row>
    <row r="152" spans="1:11" ht="17.100000000000001" customHeight="1" x14ac:dyDescent="0.25">
      <c r="A152" s="540" t="s">
        <v>1682</v>
      </c>
      <c r="B152" s="887" t="s">
        <v>1681</v>
      </c>
      <c r="C152" s="887" t="s">
        <v>206</v>
      </c>
      <c r="D152" s="118">
        <v>0.05</v>
      </c>
      <c r="E152" s="234"/>
      <c r="F152" s="234"/>
      <c r="G152" s="963"/>
      <c r="H152" s="88"/>
      <c r="I152" s="88"/>
      <c r="J152" s="88"/>
      <c r="K152" s="1247"/>
    </row>
    <row r="153" spans="1:11" ht="17.100000000000001" customHeight="1" x14ac:dyDescent="0.25">
      <c r="A153" s="883" t="s">
        <v>235</v>
      </c>
      <c r="B153" s="887"/>
      <c r="C153" s="887"/>
      <c r="D153" s="118"/>
      <c r="E153" s="234"/>
      <c r="F153" s="234"/>
      <c r="G153" s="963"/>
      <c r="H153" s="88"/>
      <c r="I153" s="88"/>
      <c r="J153" s="88"/>
      <c r="K153" s="1247">
        <v>43344.2</v>
      </c>
    </row>
    <row r="154" spans="1:11" ht="17.100000000000001" customHeight="1" x14ac:dyDescent="0.25">
      <c r="A154" s="540" t="s">
        <v>1680</v>
      </c>
      <c r="B154" s="887"/>
      <c r="C154" s="887"/>
      <c r="D154" s="118"/>
      <c r="E154" s="234"/>
      <c r="F154" s="234"/>
      <c r="G154" s="963"/>
      <c r="H154" s="88"/>
      <c r="I154" s="88"/>
      <c r="J154" s="88"/>
      <c r="K154" s="1247"/>
    </row>
    <row r="155" spans="1:11" ht="17.100000000000001" customHeight="1" x14ac:dyDescent="0.25">
      <c r="A155" s="540" t="s">
        <v>1678</v>
      </c>
      <c r="B155" s="887" t="s">
        <v>1679</v>
      </c>
      <c r="C155" s="887"/>
      <c r="D155" s="118"/>
      <c r="E155" s="234"/>
      <c r="F155" s="234"/>
      <c r="G155" s="963">
        <v>163</v>
      </c>
      <c r="H155" s="88"/>
      <c r="I155" s="88"/>
      <c r="J155" s="88"/>
      <c r="K155" s="1247"/>
    </row>
    <row r="156" spans="1:11" ht="17.100000000000001" customHeight="1" x14ac:dyDescent="0.25">
      <c r="A156" s="884"/>
      <c r="B156" s="887" t="s">
        <v>1676</v>
      </c>
      <c r="C156" s="887"/>
      <c r="D156" s="118"/>
      <c r="E156" s="234"/>
      <c r="F156" s="234"/>
      <c r="G156" s="963">
        <v>5.2</v>
      </c>
      <c r="H156" s="88"/>
      <c r="I156" s="88"/>
      <c r="J156" s="88"/>
      <c r="K156" s="1247"/>
    </row>
    <row r="157" spans="1:11" ht="17.100000000000001" customHeight="1" x14ac:dyDescent="0.25">
      <c r="A157" s="540" t="s">
        <v>1678</v>
      </c>
      <c r="B157" s="887" t="s">
        <v>1677</v>
      </c>
      <c r="C157" s="887"/>
      <c r="D157" s="118"/>
      <c r="E157" s="234"/>
      <c r="F157" s="234"/>
      <c r="G157" s="963">
        <v>304</v>
      </c>
      <c r="H157" s="88"/>
      <c r="I157" s="88"/>
      <c r="J157" s="88"/>
      <c r="K157" s="1247"/>
    </row>
    <row r="158" spans="1:11" ht="17.100000000000001" customHeight="1" x14ac:dyDescent="0.25">
      <c r="A158" s="540"/>
      <c r="B158" s="887" t="s">
        <v>1676</v>
      </c>
      <c r="C158" s="887"/>
      <c r="D158" s="118"/>
      <c r="E158" s="234"/>
      <c r="F158" s="234"/>
      <c r="G158" s="963">
        <v>6.5</v>
      </c>
      <c r="H158" s="88"/>
      <c r="I158" s="88"/>
      <c r="J158" s="88"/>
      <c r="K158" s="1247"/>
    </row>
    <row r="159" spans="1:11" ht="17.100000000000001" customHeight="1" x14ac:dyDescent="0.25">
      <c r="A159" s="540" t="s">
        <v>1675</v>
      </c>
      <c r="B159" s="887" t="s">
        <v>305</v>
      </c>
      <c r="C159" s="887" t="s">
        <v>237</v>
      </c>
      <c r="D159" s="118"/>
      <c r="E159" s="234"/>
      <c r="F159" s="234"/>
      <c r="G159" s="963">
        <v>21</v>
      </c>
      <c r="H159" s="88"/>
      <c r="I159" s="88"/>
      <c r="J159" s="88"/>
      <c r="K159" s="1247"/>
    </row>
    <row r="160" spans="1:11" ht="17.100000000000001" customHeight="1" x14ac:dyDescent="0.25">
      <c r="A160" s="540" t="s">
        <v>1674</v>
      </c>
      <c r="B160" s="887" t="s">
        <v>305</v>
      </c>
      <c r="C160" s="887" t="s">
        <v>1673</v>
      </c>
      <c r="D160" s="118"/>
      <c r="E160" s="234"/>
      <c r="F160" s="234"/>
      <c r="G160" s="963">
        <v>21</v>
      </c>
      <c r="H160" s="88"/>
      <c r="I160" s="88"/>
      <c r="J160" s="88"/>
      <c r="K160" s="1247"/>
    </row>
    <row r="161" spans="1:11" ht="17.100000000000001" customHeight="1" x14ac:dyDescent="0.25">
      <c r="A161" s="540" t="s">
        <v>1672</v>
      </c>
      <c r="B161" s="887" t="s">
        <v>1671</v>
      </c>
      <c r="C161" s="887" t="s">
        <v>79</v>
      </c>
      <c r="D161" s="118"/>
      <c r="E161" s="234"/>
      <c r="F161" s="234"/>
      <c r="G161" s="963">
        <v>21</v>
      </c>
      <c r="H161" s="88"/>
      <c r="I161" s="88"/>
      <c r="J161" s="88"/>
      <c r="K161" s="1247"/>
    </row>
    <row r="162" spans="1:11" ht="17.100000000000001" customHeight="1" x14ac:dyDescent="0.25">
      <c r="A162" s="540" t="s">
        <v>1670</v>
      </c>
      <c r="B162" s="887"/>
      <c r="C162" s="887"/>
      <c r="D162" s="118"/>
      <c r="E162" s="234"/>
      <c r="F162" s="234"/>
      <c r="G162" s="963"/>
      <c r="H162" s="88"/>
      <c r="I162" s="88"/>
      <c r="J162" s="88"/>
      <c r="K162" s="1247"/>
    </row>
    <row r="163" spans="1:11" ht="17.100000000000001" customHeight="1" x14ac:dyDescent="0.25">
      <c r="A163" s="540"/>
      <c r="B163" s="888" t="s">
        <v>1669</v>
      </c>
      <c r="C163" s="888" t="s">
        <v>1667</v>
      </c>
      <c r="D163" s="118"/>
      <c r="E163" s="234"/>
      <c r="F163" s="234"/>
      <c r="G163" s="963">
        <v>507</v>
      </c>
      <c r="H163" s="88"/>
      <c r="I163" s="88"/>
      <c r="J163" s="88"/>
      <c r="K163" s="1247"/>
    </row>
    <row r="164" spans="1:11" ht="17.100000000000001" customHeight="1" x14ac:dyDescent="0.25">
      <c r="A164" s="439"/>
      <c r="B164" s="887" t="s">
        <v>1668</v>
      </c>
      <c r="C164" s="888" t="s">
        <v>1667</v>
      </c>
      <c r="D164" s="118"/>
      <c r="E164" s="234"/>
      <c r="F164" s="234"/>
      <c r="G164" s="963"/>
      <c r="H164" s="88"/>
      <c r="I164" s="88"/>
      <c r="J164" s="88"/>
      <c r="K164" s="1247"/>
    </row>
    <row r="165" spans="1:11" ht="17.100000000000001" customHeight="1" x14ac:dyDescent="0.25">
      <c r="A165" s="883" t="s">
        <v>1666</v>
      </c>
      <c r="B165" s="887" t="s">
        <v>305</v>
      </c>
      <c r="C165" s="888" t="s">
        <v>79</v>
      </c>
      <c r="D165" s="118"/>
      <c r="E165" s="234"/>
      <c r="F165" s="234"/>
      <c r="G165" s="963">
        <v>10500</v>
      </c>
      <c r="H165" s="88"/>
      <c r="I165" s="88"/>
      <c r="J165" s="88"/>
      <c r="K165" s="1247">
        <v>104200</v>
      </c>
    </row>
    <row r="166" spans="1:11" ht="17.100000000000001" customHeight="1" x14ac:dyDescent="0.25">
      <c r="A166" s="439"/>
      <c r="B166" s="887"/>
      <c r="C166" s="888"/>
      <c r="D166" s="118"/>
      <c r="E166" s="234"/>
      <c r="F166" s="234"/>
      <c r="G166" s="963"/>
      <c r="H166" s="88"/>
      <c r="I166" s="88"/>
      <c r="J166" s="88"/>
      <c r="K166" s="1247"/>
    </row>
    <row r="167" spans="1:11" ht="17.100000000000001" customHeight="1" x14ac:dyDescent="0.25">
      <c r="A167" s="443" t="s">
        <v>621</v>
      </c>
      <c r="B167" s="459"/>
      <c r="C167" s="459"/>
      <c r="D167" s="958"/>
      <c r="E167" s="227"/>
      <c r="F167" s="227"/>
      <c r="G167" s="881"/>
      <c r="H167" s="444"/>
      <c r="I167" s="444"/>
      <c r="J167" s="444"/>
      <c r="K167" s="484">
        <f>+K168</f>
        <v>205581.45</v>
      </c>
    </row>
    <row r="168" spans="1:11" x14ac:dyDescent="0.25">
      <c r="A168" s="883" t="s">
        <v>2026</v>
      </c>
      <c r="B168" s="887"/>
      <c r="C168" s="887"/>
      <c r="D168" s="118"/>
      <c r="E168" s="234"/>
      <c r="F168" s="234"/>
      <c r="G168" s="963"/>
      <c r="H168" s="88"/>
      <c r="I168" s="88"/>
      <c r="J168" s="88"/>
      <c r="K168" s="1247">
        <v>205581.45</v>
      </c>
    </row>
    <row r="169" spans="1:11" x14ac:dyDescent="0.25">
      <c r="A169" s="883" t="s">
        <v>1665</v>
      </c>
      <c r="B169" s="887"/>
      <c r="C169" s="887"/>
      <c r="D169" s="118"/>
      <c r="E169" s="234"/>
      <c r="F169" s="234"/>
      <c r="G169" s="963"/>
      <c r="H169" s="88"/>
      <c r="I169" s="88"/>
      <c r="J169" s="88"/>
      <c r="K169" s="1247"/>
    </row>
    <row r="170" spans="1:11" x14ac:dyDescent="0.25">
      <c r="A170" s="540" t="s">
        <v>1664</v>
      </c>
      <c r="B170" s="887"/>
      <c r="C170" s="887"/>
      <c r="D170" s="118"/>
      <c r="E170" s="234"/>
      <c r="F170" s="234"/>
      <c r="G170" s="963"/>
      <c r="H170" s="88"/>
      <c r="I170" s="88"/>
      <c r="J170" s="88"/>
      <c r="K170" s="1247"/>
    </row>
    <row r="171" spans="1:11" x14ac:dyDescent="0.25">
      <c r="A171" s="540" t="s">
        <v>1663</v>
      </c>
      <c r="B171" s="887" t="s">
        <v>1662</v>
      </c>
      <c r="C171" s="887"/>
      <c r="D171" s="118">
        <v>0.1</v>
      </c>
      <c r="E171" s="234"/>
      <c r="F171" s="234"/>
      <c r="G171" s="963"/>
      <c r="H171" s="88"/>
      <c r="I171" s="88"/>
      <c r="J171" s="88"/>
      <c r="K171" s="1247"/>
    </row>
    <row r="172" spans="1:11" x14ac:dyDescent="0.25">
      <c r="A172" s="540" t="s">
        <v>1661</v>
      </c>
      <c r="B172" s="887" t="s">
        <v>1660</v>
      </c>
      <c r="C172" s="887"/>
      <c r="D172" s="118"/>
      <c r="E172" s="234"/>
      <c r="F172" s="234"/>
      <c r="G172" s="963"/>
      <c r="H172" s="88"/>
      <c r="I172" s="88"/>
      <c r="J172" s="88"/>
      <c r="K172" s="1247"/>
    </row>
    <row r="173" spans="1:11" x14ac:dyDescent="0.25">
      <c r="A173" s="540"/>
      <c r="B173" s="887" t="s">
        <v>1659</v>
      </c>
      <c r="C173" s="887"/>
      <c r="D173" s="118"/>
      <c r="E173" s="234"/>
      <c r="F173" s="234"/>
      <c r="G173" s="963"/>
      <c r="H173" s="88"/>
      <c r="I173" s="88"/>
      <c r="J173" s="88"/>
      <c r="K173" s="1247"/>
    </row>
    <row r="174" spans="1:11" x14ac:dyDescent="0.25">
      <c r="A174" s="540"/>
      <c r="B174" s="887" t="s">
        <v>1658</v>
      </c>
      <c r="C174" s="887"/>
      <c r="D174" s="118"/>
      <c r="E174" s="234"/>
      <c r="F174" s="234"/>
      <c r="G174" s="963"/>
      <c r="H174" s="88"/>
      <c r="I174" s="88"/>
      <c r="J174" s="88"/>
      <c r="K174" s="1247"/>
    </row>
    <row r="175" spans="1:11" x14ac:dyDescent="0.25">
      <c r="A175" s="540" t="s">
        <v>1657</v>
      </c>
      <c r="B175" s="887" t="s">
        <v>1656</v>
      </c>
      <c r="C175" s="887"/>
      <c r="D175" s="118"/>
      <c r="E175" s="234"/>
      <c r="F175" s="234"/>
      <c r="G175" s="963"/>
      <c r="H175" s="88"/>
      <c r="I175" s="88"/>
      <c r="J175" s="88"/>
      <c r="K175" s="1247"/>
    </row>
    <row r="176" spans="1:11" x14ac:dyDescent="0.25">
      <c r="A176" s="540"/>
      <c r="B176" s="887" t="s">
        <v>1655</v>
      </c>
      <c r="C176" s="887"/>
      <c r="D176" s="118"/>
      <c r="E176" s="234"/>
      <c r="F176" s="234"/>
      <c r="G176" s="963"/>
      <c r="H176" s="88"/>
      <c r="I176" s="88"/>
      <c r="J176" s="88"/>
      <c r="K176" s="1247"/>
    </row>
    <row r="177" spans="1:11" x14ac:dyDescent="0.25">
      <c r="A177" s="540"/>
      <c r="B177" s="887" t="s">
        <v>1654</v>
      </c>
      <c r="C177" s="887"/>
      <c r="D177" s="118">
        <v>0.2</v>
      </c>
      <c r="E177" s="234"/>
      <c r="F177" s="234"/>
      <c r="G177" s="963"/>
      <c r="H177" s="88"/>
      <c r="I177" s="88"/>
      <c r="J177" s="88"/>
      <c r="K177" s="1247"/>
    </row>
    <row r="178" spans="1:11" ht="17.100000000000001" customHeight="1" x14ac:dyDescent="0.25">
      <c r="A178" s="540"/>
      <c r="B178" s="887"/>
      <c r="C178" s="887"/>
      <c r="D178" s="118"/>
      <c r="E178" s="234"/>
      <c r="F178" s="234"/>
      <c r="G178" s="963"/>
      <c r="H178" s="88"/>
      <c r="I178" s="88"/>
      <c r="J178" s="88"/>
      <c r="K178" s="1247"/>
    </row>
    <row r="179" spans="1:11" s="348" customFormat="1" ht="17.100000000000001" customHeight="1" x14ac:dyDescent="0.25">
      <c r="A179" s="445" t="s">
        <v>624</v>
      </c>
      <c r="B179" s="457"/>
      <c r="C179" s="457"/>
      <c r="D179" s="958"/>
      <c r="E179" s="228"/>
      <c r="F179" s="228"/>
      <c r="G179" s="952"/>
      <c r="H179" s="54"/>
      <c r="I179" s="54"/>
      <c r="J179" s="54"/>
      <c r="K179" s="486">
        <f>SUM(K180:K180)</f>
        <v>0</v>
      </c>
    </row>
    <row r="180" spans="1:11" s="348" customFormat="1" ht="17.100000000000001" customHeight="1" x14ac:dyDescent="0.25">
      <c r="A180" s="440"/>
      <c r="B180" s="458"/>
      <c r="C180" s="458"/>
      <c r="D180" s="912"/>
      <c r="E180" s="229"/>
      <c r="F180" s="229"/>
      <c r="G180" s="953"/>
      <c r="H180" s="438"/>
      <c r="I180" s="438"/>
      <c r="J180" s="438"/>
      <c r="K180" s="487"/>
    </row>
    <row r="181" spans="1:11" ht="17.100000000000001" customHeight="1" x14ac:dyDescent="0.25">
      <c r="A181" s="443" t="s">
        <v>627</v>
      </c>
      <c r="B181" s="459"/>
      <c r="C181" s="459"/>
      <c r="D181" s="958"/>
      <c r="E181" s="227"/>
      <c r="F181" s="227"/>
      <c r="G181" s="881"/>
      <c r="H181" s="444"/>
      <c r="I181" s="444"/>
      <c r="J181" s="444"/>
      <c r="K181" s="484">
        <f>+K182+K183+K184+K185</f>
        <v>2163641.71</v>
      </c>
    </row>
    <row r="182" spans="1:11" x14ac:dyDescent="0.25">
      <c r="A182" s="540" t="s">
        <v>1632</v>
      </c>
      <c r="B182" s="888" t="s">
        <v>1631</v>
      </c>
      <c r="C182" s="887" t="s">
        <v>79</v>
      </c>
      <c r="D182" s="118" t="s">
        <v>1630</v>
      </c>
      <c r="E182" s="234"/>
      <c r="F182" s="234"/>
      <c r="G182" s="963"/>
      <c r="H182" s="88"/>
      <c r="I182" s="88"/>
      <c r="J182" s="88"/>
      <c r="K182" s="1247">
        <v>1398553.56</v>
      </c>
    </row>
    <row r="183" spans="1:11" x14ac:dyDescent="0.25">
      <c r="A183" s="540" t="s">
        <v>1489</v>
      </c>
      <c r="B183" s="887"/>
      <c r="C183" s="887" t="s">
        <v>1636</v>
      </c>
      <c r="D183" s="118"/>
      <c r="E183" s="234"/>
      <c r="F183" s="234"/>
      <c r="G183" s="963"/>
      <c r="H183" s="88"/>
      <c r="I183" s="88"/>
      <c r="J183" s="88"/>
      <c r="K183" s="1247">
        <v>379406.23</v>
      </c>
    </row>
    <row r="184" spans="1:11" x14ac:dyDescent="0.25">
      <c r="A184" s="540" t="s">
        <v>1633</v>
      </c>
      <c r="B184" s="888" t="s">
        <v>1631</v>
      </c>
      <c r="C184" s="887" t="s">
        <v>79</v>
      </c>
      <c r="D184" s="118" t="s">
        <v>1630</v>
      </c>
      <c r="E184" s="234"/>
      <c r="F184" s="234"/>
      <c r="G184" s="963"/>
      <c r="H184" s="88"/>
      <c r="I184" s="88"/>
      <c r="J184" s="88"/>
      <c r="K184" s="1247">
        <v>192841.03</v>
      </c>
    </row>
    <row r="185" spans="1:11" x14ac:dyDescent="0.25">
      <c r="A185" s="540" t="s">
        <v>1635</v>
      </c>
      <c r="B185" s="887" t="s">
        <v>1634</v>
      </c>
      <c r="C185" s="887" t="s">
        <v>79</v>
      </c>
      <c r="D185" s="118"/>
      <c r="E185" s="234"/>
      <c r="F185" s="234"/>
      <c r="G185" s="963"/>
      <c r="H185" s="88"/>
      <c r="I185" s="88"/>
      <c r="J185" s="88"/>
      <c r="K185" s="1247">
        <v>192840.89</v>
      </c>
    </row>
    <row r="186" spans="1:11" x14ac:dyDescent="0.25">
      <c r="A186" s="540"/>
      <c r="B186" s="887"/>
      <c r="C186" s="887"/>
      <c r="D186" s="118"/>
      <c r="E186" s="234"/>
      <c r="F186" s="234"/>
      <c r="G186" s="963"/>
      <c r="H186" s="88"/>
      <c r="I186" s="88"/>
      <c r="J186" s="88"/>
      <c r="K186" s="1247"/>
    </row>
    <row r="187" spans="1:11" ht="17.100000000000001" customHeight="1" x14ac:dyDescent="0.25">
      <c r="A187" s="441" t="s">
        <v>628</v>
      </c>
      <c r="B187" s="897"/>
      <c r="C187" s="892"/>
      <c r="D187" s="230"/>
      <c r="E187" s="230"/>
      <c r="F187" s="230"/>
      <c r="G187" s="955"/>
      <c r="H187" s="892"/>
      <c r="I187" s="892"/>
      <c r="J187" s="892"/>
      <c r="K187" s="448">
        <f>+K181+K167+K34+K11+K179+K32+K9</f>
        <v>15934317.020000001</v>
      </c>
    </row>
    <row r="188" spans="1:11" ht="17.100000000000001" customHeight="1" x14ac:dyDescent="0.25">
      <c r="A188" s="482"/>
      <c r="B188" s="956"/>
      <c r="C188" s="19"/>
      <c r="D188" s="19"/>
      <c r="E188" s="19"/>
      <c r="F188" s="19"/>
      <c r="G188" s="885"/>
      <c r="H188" s="19"/>
      <c r="I188" s="19"/>
      <c r="J188" s="19"/>
      <c r="K188" s="19"/>
    </row>
    <row r="189" spans="1:11" ht="17.100000000000001" customHeight="1" x14ac:dyDescent="0.25"/>
    <row r="190" spans="1:11" ht="17.100000000000001" customHeight="1" x14ac:dyDescent="0.25"/>
    <row r="191" spans="1:11" ht="17.100000000000001" customHeight="1" x14ac:dyDescent="0.25"/>
    <row r="192" spans="1:11" ht="17.100000000000001" customHeight="1" x14ac:dyDescent="0.25"/>
    <row r="193" spans="10:10" ht="17.100000000000001" customHeight="1" x14ac:dyDescent="0.25"/>
    <row r="194" spans="10:10" ht="17.100000000000001" customHeight="1" x14ac:dyDescent="0.25"/>
    <row r="195" spans="10:10" ht="17.100000000000001" customHeight="1" x14ac:dyDescent="0.25"/>
    <row r="196" spans="10:10" ht="17.100000000000001" customHeight="1" x14ac:dyDescent="0.25"/>
    <row r="197" spans="10:10" ht="17.100000000000001" customHeight="1" x14ac:dyDescent="0.25"/>
    <row r="198" spans="10:10" ht="17.100000000000001" customHeight="1" x14ac:dyDescent="0.25"/>
    <row r="199" spans="10:10" ht="17.100000000000001" customHeight="1" x14ac:dyDescent="0.25">
      <c r="J199" s="957"/>
    </row>
    <row r="200" spans="10:10" ht="17.100000000000001" customHeight="1" x14ac:dyDescent="0.25">
      <c r="J200" s="957"/>
    </row>
    <row r="201" spans="10:10" ht="17.100000000000001" customHeight="1" x14ac:dyDescent="0.25">
      <c r="J201" s="957"/>
    </row>
    <row r="202" spans="10:10" ht="17.100000000000001" customHeight="1" x14ac:dyDescent="0.25">
      <c r="J202" s="957"/>
    </row>
    <row r="203" spans="10:10" ht="17.100000000000001" customHeight="1" x14ac:dyDescent="0.25">
      <c r="J203" s="957"/>
    </row>
    <row r="204" spans="10:10" ht="17.100000000000001" customHeight="1" x14ac:dyDescent="0.25">
      <c r="J204" s="957"/>
    </row>
    <row r="205" spans="10:10" ht="17.100000000000001" customHeight="1" x14ac:dyDescent="0.25">
      <c r="J205" s="957"/>
    </row>
    <row r="206" spans="10:10" ht="17.100000000000001" customHeight="1" x14ac:dyDescent="0.25">
      <c r="J206" s="957"/>
    </row>
    <row r="207" spans="10:10" ht="17.100000000000001" customHeight="1" x14ac:dyDescent="0.25">
      <c r="J207" s="957"/>
    </row>
    <row r="208" spans="10:10" ht="17.100000000000001" customHeight="1" x14ac:dyDescent="0.25">
      <c r="J208" s="957"/>
    </row>
    <row r="209" spans="10:10" ht="17.100000000000001" customHeight="1" x14ac:dyDescent="0.25">
      <c r="J209" s="957"/>
    </row>
    <row r="210" spans="10:10" ht="17.100000000000001" customHeight="1" x14ac:dyDescent="0.25">
      <c r="J210" s="957"/>
    </row>
    <row r="211" spans="10:10" ht="17.100000000000001" customHeight="1" x14ac:dyDescent="0.25">
      <c r="J211" s="957"/>
    </row>
    <row r="212" spans="10:10" ht="17.100000000000001" customHeight="1" x14ac:dyDescent="0.25">
      <c r="J212" s="957"/>
    </row>
    <row r="213" spans="10:10" ht="17.100000000000001" customHeight="1" x14ac:dyDescent="0.25">
      <c r="J213" s="957"/>
    </row>
    <row r="214" spans="10:10" ht="17.100000000000001" customHeight="1" x14ac:dyDescent="0.25">
      <c r="J214" s="957"/>
    </row>
    <row r="215" spans="10:10" ht="17.100000000000001" customHeight="1" x14ac:dyDescent="0.25">
      <c r="J215" s="957"/>
    </row>
    <row r="216" spans="10:10" ht="17.100000000000001" customHeight="1" x14ac:dyDescent="0.25">
      <c r="J216" s="957"/>
    </row>
    <row r="217" spans="10:10" ht="17.100000000000001" customHeight="1" x14ac:dyDescent="0.25">
      <c r="J217" s="957"/>
    </row>
    <row r="218" spans="10:10" ht="17.100000000000001" customHeight="1" x14ac:dyDescent="0.25">
      <c r="J218" s="957"/>
    </row>
    <row r="219" spans="10:10" ht="17.100000000000001" customHeight="1" x14ac:dyDescent="0.25">
      <c r="J219" s="957"/>
    </row>
    <row r="220" spans="10:10" ht="17.100000000000001" customHeight="1" x14ac:dyDescent="0.25">
      <c r="J220" s="957"/>
    </row>
    <row r="221" spans="10:10" ht="17.100000000000001" customHeight="1" x14ac:dyDescent="0.25"/>
    <row r="222" spans="10:10" ht="17.100000000000001" customHeight="1" x14ac:dyDescent="0.25"/>
    <row r="223" spans="10:10" ht="17.100000000000001" customHeight="1" x14ac:dyDescent="0.25"/>
    <row r="224" spans="10:10" ht="17.100000000000001" customHeight="1" x14ac:dyDescent="0.25"/>
    <row r="225" ht="17.100000000000001" customHeight="1" x14ac:dyDescent="0.25"/>
    <row r="226" ht="17.100000000000001" customHeight="1" x14ac:dyDescent="0.25"/>
    <row r="227" ht="17.100000000000001" customHeight="1" x14ac:dyDescent="0.25"/>
    <row r="228" ht="17.100000000000001" customHeight="1" x14ac:dyDescent="0.25"/>
    <row r="229" ht="17.100000000000001" customHeight="1" x14ac:dyDescent="0.25"/>
    <row r="230" ht="17.100000000000001" customHeight="1" x14ac:dyDescent="0.25"/>
    <row r="231" ht="17.100000000000001" customHeight="1" x14ac:dyDescent="0.25"/>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0" orientation="landscape" r:id="rId1"/>
  <ignoredErrors>
    <ignoredError sqref="A6:XFD6"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topLeftCell="A46" zoomScale="90" zoomScaleNormal="90" workbookViewId="0">
      <selection activeCell="K22" sqref="K22"/>
    </sheetView>
  </sheetViews>
  <sheetFormatPr baseColWidth="10" defaultRowHeight="15" x14ac:dyDescent="0.25"/>
  <cols>
    <col min="1" max="1" width="51.28515625" style="553" bestFit="1" customWidth="1"/>
    <col min="2" max="2" width="15.42578125" style="553" bestFit="1" customWidth="1"/>
    <col min="3" max="3" width="18.7109375" style="553" bestFit="1" customWidth="1"/>
    <col min="4" max="4" width="17" style="553" bestFit="1" customWidth="1"/>
    <col min="5" max="5" width="10" style="553" customWidth="1"/>
    <col min="6" max="6" width="10.28515625" style="553" customWidth="1"/>
    <col min="7" max="7" width="8.85546875" style="553" bestFit="1" customWidth="1"/>
    <col min="8" max="8" width="12.140625" style="553" customWidth="1"/>
    <col min="9" max="9" width="10.7109375" style="553" customWidth="1"/>
    <col min="10" max="10" width="16.42578125" style="553" bestFit="1" customWidth="1"/>
    <col min="11" max="11" width="16.140625" style="553" bestFit="1" customWidth="1"/>
    <col min="12" max="256" width="11.42578125" style="553"/>
    <col min="257" max="257" width="47.28515625" style="553" customWidth="1"/>
    <col min="258" max="258" width="14.28515625" style="553" customWidth="1"/>
    <col min="259" max="259" width="19.42578125" style="553" customWidth="1"/>
    <col min="260" max="260" width="17.28515625" style="553" customWidth="1"/>
    <col min="261" max="261" width="10" style="553" customWidth="1"/>
    <col min="262" max="262" width="10.28515625" style="553" customWidth="1"/>
    <col min="263" max="263" width="13.28515625" style="553" customWidth="1"/>
    <col min="264" max="264" width="12.140625" style="553" customWidth="1"/>
    <col min="265" max="265" width="10.7109375" style="553" customWidth="1"/>
    <col min="266" max="267" width="17.7109375" style="553" customWidth="1"/>
    <col min="268" max="512" width="11.42578125" style="553"/>
    <col min="513" max="513" width="47.28515625" style="553" customWidth="1"/>
    <col min="514" max="514" width="14.28515625" style="553" customWidth="1"/>
    <col min="515" max="515" width="19.42578125" style="553" customWidth="1"/>
    <col min="516" max="516" width="17.28515625" style="553" customWidth="1"/>
    <col min="517" max="517" width="10" style="553" customWidth="1"/>
    <col min="518" max="518" width="10.28515625" style="553" customWidth="1"/>
    <col min="519" max="519" width="13.28515625" style="553" customWidth="1"/>
    <col min="520" max="520" width="12.140625" style="553" customWidth="1"/>
    <col min="521" max="521" width="10.7109375" style="553" customWidth="1"/>
    <col min="522" max="523" width="17.7109375" style="553" customWidth="1"/>
    <col min="524" max="768" width="11.42578125" style="553"/>
    <col min="769" max="769" width="47.28515625" style="553" customWidth="1"/>
    <col min="770" max="770" width="14.28515625" style="553" customWidth="1"/>
    <col min="771" max="771" width="19.42578125" style="553" customWidth="1"/>
    <col min="772" max="772" width="17.28515625" style="553" customWidth="1"/>
    <col min="773" max="773" width="10" style="553" customWidth="1"/>
    <col min="774" max="774" width="10.28515625" style="553" customWidth="1"/>
    <col min="775" max="775" width="13.28515625" style="553" customWidth="1"/>
    <col min="776" max="776" width="12.140625" style="553" customWidth="1"/>
    <col min="777" max="777" width="10.7109375" style="553" customWidth="1"/>
    <col min="778" max="779" width="17.7109375" style="553" customWidth="1"/>
    <col min="780" max="1024" width="11.42578125" style="553"/>
    <col min="1025" max="1025" width="47.28515625" style="553" customWidth="1"/>
    <col min="1026" max="1026" width="14.28515625" style="553" customWidth="1"/>
    <col min="1027" max="1027" width="19.42578125" style="553" customWidth="1"/>
    <col min="1028" max="1028" width="17.28515625" style="553" customWidth="1"/>
    <col min="1029" max="1029" width="10" style="553" customWidth="1"/>
    <col min="1030" max="1030" width="10.28515625" style="553" customWidth="1"/>
    <col min="1031" max="1031" width="13.28515625" style="553" customWidth="1"/>
    <col min="1032" max="1032" width="12.140625" style="553" customWidth="1"/>
    <col min="1033" max="1033" width="10.7109375" style="553" customWidth="1"/>
    <col min="1034" max="1035" width="17.7109375" style="553" customWidth="1"/>
    <col min="1036" max="1280" width="11.42578125" style="553"/>
    <col min="1281" max="1281" width="47.28515625" style="553" customWidth="1"/>
    <col min="1282" max="1282" width="14.28515625" style="553" customWidth="1"/>
    <col min="1283" max="1283" width="19.42578125" style="553" customWidth="1"/>
    <col min="1284" max="1284" width="17.28515625" style="553" customWidth="1"/>
    <col min="1285" max="1285" width="10" style="553" customWidth="1"/>
    <col min="1286" max="1286" width="10.28515625" style="553" customWidth="1"/>
    <col min="1287" max="1287" width="13.28515625" style="553" customWidth="1"/>
    <col min="1288" max="1288" width="12.140625" style="553" customWidth="1"/>
    <col min="1289" max="1289" width="10.7109375" style="553" customWidth="1"/>
    <col min="1290" max="1291" width="17.7109375" style="553" customWidth="1"/>
    <col min="1292" max="1536" width="11.42578125" style="553"/>
    <col min="1537" max="1537" width="47.28515625" style="553" customWidth="1"/>
    <col min="1538" max="1538" width="14.28515625" style="553" customWidth="1"/>
    <col min="1539" max="1539" width="19.42578125" style="553" customWidth="1"/>
    <col min="1540" max="1540" width="17.28515625" style="553" customWidth="1"/>
    <col min="1541" max="1541" width="10" style="553" customWidth="1"/>
    <col min="1542" max="1542" width="10.28515625" style="553" customWidth="1"/>
    <col min="1543" max="1543" width="13.28515625" style="553" customWidth="1"/>
    <col min="1544" max="1544" width="12.140625" style="553" customWidth="1"/>
    <col min="1545" max="1545" width="10.7109375" style="553" customWidth="1"/>
    <col min="1546" max="1547" width="17.7109375" style="553" customWidth="1"/>
    <col min="1548" max="1792" width="11.42578125" style="553"/>
    <col min="1793" max="1793" width="47.28515625" style="553" customWidth="1"/>
    <col min="1794" max="1794" width="14.28515625" style="553" customWidth="1"/>
    <col min="1795" max="1795" width="19.42578125" style="553" customWidth="1"/>
    <col min="1796" max="1796" width="17.28515625" style="553" customWidth="1"/>
    <col min="1797" max="1797" width="10" style="553" customWidth="1"/>
    <col min="1798" max="1798" width="10.28515625" style="553" customWidth="1"/>
    <col min="1799" max="1799" width="13.28515625" style="553" customWidth="1"/>
    <col min="1800" max="1800" width="12.140625" style="553" customWidth="1"/>
    <col min="1801" max="1801" width="10.7109375" style="553" customWidth="1"/>
    <col min="1802" max="1803" width="17.7109375" style="553" customWidth="1"/>
    <col min="1804" max="2048" width="11.42578125" style="553"/>
    <col min="2049" max="2049" width="47.28515625" style="553" customWidth="1"/>
    <col min="2050" max="2050" width="14.28515625" style="553" customWidth="1"/>
    <col min="2051" max="2051" width="19.42578125" style="553" customWidth="1"/>
    <col min="2052" max="2052" width="17.28515625" style="553" customWidth="1"/>
    <col min="2053" max="2053" width="10" style="553" customWidth="1"/>
    <col min="2054" max="2054" width="10.28515625" style="553" customWidth="1"/>
    <col min="2055" max="2055" width="13.28515625" style="553" customWidth="1"/>
    <col min="2056" max="2056" width="12.140625" style="553" customWidth="1"/>
    <col min="2057" max="2057" width="10.7109375" style="553" customWidth="1"/>
    <col min="2058" max="2059" width="17.7109375" style="553" customWidth="1"/>
    <col min="2060" max="2304" width="11.42578125" style="553"/>
    <col min="2305" max="2305" width="47.28515625" style="553" customWidth="1"/>
    <col min="2306" max="2306" width="14.28515625" style="553" customWidth="1"/>
    <col min="2307" max="2307" width="19.42578125" style="553" customWidth="1"/>
    <col min="2308" max="2308" width="17.28515625" style="553" customWidth="1"/>
    <col min="2309" max="2309" width="10" style="553" customWidth="1"/>
    <col min="2310" max="2310" width="10.28515625" style="553" customWidth="1"/>
    <col min="2311" max="2311" width="13.28515625" style="553" customWidth="1"/>
    <col min="2312" max="2312" width="12.140625" style="553" customWidth="1"/>
    <col min="2313" max="2313" width="10.7109375" style="553" customWidth="1"/>
    <col min="2314" max="2315" width="17.7109375" style="553" customWidth="1"/>
    <col min="2316" max="2560" width="11.42578125" style="553"/>
    <col min="2561" max="2561" width="47.28515625" style="553" customWidth="1"/>
    <col min="2562" max="2562" width="14.28515625" style="553" customWidth="1"/>
    <col min="2563" max="2563" width="19.42578125" style="553" customWidth="1"/>
    <col min="2564" max="2564" width="17.28515625" style="553" customWidth="1"/>
    <col min="2565" max="2565" width="10" style="553" customWidth="1"/>
    <col min="2566" max="2566" width="10.28515625" style="553" customWidth="1"/>
    <col min="2567" max="2567" width="13.28515625" style="553" customWidth="1"/>
    <col min="2568" max="2568" width="12.140625" style="553" customWidth="1"/>
    <col min="2569" max="2569" width="10.7109375" style="553" customWidth="1"/>
    <col min="2570" max="2571" width="17.7109375" style="553" customWidth="1"/>
    <col min="2572" max="2816" width="11.42578125" style="553"/>
    <col min="2817" max="2817" width="47.28515625" style="553" customWidth="1"/>
    <col min="2818" max="2818" width="14.28515625" style="553" customWidth="1"/>
    <col min="2819" max="2819" width="19.42578125" style="553" customWidth="1"/>
    <col min="2820" max="2820" width="17.28515625" style="553" customWidth="1"/>
    <col min="2821" max="2821" width="10" style="553" customWidth="1"/>
    <col min="2822" max="2822" width="10.28515625" style="553" customWidth="1"/>
    <col min="2823" max="2823" width="13.28515625" style="553" customWidth="1"/>
    <col min="2824" max="2824" width="12.140625" style="553" customWidth="1"/>
    <col min="2825" max="2825" width="10.7109375" style="553" customWidth="1"/>
    <col min="2826" max="2827" width="17.7109375" style="553" customWidth="1"/>
    <col min="2828" max="3072" width="11.42578125" style="553"/>
    <col min="3073" max="3073" width="47.28515625" style="553" customWidth="1"/>
    <col min="3074" max="3074" width="14.28515625" style="553" customWidth="1"/>
    <col min="3075" max="3075" width="19.42578125" style="553" customWidth="1"/>
    <col min="3076" max="3076" width="17.28515625" style="553" customWidth="1"/>
    <col min="3077" max="3077" width="10" style="553" customWidth="1"/>
    <col min="3078" max="3078" width="10.28515625" style="553" customWidth="1"/>
    <col min="3079" max="3079" width="13.28515625" style="553" customWidth="1"/>
    <col min="3080" max="3080" width="12.140625" style="553" customWidth="1"/>
    <col min="3081" max="3081" width="10.7109375" style="553" customWidth="1"/>
    <col min="3082" max="3083" width="17.7109375" style="553" customWidth="1"/>
    <col min="3084" max="3328" width="11.42578125" style="553"/>
    <col min="3329" max="3329" width="47.28515625" style="553" customWidth="1"/>
    <col min="3330" max="3330" width="14.28515625" style="553" customWidth="1"/>
    <col min="3331" max="3331" width="19.42578125" style="553" customWidth="1"/>
    <col min="3332" max="3332" width="17.28515625" style="553" customWidth="1"/>
    <col min="3333" max="3333" width="10" style="553" customWidth="1"/>
    <col min="3334" max="3334" width="10.28515625" style="553" customWidth="1"/>
    <col min="3335" max="3335" width="13.28515625" style="553" customWidth="1"/>
    <col min="3336" max="3336" width="12.140625" style="553" customWidth="1"/>
    <col min="3337" max="3337" width="10.7109375" style="553" customWidth="1"/>
    <col min="3338" max="3339" width="17.7109375" style="553" customWidth="1"/>
    <col min="3340" max="3584" width="11.42578125" style="553"/>
    <col min="3585" max="3585" width="47.28515625" style="553" customWidth="1"/>
    <col min="3586" max="3586" width="14.28515625" style="553" customWidth="1"/>
    <col min="3587" max="3587" width="19.42578125" style="553" customWidth="1"/>
    <col min="3588" max="3588" width="17.28515625" style="553" customWidth="1"/>
    <col min="3589" max="3589" width="10" style="553" customWidth="1"/>
    <col min="3590" max="3590" width="10.28515625" style="553" customWidth="1"/>
    <col min="3591" max="3591" width="13.28515625" style="553" customWidth="1"/>
    <col min="3592" max="3592" width="12.140625" style="553" customWidth="1"/>
    <col min="3593" max="3593" width="10.7109375" style="553" customWidth="1"/>
    <col min="3594" max="3595" width="17.7109375" style="553" customWidth="1"/>
    <col min="3596" max="3840" width="11.42578125" style="553"/>
    <col min="3841" max="3841" width="47.28515625" style="553" customWidth="1"/>
    <col min="3842" max="3842" width="14.28515625" style="553" customWidth="1"/>
    <col min="3843" max="3843" width="19.42578125" style="553" customWidth="1"/>
    <col min="3844" max="3844" width="17.28515625" style="553" customWidth="1"/>
    <col min="3845" max="3845" width="10" style="553" customWidth="1"/>
    <col min="3846" max="3846" width="10.28515625" style="553" customWidth="1"/>
    <col min="3847" max="3847" width="13.28515625" style="553" customWidth="1"/>
    <col min="3848" max="3848" width="12.140625" style="553" customWidth="1"/>
    <col min="3849" max="3849" width="10.7109375" style="553" customWidth="1"/>
    <col min="3850" max="3851" width="17.7109375" style="553" customWidth="1"/>
    <col min="3852" max="4096" width="11.42578125" style="553"/>
    <col min="4097" max="4097" width="47.28515625" style="553" customWidth="1"/>
    <col min="4098" max="4098" width="14.28515625" style="553" customWidth="1"/>
    <col min="4099" max="4099" width="19.42578125" style="553" customWidth="1"/>
    <col min="4100" max="4100" width="17.28515625" style="553" customWidth="1"/>
    <col min="4101" max="4101" width="10" style="553" customWidth="1"/>
    <col min="4102" max="4102" width="10.28515625" style="553" customWidth="1"/>
    <col min="4103" max="4103" width="13.28515625" style="553" customWidth="1"/>
    <col min="4104" max="4104" width="12.140625" style="553" customWidth="1"/>
    <col min="4105" max="4105" width="10.7109375" style="553" customWidth="1"/>
    <col min="4106" max="4107" width="17.7109375" style="553" customWidth="1"/>
    <col min="4108" max="4352" width="11.42578125" style="553"/>
    <col min="4353" max="4353" width="47.28515625" style="553" customWidth="1"/>
    <col min="4354" max="4354" width="14.28515625" style="553" customWidth="1"/>
    <col min="4355" max="4355" width="19.42578125" style="553" customWidth="1"/>
    <col min="4356" max="4356" width="17.28515625" style="553" customWidth="1"/>
    <col min="4357" max="4357" width="10" style="553" customWidth="1"/>
    <col min="4358" max="4358" width="10.28515625" style="553" customWidth="1"/>
    <col min="4359" max="4359" width="13.28515625" style="553" customWidth="1"/>
    <col min="4360" max="4360" width="12.140625" style="553" customWidth="1"/>
    <col min="4361" max="4361" width="10.7109375" style="553" customWidth="1"/>
    <col min="4362" max="4363" width="17.7109375" style="553" customWidth="1"/>
    <col min="4364" max="4608" width="11.42578125" style="553"/>
    <col min="4609" max="4609" width="47.28515625" style="553" customWidth="1"/>
    <col min="4610" max="4610" width="14.28515625" style="553" customWidth="1"/>
    <col min="4611" max="4611" width="19.42578125" style="553" customWidth="1"/>
    <col min="4612" max="4612" width="17.28515625" style="553" customWidth="1"/>
    <col min="4613" max="4613" width="10" style="553" customWidth="1"/>
    <col min="4614" max="4614" width="10.28515625" style="553" customWidth="1"/>
    <col min="4615" max="4615" width="13.28515625" style="553" customWidth="1"/>
    <col min="4616" max="4616" width="12.140625" style="553" customWidth="1"/>
    <col min="4617" max="4617" width="10.7109375" style="553" customWidth="1"/>
    <col min="4618" max="4619" width="17.7109375" style="553" customWidth="1"/>
    <col min="4620" max="4864" width="11.42578125" style="553"/>
    <col min="4865" max="4865" width="47.28515625" style="553" customWidth="1"/>
    <col min="4866" max="4866" width="14.28515625" style="553" customWidth="1"/>
    <col min="4867" max="4867" width="19.42578125" style="553" customWidth="1"/>
    <col min="4868" max="4868" width="17.28515625" style="553" customWidth="1"/>
    <col min="4869" max="4869" width="10" style="553" customWidth="1"/>
    <col min="4870" max="4870" width="10.28515625" style="553" customWidth="1"/>
    <col min="4871" max="4871" width="13.28515625" style="553" customWidth="1"/>
    <col min="4872" max="4872" width="12.140625" style="553" customWidth="1"/>
    <col min="4873" max="4873" width="10.7109375" style="553" customWidth="1"/>
    <col min="4874" max="4875" width="17.7109375" style="553" customWidth="1"/>
    <col min="4876" max="5120" width="11.42578125" style="553"/>
    <col min="5121" max="5121" width="47.28515625" style="553" customWidth="1"/>
    <col min="5122" max="5122" width="14.28515625" style="553" customWidth="1"/>
    <col min="5123" max="5123" width="19.42578125" style="553" customWidth="1"/>
    <col min="5124" max="5124" width="17.28515625" style="553" customWidth="1"/>
    <col min="5125" max="5125" width="10" style="553" customWidth="1"/>
    <col min="5126" max="5126" width="10.28515625" style="553" customWidth="1"/>
    <col min="5127" max="5127" width="13.28515625" style="553" customWidth="1"/>
    <col min="5128" max="5128" width="12.140625" style="553" customWidth="1"/>
    <col min="5129" max="5129" width="10.7109375" style="553" customWidth="1"/>
    <col min="5130" max="5131" width="17.7109375" style="553" customWidth="1"/>
    <col min="5132" max="5376" width="11.42578125" style="553"/>
    <col min="5377" max="5377" width="47.28515625" style="553" customWidth="1"/>
    <col min="5378" max="5378" width="14.28515625" style="553" customWidth="1"/>
    <col min="5379" max="5379" width="19.42578125" style="553" customWidth="1"/>
    <col min="5380" max="5380" width="17.28515625" style="553" customWidth="1"/>
    <col min="5381" max="5381" width="10" style="553" customWidth="1"/>
    <col min="5382" max="5382" width="10.28515625" style="553" customWidth="1"/>
    <col min="5383" max="5383" width="13.28515625" style="553" customWidth="1"/>
    <col min="5384" max="5384" width="12.140625" style="553" customWidth="1"/>
    <col min="5385" max="5385" width="10.7109375" style="553" customWidth="1"/>
    <col min="5386" max="5387" width="17.7109375" style="553" customWidth="1"/>
    <col min="5388" max="5632" width="11.42578125" style="553"/>
    <col min="5633" max="5633" width="47.28515625" style="553" customWidth="1"/>
    <col min="5634" max="5634" width="14.28515625" style="553" customWidth="1"/>
    <col min="5635" max="5635" width="19.42578125" style="553" customWidth="1"/>
    <col min="5636" max="5636" width="17.28515625" style="553" customWidth="1"/>
    <col min="5637" max="5637" width="10" style="553" customWidth="1"/>
    <col min="5638" max="5638" width="10.28515625" style="553" customWidth="1"/>
    <col min="5639" max="5639" width="13.28515625" style="553" customWidth="1"/>
    <col min="5640" max="5640" width="12.140625" style="553" customWidth="1"/>
    <col min="5641" max="5641" width="10.7109375" style="553" customWidth="1"/>
    <col min="5642" max="5643" width="17.7109375" style="553" customWidth="1"/>
    <col min="5644" max="5888" width="11.42578125" style="553"/>
    <col min="5889" max="5889" width="47.28515625" style="553" customWidth="1"/>
    <col min="5890" max="5890" width="14.28515625" style="553" customWidth="1"/>
    <col min="5891" max="5891" width="19.42578125" style="553" customWidth="1"/>
    <col min="5892" max="5892" width="17.28515625" style="553" customWidth="1"/>
    <col min="5893" max="5893" width="10" style="553" customWidth="1"/>
    <col min="5894" max="5894" width="10.28515625" style="553" customWidth="1"/>
    <col min="5895" max="5895" width="13.28515625" style="553" customWidth="1"/>
    <col min="5896" max="5896" width="12.140625" style="553" customWidth="1"/>
    <col min="5897" max="5897" width="10.7109375" style="553" customWidth="1"/>
    <col min="5898" max="5899" width="17.7109375" style="553" customWidth="1"/>
    <col min="5900" max="6144" width="11.42578125" style="553"/>
    <col min="6145" max="6145" width="47.28515625" style="553" customWidth="1"/>
    <col min="6146" max="6146" width="14.28515625" style="553" customWidth="1"/>
    <col min="6147" max="6147" width="19.42578125" style="553" customWidth="1"/>
    <col min="6148" max="6148" width="17.28515625" style="553" customWidth="1"/>
    <col min="6149" max="6149" width="10" style="553" customWidth="1"/>
    <col min="6150" max="6150" width="10.28515625" style="553" customWidth="1"/>
    <col min="6151" max="6151" width="13.28515625" style="553" customWidth="1"/>
    <col min="6152" max="6152" width="12.140625" style="553" customWidth="1"/>
    <col min="6153" max="6153" width="10.7109375" style="553" customWidth="1"/>
    <col min="6154" max="6155" width="17.7109375" style="553" customWidth="1"/>
    <col min="6156" max="6400" width="11.42578125" style="553"/>
    <col min="6401" max="6401" width="47.28515625" style="553" customWidth="1"/>
    <col min="6402" max="6402" width="14.28515625" style="553" customWidth="1"/>
    <col min="6403" max="6403" width="19.42578125" style="553" customWidth="1"/>
    <col min="6404" max="6404" width="17.28515625" style="553" customWidth="1"/>
    <col min="6405" max="6405" width="10" style="553" customWidth="1"/>
    <col min="6406" max="6406" width="10.28515625" style="553" customWidth="1"/>
    <col min="6407" max="6407" width="13.28515625" style="553" customWidth="1"/>
    <col min="6408" max="6408" width="12.140625" style="553" customWidth="1"/>
    <col min="6409" max="6409" width="10.7109375" style="553" customWidth="1"/>
    <col min="6410" max="6411" width="17.7109375" style="553" customWidth="1"/>
    <col min="6412" max="6656" width="11.42578125" style="553"/>
    <col min="6657" max="6657" width="47.28515625" style="553" customWidth="1"/>
    <col min="6658" max="6658" width="14.28515625" style="553" customWidth="1"/>
    <col min="6659" max="6659" width="19.42578125" style="553" customWidth="1"/>
    <col min="6660" max="6660" width="17.28515625" style="553" customWidth="1"/>
    <col min="6661" max="6661" width="10" style="553" customWidth="1"/>
    <col min="6662" max="6662" width="10.28515625" style="553" customWidth="1"/>
    <col min="6663" max="6663" width="13.28515625" style="553" customWidth="1"/>
    <col min="6664" max="6664" width="12.140625" style="553" customWidth="1"/>
    <col min="6665" max="6665" width="10.7109375" style="553" customWidth="1"/>
    <col min="6666" max="6667" width="17.7109375" style="553" customWidth="1"/>
    <col min="6668" max="6912" width="11.42578125" style="553"/>
    <col min="6913" max="6913" width="47.28515625" style="553" customWidth="1"/>
    <col min="6914" max="6914" width="14.28515625" style="553" customWidth="1"/>
    <col min="6915" max="6915" width="19.42578125" style="553" customWidth="1"/>
    <col min="6916" max="6916" width="17.28515625" style="553" customWidth="1"/>
    <col min="6917" max="6917" width="10" style="553" customWidth="1"/>
    <col min="6918" max="6918" width="10.28515625" style="553" customWidth="1"/>
    <col min="6919" max="6919" width="13.28515625" style="553" customWidth="1"/>
    <col min="6920" max="6920" width="12.140625" style="553" customWidth="1"/>
    <col min="6921" max="6921" width="10.7109375" style="553" customWidth="1"/>
    <col min="6922" max="6923" width="17.7109375" style="553" customWidth="1"/>
    <col min="6924" max="7168" width="11.42578125" style="553"/>
    <col min="7169" max="7169" width="47.28515625" style="553" customWidth="1"/>
    <col min="7170" max="7170" width="14.28515625" style="553" customWidth="1"/>
    <col min="7171" max="7171" width="19.42578125" style="553" customWidth="1"/>
    <col min="7172" max="7172" width="17.28515625" style="553" customWidth="1"/>
    <col min="7173" max="7173" width="10" style="553" customWidth="1"/>
    <col min="7174" max="7174" width="10.28515625" style="553" customWidth="1"/>
    <col min="7175" max="7175" width="13.28515625" style="553" customWidth="1"/>
    <col min="7176" max="7176" width="12.140625" style="553" customWidth="1"/>
    <col min="7177" max="7177" width="10.7109375" style="553" customWidth="1"/>
    <col min="7178" max="7179" width="17.7109375" style="553" customWidth="1"/>
    <col min="7180" max="7424" width="11.42578125" style="553"/>
    <col min="7425" max="7425" width="47.28515625" style="553" customWidth="1"/>
    <col min="7426" max="7426" width="14.28515625" style="553" customWidth="1"/>
    <col min="7427" max="7427" width="19.42578125" style="553" customWidth="1"/>
    <col min="7428" max="7428" width="17.28515625" style="553" customWidth="1"/>
    <col min="7429" max="7429" width="10" style="553" customWidth="1"/>
    <col min="7430" max="7430" width="10.28515625" style="553" customWidth="1"/>
    <col min="7431" max="7431" width="13.28515625" style="553" customWidth="1"/>
    <col min="7432" max="7432" width="12.140625" style="553" customWidth="1"/>
    <col min="7433" max="7433" width="10.7109375" style="553" customWidth="1"/>
    <col min="7434" max="7435" width="17.7109375" style="553" customWidth="1"/>
    <col min="7436" max="7680" width="11.42578125" style="553"/>
    <col min="7681" max="7681" width="47.28515625" style="553" customWidth="1"/>
    <col min="7682" max="7682" width="14.28515625" style="553" customWidth="1"/>
    <col min="7683" max="7683" width="19.42578125" style="553" customWidth="1"/>
    <col min="7684" max="7684" width="17.28515625" style="553" customWidth="1"/>
    <col min="7685" max="7685" width="10" style="553" customWidth="1"/>
    <col min="7686" max="7686" width="10.28515625" style="553" customWidth="1"/>
    <col min="7687" max="7687" width="13.28515625" style="553" customWidth="1"/>
    <col min="7688" max="7688" width="12.140625" style="553" customWidth="1"/>
    <col min="7689" max="7689" width="10.7109375" style="553" customWidth="1"/>
    <col min="7690" max="7691" width="17.7109375" style="553" customWidth="1"/>
    <col min="7692" max="7936" width="11.42578125" style="553"/>
    <col min="7937" max="7937" width="47.28515625" style="553" customWidth="1"/>
    <col min="7938" max="7938" width="14.28515625" style="553" customWidth="1"/>
    <col min="7939" max="7939" width="19.42578125" style="553" customWidth="1"/>
    <col min="7940" max="7940" width="17.28515625" style="553" customWidth="1"/>
    <col min="7941" max="7941" width="10" style="553" customWidth="1"/>
    <col min="7942" max="7942" width="10.28515625" style="553" customWidth="1"/>
    <col min="7943" max="7943" width="13.28515625" style="553" customWidth="1"/>
    <col min="7944" max="7944" width="12.140625" style="553" customWidth="1"/>
    <col min="7945" max="7945" width="10.7109375" style="553" customWidth="1"/>
    <col min="7946" max="7947" width="17.7109375" style="553" customWidth="1"/>
    <col min="7948" max="8192" width="11.42578125" style="553"/>
    <col min="8193" max="8193" width="47.28515625" style="553" customWidth="1"/>
    <col min="8194" max="8194" width="14.28515625" style="553" customWidth="1"/>
    <col min="8195" max="8195" width="19.42578125" style="553" customWidth="1"/>
    <col min="8196" max="8196" width="17.28515625" style="553" customWidth="1"/>
    <col min="8197" max="8197" width="10" style="553" customWidth="1"/>
    <col min="8198" max="8198" width="10.28515625" style="553" customWidth="1"/>
    <col min="8199" max="8199" width="13.28515625" style="553" customWidth="1"/>
    <col min="8200" max="8200" width="12.140625" style="553" customWidth="1"/>
    <col min="8201" max="8201" width="10.7109375" style="553" customWidth="1"/>
    <col min="8202" max="8203" width="17.7109375" style="553" customWidth="1"/>
    <col min="8204" max="8448" width="11.42578125" style="553"/>
    <col min="8449" max="8449" width="47.28515625" style="553" customWidth="1"/>
    <col min="8450" max="8450" width="14.28515625" style="553" customWidth="1"/>
    <col min="8451" max="8451" width="19.42578125" style="553" customWidth="1"/>
    <col min="8452" max="8452" width="17.28515625" style="553" customWidth="1"/>
    <col min="8453" max="8453" width="10" style="553" customWidth="1"/>
    <col min="8454" max="8454" width="10.28515625" style="553" customWidth="1"/>
    <col min="8455" max="8455" width="13.28515625" style="553" customWidth="1"/>
    <col min="8456" max="8456" width="12.140625" style="553" customWidth="1"/>
    <col min="8457" max="8457" width="10.7109375" style="553" customWidth="1"/>
    <col min="8458" max="8459" width="17.7109375" style="553" customWidth="1"/>
    <col min="8460" max="8704" width="11.42578125" style="553"/>
    <col min="8705" max="8705" width="47.28515625" style="553" customWidth="1"/>
    <col min="8706" max="8706" width="14.28515625" style="553" customWidth="1"/>
    <col min="8707" max="8707" width="19.42578125" style="553" customWidth="1"/>
    <col min="8708" max="8708" width="17.28515625" style="553" customWidth="1"/>
    <col min="8709" max="8709" width="10" style="553" customWidth="1"/>
    <col min="8710" max="8710" width="10.28515625" style="553" customWidth="1"/>
    <col min="8711" max="8711" width="13.28515625" style="553" customWidth="1"/>
    <col min="8712" max="8712" width="12.140625" style="553" customWidth="1"/>
    <col min="8713" max="8713" width="10.7109375" style="553" customWidth="1"/>
    <col min="8714" max="8715" width="17.7109375" style="553" customWidth="1"/>
    <col min="8716" max="8960" width="11.42578125" style="553"/>
    <col min="8961" max="8961" width="47.28515625" style="553" customWidth="1"/>
    <col min="8962" max="8962" width="14.28515625" style="553" customWidth="1"/>
    <col min="8963" max="8963" width="19.42578125" style="553" customWidth="1"/>
    <col min="8964" max="8964" width="17.28515625" style="553" customWidth="1"/>
    <col min="8965" max="8965" width="10" style="553" customWidth="1"/>
    <col min="8966" max="8966" width="10.28515625" style="553" customWidth="1"/>
    <col min="8967" max="8967" width="13.28515625" style="553" customWidth="1"/>
    <col min="8968" max="8968" width="12.140625" style="553" customWidth="1"/>
    <col min="8969" max="8969" width="10.7109375" style="553" customWidth="1"/>
    <col min="8970" max="8971" width="17.7109375" style="553" customWidth="1"/>
    <col min="8972" max="9216" width="11.42578125" style="553"/>
    <col min="9217" max="9217" width="47.28515625" style="553" customWidth="1"/>
    <col min="9218" max="9218" width="14.28515625" style="553" customWidth="1"/>
    <col min="9219" max="9219" width="19.42578125" style="553" customWidth="1"/>
    <col min="9220" max="9220" width="17.28515625" style="553" customWidth="1"/>
    <col min="9221" max="9221" width="10" style="553" customWidth="1"/>
    <col min="9222" max="9222" width="10.28515625" style="553" customWidth="1"/>
    <col min="9223" max="9223" width="13.28515625" style="553" customWidth="1"/>
    <col min="9224" max="9224" width="12.140625" style="553" customWidth="1"/>
    <col min="9225" max="9225" width="10.7109375" style="553" customWidth="1"/>
    <col min="9226" max="9227" width="17.7109375" style="553" customWidth="1"/>
    <col min="9228" max="9472" width="11.42578125" style="553"/>
    <col min="9473" max="9473" width="47.28515625" style="553" customWidth="1"/>
    <col min="9474" max="9474" width="14.28515625" style="553" customWidth="1"/>
    <col min="9475" max="9475" width="19.42578125" style="553" customWidth="1"/>
    <col min="9476" max="9476" width="17.28515625" style="553" customWidth="1"/>
    <col min="9477" max="9477" width="10" style="553" customWidth="1"/>
    <col min="9478" max="9478" width="10.28515625" style="553" customWidth="1"/>
    <col min="9479" max="9479" width="13.28515625" style="553" customWidth="1"/>
    <col min="9480" max="9480" width="12.140625" style="553" customWidth="1"/>
    <col min="9481" max="9481" width="10.7109375" style="553" customWidth="1"/>
    <col min="9482" max="9483" width="17.7109375" style="553" customWidth="1"/>
    <col min="9484" max="9728" width="11.42578125" style="553"/>
    <col min="9729" max="9729" width="47.28515625" style="553" customWidth="1"/>
    <col min="9730" max="9730" width="14.28515625" style="553" customWidth="1"/>
    <col min="9731" max="9731" width="19.42578125" style="553" customWidth="1"/>
    <col min="9732" max="9732" width="17.28515625" style="553" customWidth="1"/>
    <col min="9733" max="9733" width="10" style="553" customWidth="1"/>
    <col min="9734" max="9734" width="10.28515625" style="553" customWidth="1"/>
    <col min="9735" max="9735" width="13.28515625" style="553" customWidth="1"/>
    <col min="9736" max="9736" width="12.140625" style="553" customWidth="1"/>
    <col min="9737" max="9737" width="10.7109375" style="553" customWidth="1"/>
    <col min="9738" max="9739" width="17.7109375" style="553" customWidth="1"/>
    <col min="9740" max="9984" width="11.42578125" style="553"/>
    <col min="9985" max="9985" width="47.28515625" style="553" customWidth="1"/>
    <col min="9986" max="9986" width="14.28515625" style="553" customWidth="1"/>
    <col min="9987" max="9987" width="19.42578125" style="553" customWidth="1"/>
    <col min="9988" max="9988" width="17.28515625" style="553" customWidth="1"/>
    <col min="9989" max="9989" width="10" style="553" customWidth="1"/>
    <col min="9990" max="9990" width="10.28515625" style="553" customWidth="1"/>
    <col min="9991" max="9991" width="13.28515625" style="553" customWidth="1"/>
    <col min="9992" max="9992" width="12.140625" style="553" customWidth="1"/>
    <col min="9993" max="9993" width="10.7109375" style="553" customWidth="1"/>
    <col min="9994" max="9995" width="17.7109375" style="553" customWidth="1"/>
    <col min="9996" max="10240" width="11.42578125" style="553"/>
    <col min="10241" max="10241" width="47.28515625" style="553" customWidth="1"/>
    <col min="10242" max="10242" width="14.28515625" style="553" customWidth="1"/>
    <col min="10243" max="10243" width="19.42578125" style="553" customWidth="1"/>
    <col min="10244" max="10244" width="17.28515625" style="553" customWidth="1"/>
    <col min="10245" max="10245" width="10" style="553" customWidth="1"/>
    <col min="10246" max="10246" width="10.28515625" style="553" customWidth="1"/>
    <col min="10247" max="10247" width="13.28515625" style="553" customWidth="1"/>
    <col min="10248" max="10248" width="12.140625" style="553" customWidth="1"/>
    <col min="10249" max="10249" width="10.7109375" style="553" customWidth="1"/>
    <col min="10250" max="10251" width="17.7109375" style="553" customWidth="1"/>
    <col min="10252" max="10496" width="11.42578125" style="553"/>
    <col min="10497" max="10497" width="47.28515625" style="553" customWidth="1"/>
    <col min="10498" max="10498" width="14.28515625" style="553" customWidth="1"/>
    <col min="10499" max="10499" width="19.42578125" style="553" customWidth="1"/>
    <col min="10500" max="10500" width="17.28515625" style="553" customWidth="1"/>
    <col min="10501" max="10501" width="10" style="553" customWidth="1"/>
    <col min="10502" max="10502" width="10.28515625" style="553" customWidth="1"/>
    <col min="10503" max="10503" width="13.28515625" style="553" customWidth="1"/>
    <col min="10504" max="10504" width="12.140625" style="553" customWidth="1"/>
    <col min="10505" max="10505" width="10.7109375" style="553" customWidth="1"/>
    <col min="10506" max="10507" width="17.7109375" style="553" customWidth="1"/>
    <col min="10508" max="10752" width="11.42578125" style="553"/>
    <col min="10753" max="10753" width="47.28515625" style="553" customWidth="1"/>
    <col min="10754" max="10754" width="14.28515625" style="553" customWidth="1"/>
    <col min="10755" max="10755" width="19.42578125" style="553" customWidth="1"/>
    <col min="10756" max="10756" width="17.28515625" style="553" customWidth="1"/>
    <col min="10757" max="10757" width="10" style="553" customWidth="1"/>
    <col min="10758" max="10758" width="10.28515625" style="553" customWidth="1"/>
    <col min="10759" max="10759" width="13.28515625" style="553" customWidth="1"/>
    <col min="10760" max="10760" width="12.140625" style="553" customWidth="1"/>
    <col min="10761" max="10761" width="10.7109375" style="553" customWidth="1"/>
    <col min="10762" max="10763" width="17.7109375" style="553" customWidth="1"/>
    <col min="10764" max="11008" width="11.42578125" style="553"/>
    <col min="11009" max="11009" width="47.28515625" style="553" customWidth="1"/>
    <col min="11010" max="11010" width="14.28515625" style="553" customWidth="1"/>
    <col min="11011" max="11011" width="19.42578125" style="553" customWidth="1"/>
    <col min="11012" max="11012" width="17.28515625" style="553" customWidth="1"/>
    <col min="11013" max="11013" width="10" style="553" customWidth="1"/>
    <col min="11014" max="11014" width="10.28515625" style="553" customWidth="1"/>
    <col min="11015" max="11015" width="13.28515625" style="553" customWidth="1"/>
    <col min="11016" max="11016" width="12.140625" style="553" customWidth="1"/>
    <col min="11017" max="11017" width="10.7109375" style="553" customWidth="1"/>
    <col min="11018" max="11019" width="17.7109375" style="553" customWidth="1"/>
    <col min="11020" max="11264" width="11.42578125" style="553"/>
    <col min="11265" max="11265" width="47.28515625" style="553" customWidth="1"/>
    <col min="11266" max="11266" width="14.28515625" style="553" customWidth="1"/>
    <col min="11267" max="11267" width="19.42578125" style="553" customWidth="1"/>
    <col min="11268" max="11268" width="17.28515625" style="553" customWidth="1"/>
    <col min="11269" max="11269" width="10" style="553" customWidth="1"/>
    <col min="11270" max="11270" width="10.28515625" style="553" customWidth="1"/>
    <col min="11271" max="11271" width="13.28515625" style="553" customWidth="1"/>
    <col min="11272" max="11272" width="12.140625" style="553" customWidth="1"/>
    <col min="11273" max="11273" width="10.7109375" style="553" customWidth="1"/>
    <col min="11274" max="11275" width="17.7109375" style="553" customWidth="1"/>
    <col min="11276" max="11520" width="11.42578125" style="553"/>
    <col min="11521" max="11521" width="47.28515625" style="553" customWidth="1"/>
    <col min="11522" max="11522" width="14.28515625" style="553" customWidth="1"/>
    <col min="11523" max="11523" width="19.42578125" style="553" customWidth="1"/>
    <col min="11524" max="11524" width="17.28515625" style="553" customWidth="1"/>
    <col min="11525" max="11525" width="10" style="553" customWidth="1"/>
    <col min="11526" max="11526" width="10.28515625" style="553" customWidth="1"/>
    <col min="11527" max="11527" width="13.28515625" style="553" customWidth="1"/>
    <col min="11528" max="11528" width="12.140625" style="553" customWidth="1"/>
    <col min="11529" max="11529" width="10.7109375" style="553" customWidth="1"/>
    <col min="11530" max="11531" width="17.7109375" style="553" customWidth="1"/>
    <col min="11532" max="11776" width="11.42578125" style="553"/>
    <col min="11777" max="11777" width="47.28515625" style="553" customWidth="1"/>
    <col min="11778" max="11778" width="14.28515625" style="553" customWidth="1"/>
    <col min="11779" max="11779" width="19.42578125" style="553" customWidth="1"/>
    <col min="11780" max="11780" width="17.28515625" style="553" customWidth="1"/>
    <col min="11781" max="11781" width="10" style="553" customWidth="1"/>
    <col min="11782" max="11782" width="10.28515625" style="553" customWidth="1"/>
    <col min="11783" max="11783" width="13.28515625" style="553" customWidth="1"/>
    <col min="11784" max="11784" width="12.140625" style="553" customWidth="1"/>
    <col min="11785" max="11785" width="10.7109375" style="553" customWidth="1"/>
    <col min="11786" max="11787" width="17.7109375" style="553" customWidth="1"/>
    <col min="11788" max="12032" width="11.42578125" style="553"/>
    <col min="12033" max="12033" width="47.28515625" style="553" customWidth="1"/>
    <col min="12034" max="12034" width="14.28515625" style="553" customWidth="1"/>
    <col min="12035" max="12035" width="19.42578125" style="553" customWidth="1"/>
    <col min="12036" max="12036" width="17.28515625" style="553" customWidth="1"/>
    <col min="12037" max="12037" width="10" style="553" customWidth="1"/>
    <col min="12038" max="12038" width="10.28515625" style="553" customWidth="1"/>
    <col min="12039" max="12039" width="13.28515625" style="553" customWidth="1"/>
    <col min="12040" max="12040" width="12.140625" style="553" customWidth="1"/>
    <col min="12041" max="12041" width="10.7109375" style="553" customWidth="1"/>
    <col min="12042" max="12043" width="17.7109375" style="553" customWidth="1"/>
    <col min="12044" max="12288" width="11.42578125" style="553"/>
    <col min="12289" max="12289" width="47.28515625" style="553" customWidth="1"/>
    <col min="12290" max="12290" width="14.28515625" style="553" customWidth="1"/>
    <col min="12291" max="12291" width="19.42578125" style="553" customWidth="1"/>
    <col min="12292" max="12292" width="17.28515625" style="553" customWidth="1"/>
    <col min="12293" max="12293" width="10" style="553" customWidth="1"/>
    <col min="12294" max="12294" width="10.28515625" style="553" customWidth="1"/>
    <col min="12295" max="12295" width="13.28515625" style="553" customWidth="1"/>
    <col min="12296" max="12296" width="12.140625" style="553" customWidth="1"/>
    <col min="12297" max="12297" width="10.7109375" style="553" customWidth="1"/>
    <col min="12298" max="12299" width="17.7109375" style="553" customWidth="1"/>
    <col min="12300" max="12544" width="11.42578125" style="553"/>
    <col min="12545" max="12545" width="47.28515625" style="553" customWidth="1"/>
    <col min="12546" max="12546" width="14.28515625" style="553" customWidth="1"/>
    <col min="12547" max="12547" width="19.42578125" style="553" customWidth="1"/>
    <col min="12548" max="12548" width="17.28515625" style="553" customWidth="1"/>
    <col min="12549" max="12549" width="10" style="553" customWidth="1"/>
    <col min="12550" max="12550" width="10.28515625" style="553" customWidth="1"/>
    <col min="12551" max="12551" width="13.28515625" style="553" customWidth="1"/>
    <col min="12552" max="12552" width="12.140625" style="553" customWidth="1"/>
    <col min="12553" max="12553" width="10.7109375" style="553" customWidth="1"/>
    <col min="12554" max="12555" width="17.7109375" style="553" customWidth="1"/>
    <col min="12556" max="12800" width="11.42578125" style="553"/>
    <col min="12801" max="12801" width="47.28515625" style="553" customWidth="1"/>
    <col min="12802" max="12802" width="14.28515625" style="553" customWidth="1"/>
    <col min="12803" max="12803" width="19.42578125" style="553" customWidth="1"/>
    <col min="12804" max="12804" width="17.28515625" style="553" customWidth="1"/>
    <col min="12805" max="12805" width="10" style="553" customWidth="1"/>
    <col min="12806" max="12806" width="10.28515625" style="553" customWidth="1"/>
    <col min="12807" max="12807" width="13.28515625" style="553" customWidth="1"/>
    <col min="12808" max="12808" width="12.140625" style="553" customWidth="1"/>
    <col min="12809" max="12809" width="10.7109375" style="553" customWidth="1"/>
    <col min="12810" max="12811" width="17.7109375" style="553" customWidth="1"/>
    <col min="12812" max="13056" width="11.42578125" style="553"/>
    <col min="13057" max="13057" width="47.28515625" style="553" customWidth="1"/>
    <col min="13058" max="13058" width="14.28515625" style="553" customWidth="1"/>
    <col min="13059" max="13059" width="19.42578125" style="553" customWidth="1"/>
    <col min="13060" max="13060" width="17.28515625" style="553" customWidth="1"/>
    <col min="13061" max="13061" width="10" style="553" customWidth="1"/>
    <col min="13062" max="13062" width="10.28515625" style="553" customWidth="1"/>
    <col min="13063" max="13063" width="13.28515625" style="553" customWidth="1"/>
    <col min="13064" max="13064" width="12.140625" style="553" customWidth="1"/>
    <col min="13065" max="13065" width="10.7109375" style="553" customWidth="1"/>
    <col min="13066" max="13067" width="17.7109375" style="553" customWidth="1"/>
    <col min="13068" max="13312" width="11.42578125" style="553"/>
    <col min="13313" max="13313" width="47.28515625" style="553" customWidth="1"/>
    <col min="13314" max="13314" width="14.28515625" style="553" customWidth="1"/>
    <col min="13315" max="13315" width="19.42578125" style="553" customWidth="1"/>
    <col min="13316" max="13316" width="17.28515625" style="553" customWidth="1"/>
    <col min="13317" max="13317" width="10" style="553" customWidth="1"/>
    <col min="13318" max="13318" width="10.28515625" style="553" customWidth="1"/>
    <col min="13319" max="13319" width="13.28515625" style="553" customWidth="1"/>
    <col min="13320" max="13320" width="12.140625" style="553" customWidth="1"/>
    <col min="13321" max="13321" width="10.7109375" style="553" customWidth="1"/>
    <col min="13322" max="13323" width="17.7109375" style="553" customWidth="1"/>
    <col min="13324" max="13568" width="11.42578125" style="553"/>
    <col min="13569" max="13569" width="47.28515625" style="553" customWidth="1"/>
    <col min="13570" max="13570" width="14.28515625" style="553" customWidth="1"/>
    <col min="13571" max="13571" width="19.42578125" style="553" customWidth="1"/>
    <col min="13572" max="13572" width="17.28515625" style="553" customWidth="1"/>
    <col min="13573" max="13573" width="10" style="553" customWidth="1"/>
    <col min="13574" max="13574" width="10.28515625" style="553" customWidth="1"/>
    <col min="13575" max="13575" width="13.28515625" style="553" customWidth="1"/>
    <col min="13576" max="13576" width="12.140625" style="553" customWidth="1"/>
    <col min="13577" max="13577" width="10.7109375" style="553" customWidth="1"/>
    <col min="13578" max="13579" width="17.7109375" style="553" customWidth="1"/>
    <col min="13580" max="13824" width="11.42578125" style="553"/>
    <col min="13825" max="13825" width="47.28515625" style="553" customWidth="1"/>
    <col min="13826" max="13826" width="14.28515625" style="553" customWidth="1"/>
    <col min="13827" max="13827" width="19.42578125" style="553" customWidth="1"/>
    <col min="13828" max="13828" width="17.28515625" style="553" customWidth="1"/>
    <col min="13829" max="13829" width="10" style="553" customWidth="1"/>
    <col min="13830" max="13830" width="10.28515625" style="553" customWidth="1"/>
    <col min="13831" max="13831" width="13.28515625" style="553" customWidth="1"/>
    <col min="13832" max="13832" width="12.140625" style="553" customWidth="1"/>
    <col min="13833" max="13833" width="10.7109375" style="553" customWidth="1"/>
    <col min="13834" max="13835" width="17.7109375" style="553" customWidth="1"/>
    <col min="13836" max="14080" width="11.42578125" style="553"/>
    <col min="14081" max="14081" width="47.28515625" style="553" customWidth="1"/>
    <col min="14082" max="14082" width="14.28515625" style="553" customWidth="1"/>
    <col min="14083" max="14083" width="19.42578125" style="553" customWidth="1"/>
    <col min="14084" max="14084" width="17.28515625" style="553" customWidth="1"/>
    <col min="14085" max="14085" width="10" style="553" customWidth="1"/>
    <col min="14086" max="14086" width="10.28515625" style="553" customWidth="1"/>
    <col min="14087" max="14087" width="13.28515625" style="553" customWidth="1"/>
    <col min="14088" max="14088" width="12.140625" style="553" customWidth="1"/>
    <col min="14089" max="14089" width="10.7109375" style="553" customWidth="1"/>
    <col min="14090" max="14091" width="17.7109375" style="553" customWidth="1"/>
    <col min="14092" max="14336" width="11.42578125" style="553"/>
    <col min="14337" max="14337" width="47.28515625" style="553" customWidth="1"/>
    <col min="14338" max="14338" width="14.28515625" style="553" customWidth="1"/>
    <col min="14339" max="14339" width="19.42578125" style="553" customWidth="1"/>
    <col min="14340" max="14340" width="17.28515625" style="553" customWidth="1"/>
    <col min="14341" max="14341" width="10" style="553" customWidth="1"/>
    <col min="14342" max="14342" width="10.28515625" style="553" customWidth="1"/>
    <col min="14343" max="14343" width="13.28515625" style="553" customWidth="1"/>
    <col min="14344" max="14344" width="12.140625" style="553" customWidth="1"/>
    <col min="14345" max="14345" width="10.7109375" style="553" customWidth="1"/>
    <col min="14346" max="14347" width="17.7109375" style="553" customWidth="1"/>
    <col min="14348" max="14592" width="11.42578125" style="553"/>
    <col min="14593" max="14593" width="47.28515625" style="553" customWidth="1"/>
    <col min="14594" max="14594" width="14.28515625" style="553" customWidth="1"/>
    <col min="14595" max="14595" width="19.42578125" style="553" customWidth="1"/>
    <col min="14596" max="14596" width="17.28515625" style="553" customWidth="1"/>
    <col min="14597" max="14597" width="10" style="553" customWidth="1"/>
    <col min="14598" max="14598" width="10.28515625" style="553" customWidth="1"/>
    <col min="14599" max="14599" width="13.28515625" style="553" customWidth="1"/>
    <col min="14600" max="14600" width="12.140625" style="553" customWidth="1"/>
    <col min="14601" max="14601" width="10.7109375" style="553" customWidth="1"/>
    <col min="14602" max="14603" width="17.7109375" style="553" customWidth="1"/>
    <col min="14604" max="14848" width="11.42578125" style="553"/>
    <col min="14849" max="14849" width="47.28515625" style="553" customWidth="1"/>
    <col min="14850" max="14850" width="14.28515625" style="553" customWidth="1"/>
    <col min="14851" max="14851" width="19.42578125" style="553" customWidth="1"/>
    <col min="14852" max="14852" width="17.28515625" style="553" customWidth="1"/>
    <col min="14853" max="14853" width="10" style="553" customWidth="1"/>
    <col min="14854" max="14854" width="10.28515625" style="553" customWidth="1"/>
    <col min="14855" max="14855" width="13.28515625" style="553" customWidth="1"/>
    <col min="14856" max="14856" width="12.140625" style="553" customWidth="1"/>
    <col min="14857" max="14857" width="10.7109375" style="553" customWidth="1"/>
    <col min="14858" max="14859" width="17.7109375" style="553" customWidth="1"/>
    <col min="14860" max="15104" width="11.42578125" style="553"/>
    <col min="15105" max="15105" width="47.28515625" style="553" customWidth="1"/>
    <col min="15106" max="15106" width="14.28515625" style="553" customWidth="1"/>
    <col min="15107" max="15107" width="19.42578125" style="553" customWidth="1"/>
    <col min="15108" max="15108" width="17.28515625" style="553" customWidth="1"/>
    <col min="15109" max="15109" width="10" style="553" customWidth="1"/>
    <col min="15110" max="15110" width="10.28515625" style="553" customWidth="1"/>
    <col min="15111" max="15111" width="13.28515625" style="553" customWidth="1"/>
    <col min="15112" max="15112" width="12.140625" style="553" customWidth="1"/>
    <col min="15113" max="15113" width="10.7109375" style="553" customWidth="1"/>
    <col min="15114" max="15115" width="17.7109375" style="553" customWidth="1"/>
    <col min="15116" max="15360" width="11.42578125" style="553"/>
    <col min="15361" max="15361" width="47.28515625" style="553" customWidth="1"/>
    <col min="15362" max="15362" width="14.28515625" style="553" customWidth="1"/>
    <col min="15363" max="15363" width="19.42578125" style="553" customWidth="1"/>
    <col min="15364" max="15364" width="17.28515625" style="553" customWidth="1"/>
    <col min="15365" max="15365" width="10" style="553" customWidth="1"/>
    <col min="15366" max="15366" width="10.28515625" style="553" customWidth="1"/>
    <col min="15367" max="15367" width="13.28515625" style="553" customWidth="1"/>
    <col min="15368" max="15368" width="12.140625" style="553" customWidth="1"/>
    <col min="15369" max="15369" width="10.7109375" style="553" customWidth="1"/>
    <col min="15370" max="15371" width="17.7109375" style="553" customWidth="1"/>
    <col min="15372" max="15616" width="11.42578125" style="553"/>
    <col min="15617" max="15617" width="47.28515625" style="553" customWidth="1"/>
    <col min="15618" max="15618" width="14.28515625" style="553" customWidth="1"/>
    <col min="15619" max="15619" width="19.42578125" style="553" customWidth="1"/>
    <col min="15620" max="15620" width="17.28515625" style="553" customWidth="1"/>
    <col min="15621" max="15621" width="10" style="553" customWidth="1"/>
    <col min="15622" max="15622" width="10.28515625" style="553" customWidth="1"/>
    <col min="15623" max="15623" width="13.28515625" style="553" customWidth="1"/>
    <col min="15624" max="15624" width="12.140625" style="553" customWidth="1"/>
    <col min="15625" max="15625" width="10.7109375" style="553" customWidth="1"/>
    <col min="15626" max="15627" width="17.7109375" style="553" customWidth="1"/>
    <col min="15628" max="15872" width="11.42578125" style="553"/>
    <col min="15873" max="15873" width="47.28515625" style="553" customWidth="1"/>
    <col min="15874" max="15874" width="14.28515625" style="553" customWidth="1"/>
    <col min="15875" max="15875" width="19.42578125" style="553" customWidth="1"/>
    <col min="15876" max="15876" width="17.28515625" style="553" customWidth="1"/>
    <col min="15877" max="15877" width="10" style="553" customWidth="1"/>
    <col min="15878" max="15878" width="10.28515625" style="553" customWidth="1"/>
    <col min="15879" max="15879" width="13.28515625" style="553" customWidth="1"/>
    <col min="15880" max="15880" width="12.140625" style="553" customWidth="1"/>
    <col min="15881" max="15881" width="10.7109375" style="553" customWidth="1"/>
    <col min="15882" max="15883" width="17.7109375" style="553" customWidth="1"/>
    <col min="15884" max="16128" width="11.42578125" style="553"/>
    <col min="16129" max="16129" width="47.28515625" style="553" customWidth="1"/>
    <col min="16130" max="16130" width="14.28515625" style="553" customWidth="1"/>
    <col min="16131" max="16131" width="19.42578125" style="553" customWidth="1"/>
    <col min="16132" max="16132" width="17.28515625" style="553" customWidth="1"/>
    <col min="16133" max="16133" width="10" style="553" customWidth="1"/>
    <col min="16134" max="16134" width="10.28515625" style="553" customWidth="1"/>
    <col min="16135" max="16135" width="13.28515625" style="553" customWidth="1"/>
    <col min="16136" max="16136" width="12.140625" style="553" customWidth="1"/>
    <col min="16137" max="16137" width="10.7109375" style="553" customWidth="1"/>
    <col min="16138" max="16139" width="17.7109375" style="553" customWidth="1"/>
    <col min="16140" max="16384" width="11.42578125" style="553"/>
  </cols>
  <sheetData>
    <row r="1" spans="1:11" s="348" customFormat="1" x14ac:dyDescent="0.25"/>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3388</v>
      </c>
      <c r="B4" s="350"/>
      <c r="C4" s="350"/>
      <c r="D4" s="350"/>
      <c r="E4" s="350"/>
      <c r="F4" s="350"/>
      <c r="G4" s="350"/>
      <c r="H4" s="350"/>
      <c r="I4" s="350"/>
      <c r="J4" s="350"/>
      <c r="K4" s="350"/>
    </row>
    <row r="5" spans="1:11" s="348" customFormat="1" x14ac:dyDescent="0.25">
      <c r="A5" s="435"/>
      <c r="B5" s="350"/>
      <c r="C5" s="350"/>
      <c r="D5" s="350"/>
      <c r="E5" s="350"/>
      <c r="F5" s="350"/>
      <c r="G5" s="350"/>
      <c r="H5" s="350"/>
      <c r="I5" s="350"/>
      <c r="J5" s="350"/>
      <c r="K5" s="350"/>
    </row>
    <row r="6" spans="1:11" s="348" customFormat="1" x14ac:dyDescent="0.25">
      <c r="A6" s="1059" t="s">
        <v>1</v>
      </c>
      <c r="B6" s="1059" t="s">
        <v>2</v>
      </c>
      <c r="C6" s="1059" t="s">
        <v>3</v>
      </c>
      <c r="D6" s="1059"/>
      <c r="E6" s="353" t="s">
        <v>4</v>
      </c>
      <c r="F6" s="353"/>
      <c r="G6" s="1059" t="s">
        <v>5</v>
      </c>
      <c r="H6" s="1603" t="s">
        <v>6</v>
      </c>
      <c r="I6" s="1603"/>
      <c r="J6" s="1059" t="s">
        <v>7</v>
      </c>
      <c r="K6" s="1059" t="s">
        <v>8</v>
      </c>
    </row>
    <row r="7" spans="1:11" s="354" customFormat="1" x14ac:dyDescent="0.25">
      <c r="A7" s="1614" t="s">
        <v>9</v>
      </c>
      <c r="B7" s="1601" t="s">
        <v>10</v>
      </c>
      <c r="C7" s="1601" t="s">
        <v>11</v>
      </c>
      <c r="D7" s="1601" t="s">
        <v>12</v>
      </c>
      <c r="E7" s="1601" t="s">
        <v>13</v>
      </c>
      <c r="F7" s="1601"/>
      <c r="G7" s="1601" t="s">
        <v>14</v>
      </c>
      <c r="H7" s="1601" t="s">
        <v>15</v>
      </c>
      <c r="I7" s="1601"/>
      <c r="J7" s="1601" t="s">
        <v>16</v>
      </c>
      <c r="K7" s="1602" t="s">
        <v>17</v>
      </c>
    </row>
    <row r="8" spans="1:11" s="354" customFormat="1" x14ac:dyDescent="0.25">
      <c r="A8" s="1614"/>
      <c r="B8" s="1601"/>
      <c r="C8" s="1601"/>
      <c r="D8" s="1601"/>
      <c r="E8" s="1058" t="s">
        <v>18</v>
      </c>
      <c r="F8" s="1058" t="s">
        <v>19</v>
      </c>
      <c r="G8" s="1601"/>
      <c r="H8" s="1058" t="s">
        <v>18</v>
      </c>
      <c r="I8" s="1058" t="s">
        <v>19</v>
      </c>
      <c r="J8" s="1601"/>
      <c r="K8" s="1602"/>
    </row>
    <row r="9" spans="1:11" ht="15.95" customHeight="1" x14ac:dyDescent="0.25">
      <c r="A9" s="443" t="s">
        <v>467</v>
      </c>
      <c r="B9" s="444"/>
      <c r="C9" s="444"/>
      <c r="D9" s="444"/>
      <c r="E9" s="444"/>
      <c r="F9" s="444"/>
      <c r="G9" s="444"/>
      <c r="H9" s="444"/>
      <c r="I9" s="444"/>
      <c r="J9" s="444"/>
      <c r="K9" s="484">
        <f>SUM(K10)</f>
        <v>0</v>
      </c>
    </row>
    <row r="10" spans="1:11" ht="19.5" customHeight="1" x14ac:dyDescent="0.25">
      <c r="A10" s="540"/>
      <c r="B10" s="437"/>
      <c r="C10" s="437"/>
      <c r="D10" s="226"/>
      <c r="E10" s="226"/>
      <c r="F10" s="226"/>
      <c r="G10" s="437"/>
      <c r="H10" s="437"/>
      <c r="I10" s="437"/>
      <c r="J10" s="437"/>
      <c r="K10" s="485"/>
    </row>
    <row r="11" spans="1:11" ht="15.95" customHeight="1" x14ac:dyDescent="0.25">
      <c r="A11" s="443" t="s">
        <v>594</v>
      </c>
      <c r="B11" s="444"/>
      <c r="C11" s="444"/>
      <c r="D11" s="227"/>
      <c r="E11" s="227"/>
      <c r="F11" s="227"/>
      <c r="G11" s="444"/>
      <c r="H11" s="444"/>
      <c r="I11" s="444"/>
      <c r="J11" s="444"/>
      <c r="K11" s="484">
        <f>SUM(K12:K39)</f>
        <v>87439941.990000039</v>
      </c>
    </row>
    <row r="12" spans="1:11" ht="15.95" customHeight="1" x14ac:dyDescent="0.25">
      <c r="A12" s="1062" t="s">
        <v>2688</v>
      </c>
      <c r="B12" s="1063" t="s">
        <v>110</v>
      </c>
      <c r="C12" s="1063" t="s">
        <v>2689</v>
      </c>
      <c r="D12" s="1064">
        <v>1.6E-2</v>
      </c>
      <c r="E12" s="226"/>
      <c r="F12" s="226"/>
      <c r="G12" s="437"/>
      <c r="H12" s="437"/>
      <c r="I12" s="437"/>
      <c r="J12" s="541" t="s">
        <v>2690</v>
      </c>
      <c r="K12" s="1249">
        <v>26604349.760000002</v>
      </c>
    </row>
    <row r="13" spans="1:11" ht="15.95" customHeight="1" x14ac:dyDescent="0.25">
      <c r="A13" s="1062" t="s">
        <v>2359</v>
      </c>
      <c r="B13" s="1063" t="s">
        <v>110</v>
      </c>
      <c r="C13" s="1063"/>
      <c r="D13" s="1064">
        <v>0.24</v>
      </c>
      <c r="E13" s="226"/>
      <c r="F13" s="226"/>
      <c r="G13" s="437"/>
      <c r="H13" s="437"/>
      <c r="I13" s="437"/>
      <c r="J13" s="541" t="s">
        <v>2690</v>
      </c>
      <c r="K13" s="1249">
        <v>13626698.390000001</v>
      </c>
    </row>
    <row r="14" spans="1:11" ht="15.95" customHeight="1" x14ac:dyDescent="0.25">
      <c r="A14" s="1062" t="s">
        <v>2691</v>
      </c>
      <c r="B14" s="1063" t="s">
        <v>110</v>
      </c>
      <c r="C14" s="1063" t="s">
        <v>2692</v>
      </c>
      <c r="D14" s="1064">
        <v>0.08</v>
      </c>
      <c r="E14" s="226"/>
      <c r="F14" s="226"/>
      <c r="G14" s="437"/>
      <c r="H14" s="437"/>
      <c r="I14" s="437"/>
      <c r="J14" s="541" t="s">
        <v>2690</v>
      </c>
      <c r="K14" s="1249">
        <v>9798527.8699999992</v>
      </c>
    </row>
    <row r="15" spans="1:11" ht="15.95" customHeight="1" x14ac:dyDescent="0.25">
      <c r="A15" s="1062" t="s">
        <v>2693</v>
      </c>
      <c r="B15" s="1063" t="s">
        <v>110</v>
      </c>
      <c r="C15" s="1063" t="s">
        <v>2694</v>
      </c>
      <c r="D15" s="1064"/>
      <c r="E15" s="226"/>
      <c r="F15" s="226"/>
      <c r="G15" s="437"/>
      <c r="H15" s="437"/>
      <c r="I15" s="437"/>
      <c r="J15" s="541" t="s">
        <v>2690</v>
      </c>
      <c r="K15" s="1249">
        <v>8212855.6900000004</v>
      </c>
    </row>
    <row r="16" spans="1:11" ht="15.95" customHeight="1" x14ac:dyDescent="0.25">
      <c r="A16" s="1062" t="s">
        <v>2695</v>
      </c>
      <c r="B16" s="1063" t="s">
        <v>110</v>
      </c>
      <c r="C16" s="1063"/>
      <c r="D16" s="1064"/>
      <c r="E16" s="226"/>
      <c r="F16" s="226"/>
      <c r="G16" s="437"/>
      <c r="H16" s="437"/>
      <c r="I16" s="437"/>
      <c r="J16" s="541" t="s">
        <v>2690</v>
      </c>
      <c r="K16" s="1249">
        <v>4764157.2</v>
      </c>
    </row>
    <row r="17" spans="1:11" ht="15.95" customHeight="1" x14ac:dyDescent="0.25">
      <c r="A17" s="1062" t="s">
        <v>57</v>
      </c>
      <c r="B17" s="1063" t="s">
        <v>169</v>
      </c>
      <c r="C17" s="1063"/>
      <c r="D17" s="1064">
        <v>0.2</v>
      </c>
      <c r="E17" s="226"/>
      <c r="F17" s="226"/>
      <c r="G17" s="437"/>
      <c r="H17" s="437"/>
      <c r="I17" s="437"/>
      <c r="J17" s="541" t="s">
        <v>2690</v>
      </c>
      <c r="K17" s="1249">
        <v>4595032.37</v>
      </c>
    </row>
    <row r="18" spans="1:11" ht="15.95" customHeight="1" x14ac:dyDescent="0.25">
      <c r="A18" s="1062" t="s">
        <v>2696</v>
      </c>
      <c r="B18" s="1063" t="s">
        <v>110</v>
      </c>
      <c r="C18" s="1063" t="s">
        <v>2689</v>
      </c>
      <c r="D18" s="1064">
        <v>0.1</v>
      </c>
      <c r="E18" s="226"/>
      <c r="F18" s="226"/>
      <c r="G18" s="437"/>
      <c r="H18" s="437"/>
      <c r="I18" s="437"/>
      <c r="J18" s="541" t="s">
        <v>2690</v>
      </c>
      <c r="K18" s="1249">
        <v>4373152.33</v>
      </c>
    </row>
    <row r="19" spans="1:11" ht="15.95" customHeight="1" x14ac:dyDescent="0.25">
      <c r="A19" s="1062" t="s">
        <v>2697</v>
      </c>
      <c r="B19" s="1063" t="s">
        <v>110</v>
      </c>
      <c r="C19" s="1063"/>
      <c r="D19" s="1064">
        <v>0.01</v>
      </c>
      <c r="E19" s="226"/>
      <c r="F19" s="226"/>
      <c r="G19" s="437"/>
      <c r="H19" s="437"/>
      <c r="I19" s="437"/>
      <c r="J19" s="541" t="s">
        <v>2690</v>
      </c>
      <c r="K19" s="1249">
        <v>2877147.39</v>
      </c>
    </row>
    <row r="20" spans="1:11" ht="15.95" customHeight="1" x14ac:dyDescent="0.25">
      <c r="A20" s="1062" t="s">
        <v>2698</v>
      </c>
      <c r="B20" s="1063" t="s">
        <v>110</v>
      </c>
      <c r="C20" s="1063" t="s">
        <v>2699</v>
      </c>
      <c r="D20" s="1064" t="s">
        <v>2700</v>
      </c>
      <c r="E20" s="226"/>
      <c r="F20" s="226"/>
      <c r="G20" s="437"/>
      <c r="H20" s="437"/>
      <c r="I20" s="437"/>
      <c r="J20" s="541" t="s">
        <v>2690</v>
      </c>
      <c r="K20" s="1249">
        <v>2707858.91</v>
      </c>
    </row>
    <row r="21" spans="1:11" ht="15.95" customHeight="1" x14ac:dyDescent="0.25">
      <c r="A21" s="1062" t="s">
        <v>2701</v>
      </c>
      <c r="B21" s="1063" t="s">
        <v>110</v>
      </c>
      <c r="C21" s="1063" t="s">
        <v>2689</v>
      </c>
      <c r="D21" s="1064" t="s">
        <v>2702</v>
      </c>
      <c r="E21" s="226"/>
      <c r="F21" s="226"/>
      <c r="G21" s="437"/>
      <c r="H21" s="437"/>
      <c r="I21" s="437"/>
      <c r="J21" s="541" t="s">
        <v>2690</v>
      </c>
      <c r="K21" s="1249">
        <v>2612441.5</v>
      </c>
    </row>
    <row r="22" spans="1:11" ht="15.95" customHeight="1" x14ac:dyDescent="0.25">
      <c r="A22" s="1062" t="s">
        <v>100</v>
      </c>
      <c r="B22" s="1063" t="s">
        <v>2703</v>
      </c>
      <c r="C22" s="1063" t="s">
        <v>2694</v>
      </c>
      <c r="D22" s="1064" t="s">
        <v>2704</v>
      </c>
      <c r="E22" s="226"/>
      <c r="F22" s="226"/>
      <c r="G22" s="437"/>
      <c r="H22" s="437"/>
      <c r="I22" s="437"/>
      <c r="J22" s="541" t="s">
        <v>2690</v>
      </c>
      <c r="K22" s="1249">
        <v>1733929.62</v>
      </c>
    </row>
    <row r="23" spans="1:11" ht="15.95" customHeight="1" x14ac:dyDescent="0.25">
      <c r="A23" s="1062" t="s">
        <v>2705</v>
      </c>
      <c r="B23" s="1063" t="s">
        <v>110</v>
      </c>
      <c r="C23" s="1063" t="s">
        <v>2692</v>
      </c>
      <c r="D23" s="1064"/>
      <c r="E23" s="226"/>
      <c r="F23" s="226"/>
      <c r="G23" s="437"/>
      <c r="H23" s="437"/>
      <c r="I23" s="437"/>
      <c r="J23" s="541" t="s">
        <v>2690</v>
      </c>
      <c r="K23" s="1249">
        <v>941445.04</v>
      </c>
    </row>
    <row r="24" spans="1:11" ht="15.95" customHeight="1" x14ac:dyDescent="0.25">
      <c r="A24" s="1062" t="s">
        <v>2706</v>
      </c>
      <c r="B24" s="1063" t="s">
        <v>110</v>
      </c>
      <c r="C24" s="1063"/>
      <c r="D24" s="1064"/>
      <c r="E24" s="226"/>
      <c r="F24" s="226"/>
      <c r="G24" s="437"/>
      <c r="H24" s="437"/>
      <c r="I24" s="437"/>
      <c r="J24" s="541" t="s">
        <v>2690</v>
      </c>
      <c r="K24" s="1249">
        <v>851310.93</v>
      </c>
    </row>
    <row r="25" spans="1:11" ht="15.95" customHeight="1" x14ac:dyDescent="0.25">
      <c r="A25" s="1062" t="s">
        <v>551</v>
      </c>
      <c r="B25" s="1063" t="s">
        <v>110</v>
      </c>
      <c r="C25" s="1063" t="s">
        <v>2689</v>
      </c>
      <c r="D25" s="1064"/>
      <c r="E25" s="226"/>
      <c r="F25" s="226"/>
      <c r="G25" s="437"/>
      <c r="H25" s="437"/>
      <c r="I25" s="437"/>
      <c r="J25" s="541" t="s">
        <v>2690</v>
      </c>
      <c r="K25" s="1249">
        <v>789452.95</v>
      </c>
    </row>
    <row r="26" spans="1:11" ht="15.95" customHeight="1" x14ac:dyDescent="0.25">
      <c r="A26" s="1062" t="s">
        <v>2707</v>
      </c>
      <c r="B26" s="1063" t="s">
        <v>110</v>
      </c>
      <c r="C26" s="1063"/>
      <c r="D26" s="1064">
        <v>0.01</v>
      </c>
      <c r="E26" s="226"/>
      <c r="F26" s="226"/>
      <c r="G26" s="437"/>
      <c r="H26" s="437"/>
      <c r="I26" s="437"/>
      <c r="J26" s="541" t="s">
        <v>2690</v>
      </c>
      <c r="K26" s="1249">
        <v>646025.12</v>
      </c>
    </row>
    <row r="27" spans="1:11" ht="15.95" customHeight="1" x14ac:dyDescent="0.25">
      <c r="A27" s="1062" t="s">
        <v>2708</v>
      </c>
      <c r="B27" s="1063" t="s">
        <v>110</v>
      </c>
      <c r="C27" s="1063"/>
      <c r="D27" s="1064">
        <v>0.01</v>
      </c>
      <c r="E27" s="226"/>
      <c r="F27" s="226"/>
      <c r="G27" s="437"/>
      <c r="H27" s="437"/>
      <c r="I27" s="437"/>
      <c r="J27" s="541" t="s">
        <v>2690</v>
      </c>
      <c r="K27" s="1249">
        <v>645587.67000000004</v>
      </c>
    </row>
    <row r="28" spans="1:11" ht="15.95" customHeight="1" x14ac:dyDescent="0.25">
      <c r="A28" s="1062" t="s">
        <v>2709</v>
      </c>
      <c r="B28" s="1063" t="s">
        <v>110</v>
      </c>
      <c r="C28" s="1063" t="s">
        <v>2710</v>
      </c>
      <c r="D28" s="1064"/>
      <c r="E28" s="226"/>
      <c r="F28" s="226"/>
      <c r="G28" s="437"/>
      <c r="H28" s="437"/>
      <c r="I28" s="437"/>
      <c r="J28" s="541" t="s">
        <v>2690</v>
      </c>
      <c r="K28" s="1249">
        <v>531858.30000000005</v>
      </c>
    </row>
    <row r="29" spans="1:11" ht="15.95" customHeight="1" x14ac:dyDescent="0.25">
      <c r="A29" s="1062" t="s">
        <v>2711</v>
      </c>
      <c r="B29" s="1063" t="s">
        <v>110</v>
      </c>
      <c r="C29" s="1063"/>
      <c r="D29" s="1064" t="s">
        <v>2712</v>
      </c>
      <c r="E29" s="226"/>
      <c r="F29" s="226"/>
      <c r="G29" s="437"/>
      <c r="H29" s="437"/>
      <c r="I29" s="437"/>
      <c r="J29" s="541" t="s">
        <v>2690</v>
      </c>
      <c r="K29" s="1249">
        <v>425779.4</v>
      </c>
    </row>
    <row r="30" spans="1:11" ht="15.95" customHeight="1" x14ac:dyDescent="0.25">
      <c r="A30" s="1062" t="s">
        <v>539</v>
      </c>
      <c r="B30" s="1063" t="s">
        <v>2713</v>
      </c>
      <c r="C30" s="1063" t="s">
        <v>2694</v>
      </c>
      <c r="D30" s="1064" t="s">
        <v>2714</v>
      </c>
      <c r="E30" s="226"/>
      <c r="F30" s="226"/>
      <c r="G30" s="437"/>
      <c r="H30" s="437"/>
      <c r="I30" s="437"/>
      <c r="J30" s="541" t="s">
        <v>2690</v>
      </c>
      <c r="K30" s="1249">
        <v>191109.2</v>
      </c>
    </row>
    <row r="31" spans="1:11" ht="15.95" customHeight="1" x14ac:dyDescent="0.25">
      <c r="A31" s="1062" t="s">
        <v>2715</v>
      </c>
      <c r="B31" s="1063" t="s">
        <v>110</v>
      </c>
      <c r="C31" s="1063"/>
      <c r="D31" s="1064"/>
      <c r="E31" s="226"/>
      <c r="F31" s="226"/>
      <c r="G31" s="437"/>
      <c r="H31" s="437"/>
      <c r="I31" s="437"/>
      <c r="J31" s="541" t="s">
        <v>2690</v>
      </c>
      <c r="K31" s="1249">
        <f>179160+890</f>
        <v>180050</v>
      </c>
    </row>
    <row r="32" spans="1:11" ht="15.95" customHeight="1" x14ac:dyDescent="0.25">
      <c r="A32" s="1062" t="s">
        <v>2675</v>
      </c>
      <c r="B32" s="1063" t="s">
        <v>110</v>
      </c>
      <c r="C32" s="1063"/>
      <c r="D32" s="1064">
        <v>0.5</v>
      </c>
      <c r="E32" s="226"/>
      <c r="F32" s="226"/>
      <c r="G32" s="437"/>
      <c r="H32" s="437"/>
      <c r="I32" s="437"/>
      <c r="J32" s="541" t="s">
        <v>2690</v>
      </c>
      <c r="K32" s="1249">
        <v>101880.43</v>
      </c>
    </row>
    <row r="33" spans="1:11" ht="15.95" customHeight="1" x14ac:dyDescent="0.25">
      <c r="A33" s="1062" t="s">
        <v>1489</v>
      </c>
      <c r="B33" s="1063" t="s">
        <v>110</v>
      </c>
      <c r="C33" s="1063"/>
      <c r="D33" s="1064"/>
      <c r="E33" s="226"/>
      <c r="F33" s="226"/>
      <c r="G33" s="437"/>
      <c r="H33" s="437"/>
      <c r="I33" s="437"/>
      <c r="J33" s="541" t="s">
        <v>2690</v>
      </c>
      <c r="K33" s="1249">
        <v>83053.87</v>
      </c>
    </row>
    <row r="34" spans="1:11" ht="15.95" customHeight="1" x14ac:dyDescent="0.25">
      <c r="A34" s="1062" t="s">
        <v>2716</v>
      </c>
      <c r="B34" s="1063" t="s">
        <v>110</v>
      </c>
      <c r="C34" s="1063"/>
      <c r="D34" s="1064"/>
      <c r="E34" s="226"/>
      <c r="F34" s="226"/>
      <c r="G34" s="437"/>
      <c r="H34" s="437"/>
      <c r="I34" s="437"/>
      <c r="J34" s="541" t="s">
        <v>2690</v>
      </c>
      <c r="K34" s="1249">
        <v>81168.2</v>
      </c>
    </row>
    <row r="35" spans="1:11" ht="15.95" customHeight="1" x14ac:dyDescent="0.25">
      <c r="A35" s="1062" t="s">
        <v>2717</v>
      </c>
      <c r="B35" s="1063" t="s">
        <v>110</v>
      </c>
      <c r="C35" s="1063" t="s">
        <v>2718</v>
      </c>
      <c r="D35" s="1064"/>
      <c r="E35" s="226"/>
      <c r="F35" s="226"/>
      <c r="G35" s="437"/>
      <c r="H35" s="437"/>
      <c r="I35" s="437"/>
      <c r="J35" s="541" t="s">
        <v>2690</v>
      </c>
      <c r="K35" s="1249">
        <v>50750</v>
      </c>
    </row>
    <row r="36" spans="1:11" ht="15.95" customHeight="1" x14ac:dyDescent="0.25">
      <c r="A36" s="1062" t="s">
        <v>235</v>
      </c>
      <c r="B36" s="1063" t="s">
        <v>169</v>
      </c>
      <c r="C36" s="1063" t="s">
        <v>2694</v>
      </c>
      <c r="D36" s="1064">
        <v>1</v>
      </c>
      <c r="E36" s="226"/>
      <c r="F36" s="226"/>
      <c r="G36" s="437"/>
      <c r="H36" s="437"/>
      <c r="I36" s="437"/>
      <c r="J36" s="541" t="s">
        <v>2690</v>
      </c>
      <c r="K36" s="1249">
        <v>10835</v>
      </c>
    </row>
    <row r="37" spans="1:11" ht="15.95" customHeight="1" x14ac:dyDescent="0.25">
      <c r="A37" s="1062" t="s">
        <v>2719</v>
      </c>
      <c r="B37" s="1063" t="s">
        <v>110</v>
      </c>
      <c r="C37" s="1063" t="s">
        <v>2720</v>
      </c>
      <c r="D37" s="1064">
        <v>0.1</v>
      </c>
      <c r="E37" s="226"/>
      <c r="F37" s="226"/>
      <c r="G37" s="437"/>
      <c r="H37" s="437"/>
      <c r="I37" s="437"/>
      <c r="J37" s="541" t="s">
        <v>2690</v>
      </c>
      <c r="K37" s="1249">
        <v>3484.85</v>
      </c>
    </row>
    <row r="38" spans="1:11" ht="15.95" customHeight="1" x14ac:dyDescent="0.25">
      <c r="A38" s="1062" t="s">
        <v>2721</v>
      </c>
      <c r="B38" s="1063" t="s">
        <v>110</v>
      </c>
      <c r="C38" s="1063"/>
      <c r="D38" s="1064"/>
      <c r="E38" s="226"/>
      <c r="F38" s="226"/>
      <c r="G38" s="437"/>
      <c r="H38" s="437"/>
      <c r="I38" s="437"/>
      <c r="J38" s="541" t="s">
        <v>2690</v>
      </c>
      <c r="K38" s="1249">
        <v>0</v>
      </c>
    </row>
    <row r="39" spans="1:11" ht="15.95" customHeight="1" x14ac:dyDescent="0.25">
      <c r="A39" s="1062" t="s">
        <v>2722</v>
      </c>
      <c r="B39" s="1063" t="s">
        <v>110</v>
      </c>
      <c r="C39" s="1063"/>
      <c r="D39" s="1064"/>
      <c r="E39" s="226"/>
      <c r="F39" s="226"/>
      <c r="G39" s="437"/>
      <c r="H39" s="437"/>
      <c r="I39" s="437"/>
      <c r="J39" s="541" t="s">
        <v>2690</v>
      </c>
      <c r="K39" s="1249">
        <v>0</v>
      </c>
    </row>
    <row r="40" spans="1:11" ht="15.95" customHeight="1" x14ac:dyDescent="0.25">
      <c r="A40" s="540"/>
      <c r="B40" s="437"/>
      <c r="C40" s="437"/>
      <c r="D40" s="226"/>
      <c r="E40" s="226"/>
      <c r="F40" s="226"/>
      <c r="G40" s="437"/>
      <c r="H40" s="437"/>
      <c r="I40" s="437"/>
      <c r="J40" s="541"/>
      <c r="K40" s="1249"/>
    </row>
    <row r="41" spans="1:11" s="348" customFormat="1" ht="15.95" customHeight="1" x14ac:dyDescent="0.25">
      <c r="A41" s="445" t="s">
        <v>614</v>
      </c>
      <c r="B41" s="54"/>
      <c r="C41" s="54"/>
      <c r="D41" s="228"/>
      <c r="E41" s="228"/>
      <c r="F41" s="228"/>
      <c r="G41" s="54"/>
      <c r="H41" s="54"/>
      <c r="I41" s="54"/>
      <c r="J41" s="54"/>
      <c r="K41" s="486">
        <f>SUM(K42:K43)</f>
        <v>377683.7</v>
      </c>
    </row>
    <row r="42" spans="1:11" s="348" customFormat="1" ht="15.95" customHeight="1" x14ac:dyDescent="0.25">
      <c r="A42" s="1062" t="s">
        <v>2723</v>
      </c>
      <c r="B42" s="1063" t="s">
        <v>110</v>
      </c>
      <c r="C42" s="1063" t="s">
        <v>2720</v>
      </c>
      <c r="D42" s="1064" t="s">
        <v>2724</v>
      </c>
      <c r="E42" s="226"/>
      <c r="F42" s="226"/>
      <c r="G42" s="437"/>
      <c r="H42" s="437"/>
      <c r="I42" s="437"/>
      <c r="J42" s="541" t="s">
        <v>2690</v>
      </c>
      <c r="K42" s="1249">
        <v>0</v>
      </c>
    </row>
    <row r="43" spans="1:11" s="348" customFormat="1" ht="15.95" customHeight="1" x14ac:dyDescent="0.25">
      <c r="A43" s="1062" t="s">
        <v>2725</v>
      </c>
      <c r="B43" s="1063" t="s">
        <v>110</v>
      </c>
      <c r="C43" s="1063" t="s">
        <v>2694</v>
      </c>
      <c r="D43" s="1064">
        <v>0.5</v>
      </c>
      <c r="E43" s="226"/>
      <c r="F43" s="226"/>
      <c r="G43" s="437"/>
      <c r="H43" s="437"/>
      <c r="I43" s="437"/>
      <c r="J43" s="541" t="s">
        <v>2690</v>
      </c>
      <c r="K43" s="1249">
        <v>377683.7</v>
      </c>
    </row>
    <row r="44" spans="1:11" s="348" customFormat="1" ht="15.95" customHeight="1" x14ac:dyDescent="0.25">
      <c r="A44" s="1062"/>
      <c r="B44" s="1063"/>
      <c r="C44" s="1063"/>
      <c r="D44" s="1064"/>
      <c r="E44" s="226"/>
      <c r="F44" s="226"/>
      <c r="G44" s="437"/>
      <c r="H44" s="437"/>
      <c r="I44" s="437"/>
      <c r="J44" s="541"/>
      <c r="K44" s="1249"/>
    </row>
    <row r="45" spans="1:11" ht="15.95" customHeight="1" x14ac:dyDescent="0.25">
      <c r="A45" s="443" t="s">
        <v>617</v>
      </c>
      <c r="B45" s="444"/>
      <c r="C45" s="444"/>
      <c r="D45" s="227"/>
      <c r="E45" s="227"/>
      <c r="F45" s="227"/>
      <c r="G45" s="444"/>
      <c r="H45" s="444"/>
      <c r="I45" s="444"/>
      <c r="J45" s="444"/>
      <c r="K45" s="484">
        <f>SUM(K46:K46)</f>
        <v>0</v>
      </c>
    </row>
    <row r="46" spans="1:11" ht="15.95" customHeight="1" x14ac:dyDescent="0.25">
      <c r="A46" s="540"/>
      <c r="B46" s="437"/>
      <c r="C46" s="437"/>
      <c r="D46" s="226"/>
      <c r="E46" s="226"/>
      <c r="F46" s="226"/>
      <c r="G46" s="437"/>
      <c r="H46" s="437"/>
      <c r="I46" s="437"/>
      <c r="J46" s="437"/>
      <c r="K46" s="485"/>
    </row>
    <row r="47" spans="1:11" ht="15.95" customHeight="1" x14ac:dyDescent="0.25">
      <c r="A47" s="443" t="s">
        <v>620</v>
      </c>
      <c r="B47" s="444"/>
      <c r="C47" s="444"/>
      <c r="D47" s="227"/>
      <c r="E47" s="227"/>
      <c r="F47" s="227"/>
      <c r="G47" s="444"/>
      <c r="H47" s="444"/>
      <c r="I47" s="444"/>
      <c r="J47" s="444"/>
      <c r="K47" s="484">
        <f>SUM(K48:K54)</f>
        <v>1196208.3</v>
      </c>
    </row>
    <row r="48" spans="1:11" ht="15.95" customHeight="1" x14ac:dyDescent="0.25">
      <c r="A48" s="1062" t="s">
        <v>2726</v>
      </c>
      <c r="B48" s="1063" t="s">
        <v>110</v>
      </c>
      <c r="C48" s="1063" t="s">
        <v>2727</v>
      </c>
      <c r="D48" s="1064"/>
      <c r="E48" s="226"/>
      <c r="F48" s="226"/>
      <c r="G48" s="437"/>
      <c r="H48" s="437"/>
      <c r="I48" s="437"/>
      <c r="J48" s="541" t="s">
        <v>2690</v>
      </c>
      <c r="K48" s="1249">
        <v>388289.8</v>
      </c>
    </row>
    <row r="49" spans="1:11" ht="30" x14ac:dyDescent="0.25">
      <c r="A49" s="1062" t="s">
        <v>2728</v>
      </c>
      <c r="B49" s="1065" t="s">
        <v>2729</v>
      </c>
      <c r="C49" s="1063" t="s">
        <v>2730</v>
      </c>
      <c r="D49" s="1064"/>
      <c r="E49" s="226"/>
      <c r="F49" s="226"/>
      <c r="G49" s="437"/>
      <c r="H49" s="437"/>
      <c r="I49" s="437"/>
      <c r="J49" s="541" t="s">
        <v>2690</v>
      </c>
      <c r="K49" s="1249">
        <v>310341</v>
      </c>
    </row>
    <row r="50" spans="1:11" ht="15.95" customHeight="1" x14ac:dyDescent="0.25">
      <c r="A50" s="1062" t="s">
        <v>2731</v>
      </c>
      <c r="B50" s="1063" t="s">
        <v>110</v>
      </c>
      <c r="C50" s="1063" t="s">
        <v>2727</v>
      </c>
      <c r="D50" s="1064"/>
      <c r="E50" s="226"/>
      <c r="F50" s="226"/>
      <c r="G50" s="437"/>
      <c r="H50" s="437"/>
      <c r="I50" s="437"/>
      <c r="J50" s="541" t="s">
        <v>2690</v>
      </c>
      <c r="K50" s="1249">
        <v>235000</v>
      </c>
    </row>
    <row r="51" spans="1:11" ht="15.95" customHeight="1" x14ac:dyDescent="0.25">
      <c r="A51" s="1062" t="s">
        <v>2732</v>
      </c>
      <c r="B51" s="1063" t="s">
        <v>110</v>
      </c>
      <c r="C51" s="1063"/>
      <c r="D51" s="1064"/>
      <c r="E51" s="226"/>
      <c r="F51" s="226"/>
      <c r="G51" s="437"/>
      <c r="H51" s="437"/>
      <c r="I51" s="437"/>
      <c r="J51" s="541" t="s">
        <v>2690</v>
      </c>
      <c r="K51" s="1249">
        <v>145201</v>
      </c>
    </row>
    <row r="52" spans="1:11" ht="15.95" customHeight="1" x14ac:dyDescent="0.25">
      <c r="A52" s="1062" t="s">
        <v>2733</v>
      </c>
      <c r="B52" s="1063" t="s">
        <v>110</v>
      </c>
      <c r="C52" s="1063" t="s">
        <v>2734</v>
      </c>
      <c r="D52" s="1064"/>
      <c r="E52" s="226"/>
      <c r="F52" s="226"/>
      <c r="G52" s="437"/>
      <c r="H52" s="437"/>
      <c r="I52" s="437"/>
      <c r="J52" s="541" t="s">
        <v>2690</v>
      </c>
      <c r="K52" s="1249">
        <v>84248.5</v>
      </c>
    </row>
    <row r="53" spans="1:11" ht="15.95" customHeight="1" x14ac:dyDescent="0.25">
      <c r="A53" s="1062" t="s">
        <v>2735</v>
      </c>
      <c r="B53" s="1063" t="s">
        <v>110</v>
      </c>
      <c r="C53" s="1063" t="s">
        <v>2736</v>
      </c>
      <c r="D53" s="1064"/>
      <c r="E53" s="226"/>
      <c r="F53" s="226"/>
      <c r="G53" s="437"/>
      <c r="H53" s="437"/>
      <c r="I53" s="437"/>
      <c r="J53" s="541" t="s">
        <v>2690</v>
      </c>
      <c r="K53" s="1249">
        <v>21600</v>
      </c>
    </row>
    <row r="54" spans="1:11" ht="15.95" customHeight="1" x14ac:dyDescent="0.25">
      <c r="A54" s="1062" t="s">
        <v>2737</v>
      </c>
      <c r="B54" s="1063" t="s">
        <v>110</v>
      </c>
      <c r="C54" s="1063" t="s">
        <v>2692</v>
      </c>
      <c r="D54" s="1064"/>
      <c r="E54" s="226"/>
      <c r="F54" s="226"/>
      <c r="G54" s="437"/>
      <c r="H54" s="437"/>
      <c r="I54" s="437"/>
      <c r="J54" s="541" t="s">
        <v>2690</v>
      </c>
      <c r="K54" s="1249">
        <v>11528</v>
      </c>
    </row>
    <row r="55" spans="1:11" ht="15.95" customHeight="1" x14ac:dyDescent="0.25">
      <c r="A55" s="439"/>
      <c r="B55" s="437"/>
      <c r="C55" s="437"/>
      <c r="D55" s="226"/>
      <c r="E55" s="226"/>
      <c r="F55" s="226"/>
      <c r="G55" s="437"/>
      <c r="H55" s="437"/>
      <c r="I55" s="437"/>
      <c r="J55" s="541"/>
      <c r="K55" s="1249"/>
    </row>
    <row r="56" spans="1:11" ht="15.95" customHeight="1" x14ac:dyDescent="0.25">
      <c r="A56" s="443" t="s">
        <v>621</v>
      </c>
      <c r="B56" s="444"/>
      <c r="C56" s="444"/>
      <c r="D56" s="227"/>
      <c r="E56" s="227"/>
      <c r="F56" s="227"/>
      <c r="G56" s="444"/>
      <c r="H56" s="444"/>
      <c r="I56" s="444"/>
      <c r="J56" s="444"/>
      <c r="K56" s="484">
        <f>SUM(K57)</f>
        <v>457579.15</v>
      </c>
    </row>
    <row r="57" spans="1:11" ht="15.95" customHeight="1" x14ac:dyDescent="0.25">
      <c r="A57" s="1062" t="s">
        <v>66</v>
      </c>
      <c r="B57" s="1063" t="s">
        <v>110</v>
      </c>
      <c r="C57" s="1063"/>
      <c r="D57" s="1064" t="s">
        <v>2738</v>
      </c>
      <c r="E57" s="226"/>
      <c r="F57" s="226"/>
      <c r="G57" s="437"/>
      <c r="H57" s="437"/>
      <c r="I57" s="437"/>
      <c r="J57" s="541" t="s">
        <v>2690</v>
      </c>
      <c r="K57" s="1249">
        <v>457579.15</v>
      </c>
    </row>
    <row r="58" spans="1:11" ht="15.95" customHeight="1" x14ac:dyDescent="0.25">
      <c r="A58" s="439"/>
      <c r="B58" s="437"/>
      <c r="C58" s="437"/>
      <c r="D58" s="226"/>
      <c r="E58" s="226"/>
      <c r="F58" s="226"/>
      <c r="G58" s="437"/>
      <c r="H58" s="437"/>
      <c r="I58" s="437"/>
      <c r="J58" s="541"/>
      <c r="K58" s="1249"/>
    </row>
    <row r="59" spans="1:11" s="348" customFormat="1" ht="15.95" customHeight="1" x14ac:dyDescent="0.25">
      <c r="A59" s="445" t="s">
        <v>624</v>
      </c>
      <c r="B59" s="54"/>
      <c r="C59" s="54"/>
      <c r="D59" s="228"/>
      <c r="E59" s="228"/>
      <c r="F59" s="228"/>
      <c r="G59" s="54"/>
      <c r="H59" s="54"/>
      <c r="I59" s="54"/>
      <c r="J59" s="54"/>
      <c r="K59" s="486">
        <f>SUM(K60)</f>
        <v>0</v>
      </c>
    </row>
    <row r="60" spans="1:11" s="348" customFormat="1" ht="15.95" customHeight="1" x14ac:dyDescent="0.25">
      <c r="A60" s="440"/>
      <c r="B60" s="438"/>
      <c r="C60" s="438"/>
      <c r="D60" s="229"/>
      <c r="E60" s="229"/>
      <c r="F60" s="229"/>
      <c r="G60" s="438"/>
      <c r="H60" s="438"/>
      <c r="I60" s="438"/>
      <c r="J60" s="438"/>
      <c r="K60" s="487"/>
    </row>
    <row r="61" spans="1:11" ht="15.95" customHeight="1" x14ac:dyDescent="0.25">
      <c r="A61" s="443" t="s">
        <v>627</v>
      </c>
      <c r="B61" s="444"/>
      <c r="C61" s="444"/>
      <c r="D61" s="227"/>
      <c r="E61" s="227"/>
      <c r="F61" s="227"/>
      <c r="G61" s="444"/>
      <c r="H61" s="444"/>
      <c r="I61" s="444"/>
      <c r="J61" s="444"/>
      <c r="K61" s="484">
        <f>SUM(K62)</f>
        <v>3149226.17</v>
      </c>
    </row>
    <row r="62" spans="1:11" ht="15.95" customHeight="1" x14ac:dyDescent="0.25">
      <c r="A62" s="540" t="s">
        <v>2739</v>
      </c>
      <c r="B62" s="437"/>
      <c r="C62" s="437"/>
      <c r="D62" s="226"/>
      <c r="E62" s="226"/>
      <c r="F62" s="226"/>
      <c r="G62" s="437"/>
      <c r="H62" s="437"/>
      <c r="I62" s="437"/>
      <c r="J62" s="437"/>
      <c r="K62" s="1249">
        <v>3149226.17</v>
      </c>
    </row>
    <row r="63" spans="1:11" ht="15.95" customHeight="1" x14ac:dyDescent="0.25">
      <c r="A63" s="540"/>
      <c r="B63" s="437"/>
      <c r="C63" s="437"/>
      <c r="D63" s="226"/>
      <c r="E63" s="226"/>
      <c r="F63" s="226"/>
      <c r="G63" s="437"/>
      <c r="H63" s="437"/>
      <c r="I63" s="437"/>
      <c r="J63" s="437"/>
      <c r="K63" s="1249"/>
    </row>
    <row r="64" spans="1:11" ht="15.95" customHeight="1" x14ac:dyDescent="0.25">
      <c r="A64" s="441" t="s">
        <v>628</v>
      </c>
      <c r="B64" s="1060"/>
      <c r="C64" s="1060"/>
      <c r="D64" s="230"/>
      <c r="E64" s="230"/>
      <c r="F64" s="230"/>
      <c r="G64" s="1060"/>
      <c r="H64" s="1060"/>
      <c r="I64" s="1060"/>
      <c r="J64" s="1060"/>
      <c r="K64" s="448">
        <f>+K9+K11+K41+K45+K47+K56+K59+K61</f>
        <v>92620639.310000047</v>
      </c>
    </row>
    <row r="65" spans="1:11" x14ac:dyDescent="0.25">
      <c r="A65" s="482"/>
      <c r="B65" s="19"/>
      <c r="C65" s="19"/>
      <c r="D65" s="19"/>
      <c r="E65" s="19"/>
      <c r="F65" s="19"/>
      <c r="G65" s="19"/>
      <c r="H65" s="19"/>
      <c r="I65" s="19"/>
      <c r="J65" s="19"/>
      <c r="K65" s="19"/>
    </row>
    <row r="68" spans="1:11" x14ac:dyDescent="0.25">
      <c r="K68" s="1066"/>
    </row>
    <row r="70" spans="1:11" x14ac:dyDescent="0.25">
      <c r="K70" s="1066"/>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3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68"/>
  <sheetViews>
    <sheetView showGridLines="0" zoomScale="90" zoomScaleNormal="90" workbookViewId="0">
      <selection activeCell="D3" sqref="D3"/>
    </sheetView>
  </sheetViews>
  <sheetFormatPr baseColWidth="10" defaultRowHeight="15" x14ac:dyDescent="0.25"/>
  <cols>
    <col min="1" max="1" width="52" customWidth="1"/>
    <col min="2" max="2" width="14.85546875" bestFit="1" customWidth="1"/>
    <col min="3" max="3" width="12.7109375" bestFit="1" customWidth="1"/>
    <col min="4" max="4" width="17" bestFit="1" customWidth="1"/>
    <col min="5" max="6" width="13" customWidth="1"/>
    <col min="7" max="7" width="9.7109375" bestFit="1" customWidth="1"/>
    <col min="8" max="9" width="17.7109375" customWidth="1"/>
    <col min="10" max="10" width="21.140625" bestFit="1" customWidth="1"/>
    <col min="11" max="11" width="16.140625" bestFit="1" customWidth="1"/>
    <col min="12" max="12" width="1.28515625" customWidth="1"/>
    <col min="257" max="257" width="52" customWidth="1"/>
    <col min="258" max="267" width="17.7109375" customWidth="1"/>
    <col min="268" max="268" width="1.28515625" customWidth="1"/>
    <col min="513" max="513" width="52" customWidth="1"/>
    <col min="514" max="523" width="17.7109375" customWidth="1"/>
    <col min="524" max="524" width="1.28515625" customWidth="1"/>
    <col min="769" max="769" width="52" customWidth="1"/>
    <col min="770" max="779" width="17.7109375" customWidth="1"/>
    <col min="780" max="780" width="1.28515625" customWidth="1"/>
    <col min="1025" max="1025" width="52" customWidth="1"/>
    <col min="1026" max="1035" width="17.7109375" customWidth="1"/>
    <col min="1036" max="1036" width="1.28515625" customWidth="1"/>
    <col min="1281" max="1281" width="52" customWidth="1"/>
    <col min="1282" max="1291" width="17.7109375" customWidth="1"/>
    <col min="1292" max="1292" width="1.28515625" customWidth="1"/>
    <col min="1537" max="1537" width="52" customWidth="1"/>
    <col min="1538" max="1547" width="17.7109375" customWidth="1"/>
    <col min="1548" max="1548" width="1.28515625" customWidth="1"/>
    <col min="1793" max="1793" width="52" customWidth="1"/>
    <col min="1794" max="1803" width="17.7109375" customWidth="1"/>
    <col min="1804" max="1804" width="1.28515625" customWidth="1"/>
    <col min="2049" max="2049" width="52" customWidth="1"/>
    <col min="2050" max="2059" width="17.7109375" customWidth="1"/>
    <col min="2060" max="2060" width="1.28515625" customWidth="1"/>
    <col min="2305" max="2305" width="52" customWidth="1"/>
    <col min="2306" max="2315" width="17.7109375" customWidth="1"/>
    <col min="2316" max="2316" width="1.28515625" customWidth="1"/>
    <col min="2561" max="2561" width="52" customWidth="1"/>
    <col min="2562" max="2571" width="17.7109375" customWidth="1"/>
    <col min="2572" max="2572" width="1.28515625" customWidth="1"/>
    <col min="2817" max="2817" width="52" customWidth="1"/>
    <col min="2818" max="2827" width="17.7109375" customWidth="1"/>
    <col min="2828" max="2828" width="1.28515625" customWidth="1"/>
    <col min="3073" max="3073" width="52" customWidth="1"/>
    <col min="3074" max="3083" width="17.7109375" customWidth="1"/>
    <col min="3084" max="3084" width="1.28515625" customWidth="1"/>
    <col min="3329" max="3329" width="52" customWidth="1"/>
    <col min="3330" max="3339" width="17.7109375" customWidth="1"/>
    <col min="3340" max="3340" width="1.28515625" customWidth="1"/>
    <col min="3585" max="3585" width="52" customWidth="1"/>
    <col min="3586" max="3595" width="17.7109375" customWidth="1"/>
    <col min="3596" max="3596" width="1.28515625" customWidth="1"/>
    <col min="3841" max="3841" width="52" customWidth="1"/>
    <col min="3842" max="3851" width="17.7109375" customWidth="1"/>
    <col min="3852" max="3852" width="1.28515625" customWidth="1"/>
    <col min="4097" max="4097" width="52" customWidth="1"/>
    <col min="4098" max="4107" width="17.7109375" customWidth="1"/>
    <col min="4108" max="4108" width="1.28515625" customWidth="1"/>
    <col min="4353" max="4353" width="52" customWidth="1"/>
    <col min="4354" max="4363" width="17.7109375" customWidth="1"/>
    <col min="4364" max="4364" width="1.28515625" customWidth="1"/>
    <col min="4609" max="4609" width="52" customWidth="1"/>
    <col min="4610" max="4619" width="17.7109375" customWidth="1"/>
    <col min="4620" max="4620" width="1.28515625" customWidth="1"/>
    <col min="4865" max="4865" width="52" customWidth="1"/>
    <col min="4866" max="4875" width="17.7109375" customWidth="1"/>
    <col min="4876" max="4876" width="1.28515625" customWidth="1"/>
    <col min="5121" max="5121" width="52" customWidth="1"/>
    <col min="5122" max="5131" width="17.7109375" customWidth="1"/>
    <col min="5132" max="5132" width="1.28515625" customWidth="1"/>
    <col min="5377" max="5377" width="52" customWidth="1"/>
    <col min="5378" max="5387" width="17.7109375" customWidth="1"/>
    <col min="5388" max="5388" width="1.28515625" customWidth="1"/>
    <col min="5633" max="5633" width="52" customWidth="1"/>
    <col min="5634" max="5643" width="17.7109375" customWidth="1"/>
    <col min="5644" max="5644" width="1.28515625" customWidth="1"/>
    <col min="5889" max="5889" width="52" customWidth="1"/>
    <col min="5890" max="5899" width="17.7109375" customWidth="1"/>
    <col min="5900" max="5900" width="1.28515625" customWidth="1"/>
    <col min="6145" max="6145" width="52" customWidth="1"/>
    <col min="6146" max="6155" width="17.7109375" customWidth="1"/>
    <col min="6156" max="6156" width="1.28515625" customWidth="1"/>
    <col min="6401" max="6401" width="52" customWidth="1"/>
    <col min="6402" max="6411" width="17.7109375" customWidth="1"/>
    <col min="6412" max="6412" width="1.28515625" customWidth="1"/>
    <col min="6657" max="6657" width="52" customWidth="1"/>
    <col min="6658" max="6667" width="17.7109375" customWidth="1"/>
    <col min="6668" max="6668" width="1.28515625" customWidth="1"/>
    <col min="6913" max="6913" width="52" customWidth="1"/>
    <col min="6914" max="6923" width="17.7109375" customWidth="1"/>
    <col min="6924" max="6924" width="1.28515625" customWidth="1"/>
    <col min="7169" max="7169" width="52" customWidth="1"/>
    <col min="7170" max="7179" width="17.7109375" customWidth="1"/>
    <col min="7180" max="7180" width="1.28515625" customWidth="1"/>
    <col min="7425" max="7425" width="52" customWidth="1"/>
    <col min="7426" max="7435" width="17.7109375" customWidth="1"/>
    <col min="7436" max="7436" width="1.28515625" customWidth="1"/>
    <col min="7681" max="7681" width="52" customWidth="1"/>
    <col min="7682" max="7691" width="17.7109375" customWidth="1"/>
    <col min="7692" max="7692" width="1.28515625" customWidth="1"/>
    <col min="7937" max="7937" width="52" customWidth="1"/>
    <col min="7938" max="7947" width="17.7109375" customWidth="1"/>
    <col min="7948" max="7948" width="1.28515625" customWidth="1"/>
    <col min="8193" max="8193" width="52" customWidth="1"/>
    <col min="8194" max="8203" width="17.7109375" customWidth="1"/>
    <col min="8204" max="8204" width="1.28515625" customWidth="1"/>
    <col min="8449" max="8449" width="52" customWidth="1"/>
    <col min="8450" max="8459" width="17.7109375" customWidth="1"/>
    <col min="8460" max="8460" width="1.28515625" customWidth="1"/>
    <col min="8705" max="8705" width="52" customWidth="1"/>
    <col min="8706" max="8715" width="17.7109375" customWidth="1"/>
    <col min="8716" max="8716" width="1.28515625" customWidth="1"/>
    <col min="8961" max="8961" width="52" customWidth="1"/>
    <col min="8962" max="8971" width="17.7109375" customWidth="1"/>
    <col min="8972" max="8972" width="1.28515625" customWidth="1"/>
    <col min="9217" max="9217" width="52" customWidth="1"/>
    <col min="9218" max="9227" width="17.7109375" customWidth="1"/>
    <col min="9228" max="9228" width="1.28515625" customWidth="1"/>
    <col min="9473" max="9473" width="52" customWidth="1"/>
    <col min="9474" max="9483" width="17.7109375" customWidth="1"/>
    <col min="9484" max="9484" width="1.28515625" customWidth="1"/>
    <col min="9729" max="9729" width="52" customWidth="1"/>
    <col min="9730" max="9739" width="17.7109375" customWidth="1"/>
    <col min="9740" max="9740" width="1.28515625" customWidth="1"/>
    <col min="9985" max="9985" width="52" customWidth="1"/>
    <col min="9986" max="9995" width="17.7109375" customWidth="1"/>
    <col min="9996" max="9996" width="1.28515625" customWidth="1"/>
    <col min="10241" max="10241" width="52" customWidth="1"/>
    <col min="10242" max="10251" width="17.7109375" customWidth="1"/>
    <col min="10252" max="10252" width="1.28515625" customWidth="1"/>
    <col min="10497" max="10497" width="52" customWidth="1"/>
    <col min="10498" max="10507" width="17.7109375" customWidth="1"/>
    <col min="10508" max="10508" width="1.28515625" customWidth="1"/>
    <col min="10753" max="10753" width="52" customWidth="1"/>
    <col min="10754" max="10763" width="17.7109375" customWidth="1"/>
    <col min="10764" max="10764" width="1.28515625" customWidth="1"/>
    <col min="11009" max="11009" width="52" customWidth="1"/>
    <col min="11010" max="11019" width="17.7109375" customWidth="1"/>
    <col min="11020" max="11020" width="1.28515625" customWidth="1"/>
    <col min="11265" max="11265" width="52" customWidth="1"/>
    <col min="11266" max="11275" width="17.7109375" customWidth="1"/>
    <col min="11276" max="11276" width="1.28515625" customWidth="1"/>
    <col min="11521" max="11521" width="52" customWidth="1"/>
    <col min="11522" max="11531" width="17.7109375" customWidth="1"/>
    <col min="11532" max="11532" width="1.28515625" customWidth="1"/>
    <col min="11777" max="11777" width="52" customWidth="1"/>
    <col min="11778" max="11787" width="17.7109375" customWidth="1"/>
    <col min="11788" max="11788" width="1.28515625" customWidth="1"/>
    <col min="12033" max="12033" width="52" customWidth="1"/>
    <col min="12034" max="12043" width="17.7109375" customWidth="1"/>
    <col min="12044" max="12044" width="1.28515625" customWidth="1"/>
    <col min="12289" max="12289" width="52" customWidth="1"/>
    <col min="12290" max="12299" width="17.7109375" customWidth="1"/>
    <col min="12300" max="12300" width="1.28515625" customWidth="1"/>
    <col min="12545" max="12545" width="52" customWidth="1"/>
    <col min="12546" max="12555" width="17.7109375" customWidth="1"/>
    <col min="12556" max="12556" width="1.28515625" customWidth="1"/>
    <col min="12801" max="12801" width="52" customWidth="1"/>
    <col min="12802" max="12811" width="17.7109375" customWidth="1"/>
    <col min="12812" max="12812" width="1.28515625" customWidth="1"/>
    <col min="13057" max="13057" width="52" customWidth="1"/>
    <col min="13058" max="13067" width="17.7109375" customWidth="1"/>
    <col min="13068" max="13068" width="1.28515625" customWidth="1"/>
    <col min="13313" max="13313" width="52" customWidth="1"/>
    <col min="13314" max="13323" width="17.7109375" customWidth="1"/>
    <col min="13324" max="13324" width="1.28515625" customWidth="1"/>
    <col min="13569" max="13569" width="52" customWidth="1"/>
    <col min="13570" max="13579" width="17.7109375" customWidth="1"/>
    <col min="13580" max="13580" width="1.28515625" customWidth="1"/>
    <col min="13825" max="13825" width="52" customWidth="1"/>
    <col min="13826" max="13835" width="17.7109375" customWidth="1"/>
    <col min="13836" max="13836" width="1.28515625" customWidth="1"/>
    <col min="14081" max="14081" width="52" customWidth="1"/>
    <col min="14082" max="14091" width="17.7109375" customWidth="1"/>
    <col min="14092" max="14092" width="1.28515625" customWidth="1"/>
    <col min="14337" max="14337" width="52" customWidth="1"/>
    <col min="14338" max="14347" width="17.7109375" customWidth="1"/>
    <col min="14348" max="14348" width="1.28515625" customWidth="1"/>
    <col min="14593" max="14593" width="52" customWidth="1"/>
    <col min="14594" max="14603" width="17.7109375" customWidth="1"/>
    <col min="14604" max="14604" width="1.28515625" customWidth="1"/>
    <col min="14849" max="14849" width="52" customWidth="1"/>
    <col min="14850" max="14859" width="17.7109375" customWidth="1"/>
    <col min="14860" max="14860" width="1.28515625" customWidth="1"/>
    <col min="15105" max="15105" width="52" customWidth="1"/>
    <col min="15106" max="15115" width="17.7109375" customWidth="1"/>
    <col min="15116" max="15116" width="1.28515625" customWidth="1"/>
    <col min="15361" max="15361" width="52" customWidth="1"/>
    <col min="15362" max="15371" width="17.7109375" customWidth="1"/>
    <col min="15372" max="15372" width="1.28515625" customWidth="1"/>
    <col min="15617" max="15617" width="52" customWidth="1"/>
    <col min="15618" max="15627" width="17.7109375" customWidth="1"/>
    <col min="15628" max="15628" width="1.28515625" customWidth="1"/>
    <col min="15873" max="15873" width="52" customWidth="1"/>
    <col min="15874" max="15883" width="17.7109375" customWidth="1"/>
    <col min="15884" max="15884" width="1.28515625" customWidth="1"/>
    <col min="16129" max="16129" width="52" customWidth="1"/>
    <col min="16130" max="16139" width="17.7109375" customWidth="1"/>
    <col min="16140" max="16140" width="1.28515625" customWidth="1"/>
  </cols>
  <sheetData>
    <row r="1" spans="1:11" s="1" customFormat="1" x14ac:dyDescent="0.25"/>
    <row r="2" spans="1:11" s="1" customFormat="1" x14ac:dyDescent="0.25">
      <c r="A2" s="256" t="s">
        <v>126</v>
      </c>
      <c r="B2" s="3"/>
      <c r="C2" s="3"/>
      <c r="D2" s="3"/>
      <c r="E2" s="3"/>
      <c r="F2" s="3"/>
      <c r="G2" s="3"/>
      <c r="H2" s="3"/>
      <c r="I2" s="3"/>
      <c r="J2" s="3"/>
      <c r="K2" s="85" t="s">
        <v>127</v>
      </c>
    </row>
    <row r="3" spans="1:11" s="1" customFormat="1" x14ac:dyDescent="0.25">
      <c r="A3" s="34" t="s">
        <v>0</v>
      </c>
      <c r="B3" s="3"/>
      <c r="C3" s="3"/>
      <c r="D3" s="3"/>
      <c r="E3" s="3"/>
      <c r="F3" s="3"/>
      <c r="G3" s="3"/>
      <c r="H3" s="3"/>
      <c r="I3" s="3"/>
      <c r="J3" s="3"/>
      <c r="K3" s="3"/>
    </row>
    <row r="4" spans="1:11" s="1" customFormat="1" x14ac:dyDescent="0.25">
      <c r="A4" s="23" t="s">
        <v>966</v>
      </c>
      <c r="B4" s="3"/>
      <c r="C4" s="3"/>
      <c r="D4" s="3"/>
      <c r="E4" s="3"/>
      <c r="F4" s="3"/>
      <c r="G4" s="3"/>
      <c r="H4" s="3"/>
      <c r="I4" s="3"/>
      <c r="J4" s="3"/>
      <c r="K4" s="3"/>
    </row>
    <row r="5" spans="1:11" s="1" customFormat="1" ht="15.75" x14ac:dyDescent="0.25">
      <c r="A5" s="203"/>
    </row>
    <row r="6" spans="1:11" s="1" customFormat="1" x14ac:dyDescent="0.25">
      <c r="A6" s="200" t="s">
        <v>1</v>
      </c>
      <c r="B6" s="200" t="s">
        <v>2</v>
      </c>
      <c r="C6" s="200" t="s">
        <v>3</v>
      </c>
      <c r="D6" s="200"/>
      <c r="E6" s="7" t="s">
        <v>4</v>
      </c>
      <c r="F6" s="7"/>
      <c r="G6" s="200" t="s">
        <v>5</v>
      </c>
      <c r="H6" s="1603" t="s">
        <v>6</v>
      </c>
      <c r="I6" s="1603"/>
      <c r="J6" s="200" t="s">
        <v>7</v>
      </c>
      <c r="K6" s="200" t="s">
        <v>8</v>
      </c>
    </row>
    <row r="7" spans="1:11" s="10" customFormat="1" x14ac:dyDescent="0.25">
      <c r="A7" s="1614" t="s">
        <v>9</v>
      </c>
      <c r="B7" s="1601" t="s">
        <v>10</v>
      </c>
      <c r="C7" s="1601" t="s">
        <v>11</v>
      </c>
      <c r="D7" s="1601" t="s">
        <v>12</v>
      </c>
      <c r="E7" s="1601" t="s">
        <v>13</v>
      </c>
      <c r="F7" s="1601"/>
      <c r="G7" s="1601" t="s">
        <v>14</v>
      </c>
      <c r="H7" s="1601" t="s">
        <v>15</v>
      </c>
      <c r="I7" s="1601"/>
      <c r="J7" s="1601" t="s">
        <v>16</v>
      </c>
      <c r="K7" s="1602" t="s">
        <v>17</v>
      </c>
    </row>
    <row r="8" spans="1:11" s="10" customFormat="1" x14ac:dyDescent="0.25">
      <c r="A8" s="1614"/>
      <c r="B8" s="1601"/>
      <c r="C8" s="1601"/>
      <c r="D8" s="1601"/>
      <c r="E8" s="509" t="s">
        <v>18</v>
      </c>
      <c r="F8" s="509" t="s">
        <v>19</v>
      </c>
      <c r="G8" s="1601"/>
      <c r="H8" s="509" t="s">
        <v>18</v>
      </c>
      <c r="I8" s="509" t="s">
        <v>19</v>
      </c>
      <c r="J8" s="1601"/>
      <c r="K8" s="1602"/>
    </row>
    <row r="9" spans="1:11" ht="15.95" customHeight="1" x14ac:dyDescent="0.25">
      <c r="A9" s="140" t="s">
        <v>20</v>
      </c>
      <c r="B9" s="274"/>
      <c r="C9" s="274"/>
      <c r="D9" s="178"/>
      <c r="E9" s="178"/>
      <c r="F9" s="178"/>
      <c r="G9" s="178"/>
      <c r="H9" s="178"/>
      <c r="I9" s="275"/>
      <c r="J9" s="178"/>
      <c r="K9" s="275">
        <f>SUM(K10)</f>
        <v>0</v>
      </c>
    </row>
    <row r="10" spans="1:11" ht="15.95" customHeight="1" x14ac:dyDescent="0.25">
      <c r="A10" s="439"/>
      <c r="B10" s="82"/>
      <c r="C10" s="82"/>
      <c r="D10" s="128"/>
      <c r="E10" s="128"/>
      <c r="F10" s="128"/>
      <c r="G10" s="209"/>
      <c r="H10" s="209"/>
      <c r="I10" s="209"/>
      <c r="J10" s="128"/>
      <c r="K10" s="209"/>
    </row>
    <row r="11" spans="1:11" ht="15.95" customHeight="1" x14ac:dyDescent="0.25">
      <c r="A11" s="140" t="s">
        <v>21</v>
      </c>
      <c r="B11" s="274"/>
      <c r="C11" s="274"/>
      <c r="D11" s="178"/>
      <c r="E11" s="178"/>
      <c r="F11" s="178"/>
      <c r="G11" s="275"/>
      <c r="H11" s="275"/>
      <c r="I11" s="275"/>
      <c r="J11" s="178"/>
      <c r="K11" s="275">
        <f>SUM(K12:K15)</f>
        <v>18794227.600000001</v>
      </c>
    </row>
    <row r="12" spans="1:11" ht="15.95" customHeight="1" x14ac:dyDescent="0.25">
      <c r="A12" s="540" t="s">
        <v>1002</v>
      </c>
      <c r="B12" s="1248" t="s">
        <v>505</v>
      </c>
      <c r="C12" s="1248" t="s">
        <v>23</v>
      </c>
      <c r="D12" s="88"/>
      <c r="E12" s="88"/>
      <c r="F12" s="88"/>
      <c r="G12" s="1247"/>
      <c r="H12" s="1247">
        <v>70.98</v>
      </c>
      <c r="I12" s="1247">
        <v>162.24</v>
      </c>
      <c r="J12" s="1372" t="s">
        <v>997</v>
      </c>
      <c r="K12" s="1247">
        <v>2547040.9</v>
      </c>
    </row>
    <row r="13" spans="1:11" ht="15.95" customHeight="1" x14ac:dyDescent="0.25">
      <c r="A13" s="540" t="s">
        <v>506</v>
      </c>
      <c r="B13" s="1248" t="s">
        <v>132</v>
      </c>
      <c r="C13" s="1248" t="s">
        <v>110</v>
      </c>
      <c r="D13" s="234">
        <v>0.01</v>
      </c>
      <c r="E13" s="118">
        <v>5.9999999999999995E-4</v>
      </c>
      <c r="F13" s="234">
        <v>0.05</v>
      </c>
      <c r="G13" s="1247"/>
      <c r="H13" s="1247"/>
      <c r="I13" s="1247"/>
      <c r="J13" s="1372" t="s">
        <v>997</v>
      </c>
      <c r="K13" s="1247">
        <v>12269941.210000001</v>
      </c>
    </row>
    <row r="14" spans="1:11" ht="15.95" customHeight="1" x14ac:dyDescent="0.25">
      <c r="A14" s="1248" t="s">
        <v>511</v>
      </c>
      <c r="B14" s="1248" t="s">
        <v>132</v>
      </c>
      <c r="C14" s="1248" t="s">
        <v>110</v>
      </c>
      <c r="D14" s="234">
        <v>0.1</v>
      </c>
      <c r="E14" s="88"/>
      <c r="F14" s="88"/>
      <c r="G14" s="1247"/>
      <c r="H14" s="1247"/>
      <c r="I14" s="1247"/>
      <c r="J14" s="1372" t="s">
        <v>997</v>
      </c>
      <c r="K14" s="1247">
        <v>935467.55</v>
      </c>
    </row>
    <row r="15" spans="1:11" ht="15.95" customHeight="1" x14ac:dyDescent="0.25">
      <c r="A15" s="1248" t="s">
        <v>512</v>
      </c>
      <c r="B15" s="1248" t="s">
        <v>132</v>
      </c>
      <c r="C15" s="1248" t="s">
        <v>110</v>
      </c>
      <c r="D15" s="88"/>
      <c r="E15" s="88"/>
      <c r="F15" s="88"/>
      <c r="G15" s="1247"/>
      <c r="H15" s="1247"/>
      <c r="I15" s="1247"/>
      <c r="J15" s="1372" t="s">
        <v>997</v>
      </c>
      <c r="K15" s="1247">
        <v>3041777.94</v>
      </c>
    </row>
    <row r="16" spans="1:11" ht="15.95" customHeight="1" x14ac:dyDescent="0.25">
      <c r="A16" s="540"/>
      <c r="B16" s="1248"/>
      <c r="C16" s="1248"/>
      <c r="D16" s="88"/>
      <c r="E16" s="88"/>
      <c r="F16" s="88"/>
      <c r="G16" s="1247"/>
      <c r="H16" s="1247"/>
      <c r="I16" s="1247"/>
      <c r="J16" s="1248"/>
      <c r="K16" s="1247"/>
    </row>
    <row r="17" spans="1:11" ht="15.95" customHeight="1" x14ac:dyDescent="0.25">
      <c r="A17" s="173" t="s">
        <v>40</v>
      </c>
      <c r="B17" s="295"/>
      <c r="C17" s="295"/>
      <c r="D17" s="179"/>
      <c r="E17" s="179"/>
      <c r="F17" s="179"/>
      <c r="G17" s="311"/>
      <c r="H17" s="311"/>
      <c r="I17" s="311"/>
      <c r="J17" s="268"/>
      <c r="K17" s="311">
        <f>SUM(K18:K22)</f>
        <v>3584139.5199999996</v>
      </c>
    </row>
    <row r="18" spans="1:11" ht="15.95" customHeight="1" x14ac:dyDescent="0.25">
      <c r="A18" s="50" t="s">
        <v>513</v>
      </c>
      <c r="B18" s="1248" t="s">
        <v>132</v>
      </c>
      <c r="C18" s="72" t="s">
        <v>110</v>
      </c>
      <c r="D18" s="89"/>
      <c r="E18" s="89"/>
      <c r="F18" s="89"/>
      <c r="G18" s="207"/>
      <c r="H18" s="207"/>
      <c r="I18" s="207"/>
      <c r="J18" s="1372" t="s">
        <v>997</v>
      </c>
      <c r="K18" s="1247">
        <v>1058925.96</v>
      </c>
    </row>
    <row r="19" spans="1:11" s="1" customFormat="1" ht="15.95" customHeight="1" x14ac:dyDescent="0.25">
      <c r="A19" s="50" t="s">
        <v>514</v>
      </c>
      <c r="B19" s="72" t="s">
        <v>132</v>
      </c>
      <c r="C19" s="72" t="s">
        <v>499</v>
      </c>
      <c r="D19" s="89"/>
      <c r="E19" s="89"/>
      <c r="F19" s="89"/>
      <c r="G19" s="207"/>
      <c r="H19" s="207">
        <v>60</v>
      </c>
      <c r="I19" s="207">
        <v>120</v>
      </c>
      <c r="J19" s="1372" t="s">
        <v>998</v>
      </c>
      <c r="K19" s="1247">
        <v>108519.44</v>
      </c>
    </row>
    <row r="20" spans="1:11" s="15" customFormat="1" ht="15.95" customHeight="1" x14ac:dyDescent="0.25">
      <c r="A20" s="50" t="s">
        <v>515</v>
      </c>
      <c r="B20" s="72" t="s">
        <v>132</v>
      </c>
      <c r="C20" s="72" t="s">
        <v>499</v>
      </c>
      <c r="D20" s="89"/>
      <c r="E20" s="89"/>
      <c r="F20" s="89"/>
      <c r="G20" s="207"/>
      <c r="H20" s="207"/>
      <c r="I20" s="207"/>
      <c r="J20" s="1372" t="s">
        <v>999</v>
      </c>
      <c r="K20" s="1247">
        <v>919309.74</v>
      </c>
    </row>
    <row r="21" spans="1:11" s="15" customFormat="1" ht="15.95" customHeight="1" x14ac:dyDescent="0.25">
      <c r="A21" s="540" t="s">
        <v>516</v>
      </c>
      <c r="B21" s="72" t="s">
        <v>132</v>
      </c>
      <c r="C21" s="72" t="s">
        <v>499</v>
      </c>
      <c r="D21" s="89"/>
      <c r="E21" s="89"/>
      <c r="F21" s="89"/>
      <c r="G21" s="207"/>
      <c r="H21" s="207"/>
      <c r="I21" s="207"/>
      <c r="J21" s="1372" t="s">
        <v>1000</v>
      </c>
      <c r="K21" s="1247">
        <v>253209.18</v>
      </c>
    </row>
    <row r="22" spans="1:11" s="15" customFormat="1" ht="15.95" customHeight="1" x14ac:dyDescent="0.25">
      <c r="A22" s="540" t="s">
        <v>517</v>
      </c>
      <c r="B22" s="72" t="s">
        <v>132</v>
      </c>
      <c r="C22" s="72" t="s">
        <v>499</v>
      </c>
      <c r="D22" s="89"/>
      <c r="E22" s="89"/>
      <c r="F22" s="89"/>
      <c r="G22" s="207"/>
      <c r="H22" s="207"/>
      <c r="I22" s="207"/>
      <c r="J22" s="1372" t="s">
        <v>1001</v>
      </c>
      <c r="K22" s="1247">
        <v>1244175.2</v>
      </c>
    </row>
    <row r="23" spans="1:11" s="1" customFormat="1" ht="15.95" customHeight="1" x14ac:dyDescent="0.25">
      <c r="A23" s="439"/>
      <c r="B23" s="84"/>
      <c r="C23" s="84"/>
      <c r="D23" s="129"/>
      <c r="E23" s="129"/>
      <c r="F23" s="129"/>
      <c r="G23" s="222"/>
      <c r="H23" s="222"/>
      <c r="I23" s="222"/>
      <c r="J23" s="72"/>
      <c r="K23" s="222"/>
    </row>
    <row r="24" spans="1:11" s="1" customFormat="1" ht="15.95" customHeight="1" x14ac:dyDescent="0.25">
      <c r="A24" s="140" t="s">
        <v>41</v>
      </c>
      <c r="B24" s="274"/>
      <c r="C24" s="274"/>
      <c r="D24" s="178"/>
      <c r="E24" s="178"/>
      <c r="F24" s="178"/>
      <c r="G24" s="275"/>
      <c r="H24" s="275"/>
      <c r="I24" s="275"/>
      <c r="J24" s="270"/>
      <c r="K24" s="275">
        <f>SUM(K25:K35)</f>
        <v>5102414.3299999991</v>
      </c>
    </row>
    <row r="25" spans="1:11" s="1" customFormat="1" ht="15.95" customHeight="1" x14ac:dyDescent="0.25">
      <c r="A25" s="540" t="s">
        <v>521</v>
      </c>
      <c r="B25" s="1248" t="s">
        <v>132</v>
      </c>
      <c r="C25" s="1248" t="s">
        <v>110</v>
      </c>
      <c r="D25" s="88"/>
      <c r="E25" s="234">
        <v>0.02</v>
      </c>
      <c r="F25" s="234">
        <v>0.1</v>
      </c>
      <c r="G25" s="1247"/>
      <c r="H25" s="1247"/>
      <c r="I25" s="1247"/>
      <c r="J25" s="1372" t="s">
        <v>1000</v>
      </c>
      <c r="K25" s="1247">
        <v>2835281.41</v>
      </c>
    </row>
    <row r="26" spans="1:11" ht="15.95" customHeight="1" x14ac:dyDescent="0.25">
      <c r="A26" s="540" t="s">
        <v>518</v>
      </c>
      <c r="B26" s="1248" t="s">
        <v>132</v>
      </c>
      <c r="C26" s="72" t="s">
        <v>499</v>
      </c>
      <c r="D26" s="88"/>
      <c r="E26" s="88"/>
      <c r="F26" s="88"/>
      <c r="G26" s="1247"/>
      <c r="H26" s="1247"/>
      <c r="I26" s="1247"/>
      <c r="J26" s="1372" t="s">
        <v>1000</v>
      </c>
      <c r="K26" s="1247">
        <v>857054.51</v>
      </c>
    </row>
    <row r="27" spans="1:11" ht="15.95" customHeight="1" x14ac:dyDescent="0.25">
      <c r="A27" s="540" t="s">
        <v>522</v>
      </c>
      <c r="B27" s="1248"/>
      <c r="C27" s="1248" t="s">
        <v>499</v>
      </c>
      <c r="D27" s="88"/>
      <c r="E27" s="88"/>
      <c r="F27" s="88"/>
      <c r="G27" s="1247"/>
      <c r="H27" s="1247"/>
      <c r="I27" s="1247"/>
      <c r="J27" s="1372" t="s">
        <v>1000</v>
      </c>
      <c r="K27" s="1247">
        <v>842529.34</v>
      </c>
    </row>
    <row r="28" spans="1:11" ht="15.95" customHeight="1" x14ac:dyDescent="0.25">
      <c r="A28" s="540" t="s">
        <v>168</v>
      </c>
      <c r="B28" s="1248" t="s">
        <v>132</v>
      </c>
      <c r="C28" s="1248" t="s">
        <v>169</v>
      </c>
      <c r="D28" s="88"/>
      <c r="E28" s="88"/>
      <c r="F28" s="88"/>
      <c r="G28" s="1247"/>
      <c r="H28" s="1247">
        <v>150</v>
      </c>
      <c r="I28" s="1247">
        <v>360</v>
      </c>
      <c r="J28" s="1372" t="s">
        <v>1000</v>
      </c>
      <c r="K28" s="1247">
        <v>386316.97</v>
      </c>
    </row>
    <row r="29" spans="1:11" ht="15.95" customHeight="1" x14ac:dyDescent="0.25">
      <c r="A29" s="540" t="s">
        <v>523</v>
      </c>
      <c r="B29" s="1248" t="s">
        <v>132</v>
      </c>
      <c r="C29" s="1248" t="s">
        <v>499</v>
      </c>
      <c r="D29" s="234">
        <v>0.02</v>
      </c>
      <c r="E29" s="88"/>
      <c r="F29" s="88"/>
      <c r="G29" s="1247"/>
      <c r="H29" s="1247"/>
      <c r="I29" s="1247"/>
      <c r="J29" s="1372" t="s">
        <v>1000</v>
      </c>
      <c r="K29" s="1247">
        <v>85731.9</v>
      </c>
    </row>
    <row r="30" spans="1:11" s="553" customFormat="1" ht="15.95" customHeight="1" x14ac:dyDescent="0.25">
      <c r="A30" s="540" t="s">
        <v>507</v>
      </c>
      <c r="B30" s="1248"/>
      <c r="C30" s="1248" t="s">
        <v>169</v>
      </c>
      <c r="D30" s="88"/>
      <c r="E30" s="88"/>
      <c r="F30" s="88"/>
      <c r="G30" s="1247"/>
      <c r="H30" s="1247">
        <v>110</v>
      </c>
      <c r="I30" s="1247">
        <v>250</v>
      </c>
      <c r="J30" s="1372" t="s">
        <v>997</v>
      </c>
      <c r="K30" s="1685">
        <v>43344.6</v>
      </c>
    </row>
    <row r="31" spans="1:11" s="553" customFormat="1" ht="15.95" customHeight="1" x14ac:dyDescent="0.25">
      <c r="A31" s="540" t="s">
        <v>508</v>
      </c>
      <c r="B31" s="1248"/>
      <c r="C31" s="1248" t="s">
        <v>509</v>
      </c>
      <c r="D31" s="88"/>
      <c r="E31" s="88"/>
      <c r="F31" s="88"/>
      <c r="G31" s="1247"/>
      <c r="H31" s="1247">
        <v>120</v>
      </c>
      <c r="I31" s="1247">
        <v>360</v>
      </c>
      <c r="J31" s="1372" t="s">
        <v>997</v>
      </c>
      <c r="K31" s="1685"/>
    </row>
    <row r="32" spans="1:11" s="254" customFormat="1" ht="15.95" customHeight="1" x14ac:dyDescent="0.25">
      <c r="A32" s="1682" t="s">
        <v>520</v>
      </c>
      <c r="B32" s="1248"/>
      <c r="C32" s="1248" t="s">
        <v>165</v>
      </c>
      <c r="D32" s="88"/>
      <c r="E32" s="88"/>
      <c r="F32" s="88"/>
      <c r="G32" s="1247"/>
      <c r="H32" s="1247">
        <v>300</v>
      </c>
      <c r="I32" s="1247">
        <v>600</v>
      </c>
      <c r="J32" s="1674" t="s">
        <v>1000</v>
      </c>
      <c r="K32" s="1685">
        <v>42540</v>
      </c>
    </row>
    <row r="33" spans="1:11" s="254" customFormat="1" ht="15.95" customHeight="1" x14ac:dyDescent="0.25">
      <c r="A33" s="1682"/>
      <c r="B33" s="1248"/>
      <c r="C33" s="1248" t="s">
        <v>110</v>
      </c>
      <c r="D33" s="88"/>
      <c r="E33" s="88"/>
      <c r="F33" s="88"/>
      <c r="G33" s="1247"/>
      <c r="H33" s="1247">
        <v>900</v>
      </c>
      <c r="I33" s="1247">
        <v>1800</v>
      </c>
      <c r="J33" s="1676"/>
      <c r="K33" s="1685"/>
    </row>
    <row r="34" spans="1:11" s="553" customFormat="1" ht="15.95" customHeight="1" x14ac:dyDescent="0.25">
      <c r="A34" s="540" t="s">
        <v>480</v>
      </c>
      <c r="B34" s="1248" t="s">
        <v>510</v>
      </c>
      <c r="C34" s="1248" t="s">
        <v>169</v>
      </c>
      <c r="D34" s="88"/>
      <c r="E34" s="88"/>
      <c r="F34" s="88"/>
      <c r="G34" s="1247">
        <v>270</v>
      </c>
      <c r="H34" s="1247"/>
      <c r="I34" s="1247"/>
      <c r="J34" s="1372" t="s">
        <v>997</v>
      </c>
      <c r="K34" s="1247">
        <v>9255.6</v>
      </c>
    </row>
    <row r="35" spans="1:11" s="254" customFormat="1" ht="15.95" customHeight="1" x14ac:dyDescent="0.25">
      <c r="A35" s="540" t="s">
        <v>519</v>
      </c>
      <c r="B35" s="1248"/>
      <c r="C35" s="1248" t="s">
        <v>169</v>
      </c>
      <c r="D35" s="88"/>
      <c r="E35" s="88"/>
      <c r="F35" s="88"/>
      <c r="G35" s="1247"/>
      <c r="H35" s="1247">
        <v>18</v>
      </c>
      <c r="I35" s="1247">
        <v>600</v>
      </c>
      <c r="J35" s="1372" t="s">
        <v>1000</v>
      </c>
      <c r="K35" s="1247">
        <v>360</v>
      </c>
    </row>
    <row r="36" spans="1:11" s="254" customFormat="1" ht="15.95" customHeight="1" x14ac:dyDescent="0.25">
      <c r="A36" s="1248"/>
      <c r="B36" s="1248"/>
      <c r="C36" s="1248"/>
      <c r="D36" s="88"/>
      <c r="E36" s="88"/>
      <c r="F36" s="88"/>
      <c r="G36" s="1247"/>
      <c r="H36" s="1247"/>
      <c r="I36" s="1247"/>
      <c r="J36" s="1248"/>
      <c r="K36" s="1247"/>
    </row>
    <row r="37" spans="1:11" ht="15.95" customHeight="1" x14ac:dyDescent="0.25">
      <c r="A37" s="140" t="s">
        <v>64</v>
      </c>
      <c r="B37" s="274"/>
      <c r="C37" s="274"/>
      <c r="D37" s="178"/>
      <c r="E37" s="178"/>
      <c r="F37" s="178"/>
      <c r="G37" s="275"/>
      <c r="H37" s="275"/>
      <c r="I37" s="275"/>
      <c r="J37" s="270"/>
      <c r="K37" s="275">
        <f>SUM(K38)</f>
        <v>0</v>
      </c>
    </row>
    <row r="38" spans="1:11" ht="15.95" customHeight="1" x14ac:dyDescent="0.25">
      <c r="A38" s="439"/>
      <c r="B38" s="82"/>
      <c r="C38" s="82"/>
      <c r="D38" s="128"/>
      <c r="E38" s="128"/>
      <c r="F38" s="128"/>
      <c r="G38" s="209"/>
      <c r="H38" s="209"/>
      <c r="I38" s="209"/>
      <c r="J38" s="1372" t="s">
        <v>1000</v>
      </c>
      <c r="K38" s="209"/>
    </row>
    <row r="39" spans="1:11" ht="15.95" customHeight="1" x14ac:dyDescent="0.25">
      <c r="A39" s="140" t="s">
        <v>65</v>
      </c>
      <c r="B39" s="274"/>
      <c r="C39" s="274"/>
      <c r="D39" s="178"/>
      <c r="E39" s="178"/>
      <c r="F39" s="178"/>
      <c r="G39" s="275"/>
      <c r="H39" s="275"/>
      <c r="I39" s="275"/>
      <c r="J39" s="270"/>
      <c r="K39" s="275">
        <f>+K40</f>
        <v>564919</v>
      </c>
    </row>
    <row r="40" spans="1:11" ht="15.95" customHeight="1" x14ac:dyDescent="0.25">
      <c r="A40" s="540" t="s">
        <v>524</v>
      </c>
      <c r="B40" s="82"/>
      <c r="C40" s="1248" t="s">
        <v>499</v>
      </c>
      <c r="D40" s="88"/>
      <c r="E40" s="88"/>
      <c r="F40" s="88"/>
      <c r="G40" s="1247"/>
      <c r="H40" s="1247">
        <v>120</v>
      </c>
      <c r="I40" s="1247">
        <v>9960.49</v>
      </c>
      <c r="J40" s="1372" t="s">
        <v>1000</v>
      </c>
      <c r="K40" s="1247">
        <v>564919</v>
      </c>
    </row>
    <row r="41" spans="1:11" ht="15.95" customHeight="1" x14ac:dyDescent="0.25">
      <c r="A41" s="439"/>
      <c r="B41" s="82"/>
      <c r="C41" s="82"/>
      <c r="D41" s="128"/>
      <c r="E41" s="128"/>
      <c r="F41" s="128"/>
      <c r="G41" s="209"/>
      <c r="H41" s="209"/>
      <c r="I41" s="209"/>
      <c r="J41" s="1248"/>
      <c r="K41" s="209"/>
    </row>
    <row r="42" spans="1:11" ht="15.95" customHeight="1" x14ac:dyDescent="0.25">
      <c r="A42" s="173" t="s">
        <v>67</v>
      </c>
      <c r="B42" s="295"/>
      <c r="C42" s="295"/>
      <c r="D42" s="179"/>
      <c r="E42" s="179"/>
      <c r="F42" s="179"/>
      <c r="G42" s="311"/>
      <c r="H42" s="311"/>
      <c r="I42" s="311"/>
      <c r="J42" s="268"/>
      <c r="K42" s="311">
        <f>SUM(K43)</f>
        <v>0</v>
      </c>
    </row>
    <row r="43" spans="1:11" ht="15.95" customHeight="1" x14ac:dyDescent="0.25">
      <c r="A43" s="440"/>
      <c r="B43" s="84"/>
      <c r="C43" s="84"/>
      <c r="D43" s="129"/>
      <c r="E43" s="129"/>
      <c r="F43" s="129"/>
      <c r="G43" s="222"/>
      <c r="H43" s="222"/>
      <c r="I43" s="222"/>
      <c r="J43" s="72"/>
      <c r="K43" s="222"/>
    </row>
    <row r="44" spans="1:11" s="15" customFormat="1" ht="15.95" customHeight="1" x14ac:dyDescent="0.25">
      <c r="A44" s="140" t="s">
        <v>68</v>
      </c>
      <c r="B44" s="274"/>
      <c r="C44" s="274"/>
      <c r="D44" s="178"/>
      <c r="E44" s="178"/>
      <c r="F44" s="178"/>
      <c r="G44" s="275"/>
      <c r="H44" s="275"/>
      <c r="I44" s="275"/>
      <c r="J44" s="270"/>
      <c r="K44" s="275">
        <f>+K45</f>
        <v>294342.28000000003</v>
      </c>
    </row>
    <row r="45" spans="1:11" s="1" customFormat="1" ht="15.95" customHeight="1" x14ac:dyDescent="0.25">
      <c r="A45" s="50" t="s">
        <v>525</v>
      </c>
      <c r="B45" s="72"/>
      <c r="C45" s="72"/>
      <c r="D45" s="89"/>
      <c r="E45" s="89"/>
      <c r="F45" s="89"/>
      <c r="G45" s="207"/>
      <c r="H45" s="207"/>
      <c r="I45" s="207"/>
      <c r="J45" s="72"/>
      <c r="K45" s="1247">
        <v>294342.28000000003</v>
      </c>
    </row>
    <row r="46" spans="1:11" ht="15.95" customHeight="1" x14ac:dyDescent="0.25">
      <c r="A46" s="440"/>
      <c r="B46" s="84"/>
      <c r="C46" s="84"/>
      <c r="D46" s="129"/>
      <c r="E46" s="129"/>
      <c r="F46" s="129"/>
      <c r="G46" s="222"/>
      <c r="H46" s="222"/>
      <c r="I46" s="222"/>
      <c r="J46" s="72"/>
      <c r="K46" s="222"/>
    </row>
    <row r="47" spans="1:11" s="1" customFormat="1" ht="15.95" customHeight="1" x14ac:dyDescent="0.25">
      <c r="A47" s="441" t="s">
        <v>178</v>
      </c>
      <c r="B47" s="441"/>
      <c r="C47" s="441"/>
      <c r="D47" s="1244"/>
      <c r="E47" s="1244"/>
      <c r="F47" s="1244"/>
      <c r="G47" s="448"/>
      <c r="H47" s="448"/>
      <c r="I47" s="448"/>
      <c r="J47" s="265"/>
      <c r="K47" s="448">
        <f>SUM(K11+K17+K24+K37+K39+K44+K42+K9)</f>
        <v>28340042.73</v>
      </c>
    </row>
    <row r="48" spans="1:11" x14ac:dyDescent="0.25">
      <c r="A48" s="18"/>
      <c r="B48" s="18"/>
      <c r="C48" s="18"/>
      <c r="D48" s="19"/>
      <c r="E48" s="19"/>
      <c r="F48" s="19"/>
      <c r="G48" s="312"/>
      <c r="H48" s="312"/>
      <c r="I48" s="312"/>
      <c r="J48" s="345"/>
      <c r="K48" s="19"/>
    </row>
    <row r="49" spans="2:10" x14ac:dyDescent="0.25">
      <c r="B49" s="309"/>
      <c r="C49" s="309"/>
      <c r="G49" s="313"/>
      <c r="H49" s="313"/>
      <c r="I49" s="313"/>
      <c r="J49" s="346"/>
    </row>
    <row r="50" spans="2:10" x14ac:dyDescent="0.25">
      <c r="B50" s="309"/>
      <c r="C50" s="309"/>
      <c r="G50" s="313"/>
      <c r="H50" s="313"/>
      <c r="I50" s="313"/>
      <c r="J50" s="346"/>
    </row>
    <row r="51" spans="2:10" x14ac:dyDescent="0.25">
      <c r="B51" s="309"/>
      <c r="C51" s="309"/>
      <c r="G51" s="313"/>
      <c r="H51" s="313"/>
      <c r="I51" s="313"/>
      <c r="J51" s="346"/>
    </row>
    <row r="52" spans="2:10" x14ac:dyDescent="0.25">
      <c r="B52" s="309"/>
      <c r="C52" s="309"/>
      <c r="G52" s="313"/>
      <c r="H52" s="313"/>
      <c r="I52" s="313"/>
      <c r="J52" s="346"/>
    </row>
    <row r="53" spans="2:10" x14ac:dyDescent="0.25">
      <c r="B53" s="309"/>
      <c r="C53" s="309"/>
      <c r="G53" s="313"/>
      <c r="H53" s="313"/>
      <c r="I53" s="313"/>
      <c r="J53" s="346"/>
    </row>
    <row r="54" spans="2:10" x14ac:dyDescent="0.25">
      <c r="B54" s="309"/>
      <c r="C54" s="309"/>
      <c r="G54" s="313"/>
      <c r="H54" s="313"/>
      <c r="I54" s="313"/>
      <c r="J54" s="346"/>
    </row>
    <row r="55" spans="2:10" x14ac:dyDescent="0.25">
      <c r="B55" s="309"/>
      <c r="C55" s="309"/>
      <c r="G55" s="313"/>
      <c r="H55" s="313"/>
      <c r="I55" s="313"/>
      <c r="J55" s="346"/>
    </row>
    <row r="56" spans="2:10" x14ac:dyDescent="0.25">
      <c r="B56" s="309"/>
      <c r="C56" s="309"/>
      <c r="G56" s="313"/>
      <c r="H56" s="313"/>
      <c r="I56" s="313"/>
      <c r="J56" s="346"/>
    </row>
    <row r="57" spans="2:10" x14ac:dyDescent="0.25">
      <c r="B57" s="309"/>
      <c r="C57" s="309"/>
      <c r="G57" s="313"/>
      <c r="H57" s="313"/>
      <c r="I57" s="313"/>
      <c r="J57" s="346"/>
    </row>
    <row r="58" spans="2:10" x14ac:dyDescent="0.25">
      <c r="B58" s="309"/>
      <c r="C58" s="309"/>
      <c r="G58" s="313"/>
      <c r="H58" s="313"/>
      <c r="I58" s="313"/>
      <c r="J58" s="346"/>
    </row>
    <row r="59" spans="2:10" x14ac:dyDescent="0.25">
      <c r="B59" s="309"/>
      <c r="C59" s="309"/>
      <c r="G59" s="313"/>
      <c r="H59" s="313"/>
      <c r="I59" s="313"/>
      <c r="J59" s="346"/>
    </row>
    <row r="60" spans="2:10" x14ac:dyDescent="0.25">
      <c r="B60" s="309"/>
      <c r="C60" s="309"/>
      <c r="G60" s="313"/>
      <c r="H60" s="313"/>
      <c r="I60" s="313"/>
      <c r="J60" s="346"/>
    </row>
    <row r="61" spans="2:10" x14ac:dyDescent="0.25">
      <c r="B61" s="309"/>
      <c r="C61" s="309"/>
      <c r="G61" s="313"/>
      <c r="H61" s="313"/>
      <c r="I61" s="313"/>
      <c r="J61" s="346"/>
    </row>
    <row r="62" spans="2:10" x14ac:dyDescent="0.25">
      <c r="B62" s="309"/>
      <c r="C62" s="309"/>
      <c r="G62" s="313"/>
      <c r="H62" s="313"/>
      <c r="I62" s="313"/>
      <c r="J62" s="346"/>
    </row>
    <row r="63" spans="2:10" x14ac:dyDescent="0.25">
      <c r="B63" s="309"/>
      <c r="C63" s="309"/>
      <c r="G63" s="313"/>
      <c r="H63" s="313"/>
      <c r="I63" s="313"/>
      <c r="J63" s="346"/>
    </row>
    <row r="64" spans="2:10" x14ac:dyDescent="0.25">
      <c r="B64" s="309"/>
      <c r="C64" s="309"/>
      <c r="G64" s="313"/>
      <c r="H64" s="313"/>
      <c r="J64" s="346"/>
    </row>
    <row r="65" spans="2:10" x14ac:dyDescent="0.25">
      <c r="B65" s="309"/>
      <c r="C65" s="309"/>
      <c r="J65" s="346"/>
    </row>
    <row r="66" spans="2:10" x14ac:dyDescent="0.25">
      <c r="B66" s="309"/>
      <c r="C66" s="309"/>
      <c r="J66" s="346"/>
    </row>
    <row r="67" spans="2:10" x14ac:dyDescent="0.25">
      <c r="B67" s="309"/>
      <c r="C67" s="309"/>
    </row>
    <row r="68" spans="2:10" x14ac:dyDescent="0.25">
      <c r="B68" s="309"/>
      <c r="C68" s="309"/>
    </row>
  </sheetData>
  <sortState ref="A28:K31">
    <sortCondition descending="1" ref="K28:K31"/>
  </sortState>
  <mergeCells count="14">
    <mergeCell ref="J7:J8"/>
    <mergeCell ref="K7:K8"/>
    <mergeCell ref="K30:K31"/>
    <mergeCell ref="A32:A33"/>
    <mergeCell ref="J32:J33"/>
    <mergeCell ref="K32:K33"/>
    <mergeCell ref="H6:I6"/>
    <mergeCell ref="A7:A8"/>
    <mergeCell ref="B7:B8"/>
    <mergeCell ref="C7:C8"/>
    <mergeCell ref="D7:D8"/>
    <mergeCell ref="E7:F7"/>
    <mergeCell ref="G7:G8"/>
    <mergeCell ref="H7:I7"/>
  </mergeCells>
  <pageMargins left="0.23622047244094491" right="0.15748031496062992" top="0.74803149606299213" bottom="0.74803149606299213" header="0.31496062992125984" footer="0.31496062992125984"/>
  <pageSetup paperSize="5" scale="67" orientation="landscape" r:id="rId1"/>
  <ignoredErrors>
    <ignoredError sqref="A6:XFD6"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showGridLines="0" zoomScale="90" zoomScaleNormal="90" workbookViewId="0">
      <selection activeCell="K16" sqref="K16"/>
    </sheetView>
  </sheetViews>
  <sheetFormatPr baseColWidth="10" defaultColWidth="11.5703125" defaultRowHeight="15" x14ac:dyDescent="0.25"/>
  <cols>
    <col min="1" max="1" width="78.140625" style="557" bestFit="1" customWidth="1"/>
    <col min="2" max="2" width="41" style="557" bestFit="1" customWidth="1"/>
    <col min="3" max="3" width="27.28515625" style="557" bestFit="1" customWidth="1"/>
    <col min="4" max="4" width="17" style="557" bestFit="1" customWidth="1"/>
    <col min="5" max="6" width="15.42578125" style="557" customWidth="1"/>
    <col min="7" max="7" width="25" style="557" customWidth="1"/>
    <col min="8" max="8" width="19.85546875" style="557" bestFit="1" customWidth="1"/>
    <col min="9" max="9" width="17" style="557" bestFit="1" customWidth="1"/>
    <col min="10" max="10" width="22.5703125" style="557" bestFit="1" customWidth="1"/>
    <col min="11" max="11" width="16.140625" style="1552" bestFit="1" customWidth="1"/>
    <col min="12" max="16384" width="11.5703125" style="557"/>
  </cols>
  <sheetData>
    <row r="1" spans="1:11" ht="20.25" x14ac:dyDescent="0.3">
      <c r="A1" s="1218"/>
      <c r="B1" s="1218"/>
      <c r="C1" s="1218"/>
      <c r="D1" s="1218"/>
      <c r="E1" s="1218"/>
      <c r="F1" s="1218"/>
      <c r="G1" s="1218"/>
      <c r="H1" s="1218"/>
      <c r="I1" s="1218"/>
      <c r="J1" s="1218"/>
      <c r="K1" s="1537"/>
    </row>
    <row r="2" spans="1:11" ht="20.25" x14ac:dyDescent="0.25">
      <c r="A2" s="435" t="s">
        <v>126</v>
      </c>
      <c r="B2" s="1220"/>
      <c r="C2" s="1220"/>
      <c r="D2" s="1220"/>
      <c r="E2" s="1220"/>
      <c r="F2" s="1220"/>
      <c r="G2" s="1220"/>
      <c r="H2" s="1220"/>
      <c r="I2" s="1220"/>
      <c r="J2" s="1220"/>
      <c r="K2" s="1538" t="s">
        <v>127</v>
      </c>
    </row>
    <row r="3" spans="1:11" s="558" customFormat="1" ht="20.25" x14ac:dyDescent="0.25">
      <c r="A3" s="566" t="s">
        <v>0</v>
      </c>
      <c r="B3" s="1220"/>
      <c r="C3" s="1220"/>
      <c r="D3" s="1220"/>
      <c r="E3" s="1220"/>
      <c r="F3" s="1220"/>
      <c r="G3" s="1220"/>
      <c r="H3" s="1220"/>
      <c r="I3" s="1220"/>
      <c r="J3" s="1220"/>
      <c r="K3" s="1539"/>
    </row>
    <row r="4" spans="1:11" ht="20.25" x14ac:dyDescent="0.25">
      <c r="A4" s="23" t="s">
        <v>3389</v>
      </c>
      <c r="B4" s="1220"/>
      <c r="C4" s="1220"/>
      <c r="D4" s="1220"/>
      <c r="E4" s="1220"/>
      <c r="F4" s="1220"/>
      <c r="G4" s="1220"/>
      <c r="H4" s="1220"/>
      <c r="I4" s="1220"/>
      <c r="J4" s="1220"/>
      <c r="K4" s="1539"/>
    </row>
    <row r="5" spans="1:11" ht="20.25" x14ac:dyDescent="0.25">
      <c r="A5" s="1219"/>
      <c r="B5" s="1220"/>
      <c r="C5" s="1220"/>
      <c r="D5" s="1220"/>
      <c r="E5" s="1220"/>
      <c r="F5" s="1220"/>
      <c r="G5" s="1220"/>
      <c r="H5" s="1220"/>
      <c r="I5" s="1220"/>
      <c r="J5" s="1220"/>
      <c r="K5" s="1539"/>
    </row>
    <row r="6" spans="1:11" ht="20.25" x14ac:dyDescent="0.3">
      <c r="A6" s="1221"/>
      <c r="B6" s="1218"/>
      <c r="C6" s="1218"/>
      <c r="D6" s="1222"/>
      <c r="E6" s="1222"/>
      <c r="F6" s="1222"/>
      <c r="G6" s="1221"/>
      <c r="H6" s="1222"/>
      <c r="I6" s="1222"/>
      <c r="J6" s="1218"/>
      <c r="K6" s="1540"/>
    </row>
    <row r="7" spans="1:11" x14ac:dyDescent="0.25">
      <c r="A7" s="1389" t="s">
        <v>1</v>
      </c>
      <c r="B7" s="1389" t="s">
        <v>2</v>
      </c>
      <c r="C7" s="1389" t="s">
        <v>3</v>
      </c>
      <c r="D7" s="1389"/>
      <c r="E7" s="1390" t="s">
        <v>4</v>
      </c>
      <c r="F7" s="1390"/>
      <c r="G7" s="1389" t="s">
        <v>5</v>
      </c>
      <c r="H7" s="1686" t="s">
        <v>6</v>
      </c>
      <c r="I7" s="1686"/>
      <c r="J7" s="1389" t="s">
        <v>7</v>
      </c>
      <c r="K7" s="1541" t="s">
        <v>8</v>
      </c>
    </row>
    <row r="8" spans="1:11" ht="12.75" customHeight="1" x14ac:dyDescent="0.25">
      <c r="A8" s="1614" t="s">
        <v>9</v>
      </c>
      <c r="B8" s="1601" t="s">
        <v>10</v>
      </c>
      <c r="C8" s="1601" t="s">
        <v>11</v>
      </c>
      <c r="D8" s="1601" t="s">
        <v>12</v>
      </c>
      <c r="E8" s="1601" t="s">
        <v>13</v>
      </c>
      <c r="F8" s="1601"/>
      <c r="G8" s="1601" t="s">
        <v>14</v>
      </c>
      <c r="H8" s="1601" t="s">
        <v>15</v>
      </c>
      <c r="I8" s="1601"/>
      <c r="J8" s="1601" t="s">
        <v>16</v>
      </c>
      <c r="K8" s="1638" t="s">
        <v>17</v>
      </c>
    </row>
    <row r="9" spans="1:11" x14ac:dyDescent="0.25">
      <c r="A9" s="1614"/>
      <c r="B9" s="1601"/>
      <c r="C9" s="1601"/>
      <c r="D9" s="1601"/>
      <c r="E9" s="1243" t="s">
        <v>18</v>
      </c>
      <c r="F9" s="1243" t="s">
        <v>19</v>
      </c>
      <c r="G9" s="1601"/>
      <c r="H9" s="1243" t="s">
        <v>18</v>
      </c>
      <c r="I9" s="1243" t="s">
        <v>19</v>
      </c>
      <c r="J9" s="1601"/>
      <c r="K9" s="1638"/>
    </row>
    <row r="10" spans="1:11" x14ac:dyDescent="0.25">
      <c r="A10" s="1373" t="s">
        <v>467</v>
      </c>
      <c r="B10" s="1374"/>
      <c r="C10" s="1374"/>
      <c r="D10" s="1374"/>
      <c r="E10" s="1374"/>
      <c r="F10" s="1374"/>
      <c r="G10" s="1374"/>
      <c r="H10" s="1374"/>
      <c r="I10" s="1374"/>
      <c r="J10" s="1374"/>
      <c r="K10" s="1542">
        <f>SUM(K11)</f>
        <v>0</v>
      </c>
    </row>
    <row r="11" spans="1:11" x14ac:dyDescent="0.25">
      <c r="A11" s="1375"/>
      <c r="B11" s="1376"/>
      <c r="C11" s="1376"/>
      <c r="D11" s="1377"/>
      <c r="E11" s="1377"/>
      <c r="F11" s="1377"/>
      <c r="G11" s="1376"/>
      <c r="H11" s="1376"/>
      <c r="I11" s="1376"/>
      <c r="J11" s="1376"/>
      <c r="K11" s="1543"/>
    </row>
    <row r="12" spans="1:11" x14ac:dyDescent="0.25">
      <c r="A12" s="1373" t="s">
        <v>594</v>
      </c>
      <c r="B12" s="1374"/>
      <c r="C12" s="1374"/>
      <c r="D12" s="1378"/>
      <c r="E12" s="1378"/>
      <c r="F12" s="1378"/>
      <c r="G12" s="1374"/>
      <c r="H12" s="1374"/>
      <c r="I12" s="1374"/>
      <c r="J12" s="1374"/>
      <c r="K12" s="1542">
        <f>SUM(K13:K25)</f>
        <v>26155675.149999999</v>
      </c>
    </row>
    <row r="13" spans="1:11" ht="30" x14ac:dyDescent="0.25">
      <c r="A13" s="1379" t="s">
        <v>3305</v>
      </c>
      <c r="B13" s="1391" t="s">
        <v>3306</v>
      </c>
      <c r="C13" s="1391" t="s">
        <v>1970</v>
      </c>
      <c r="D13" s="1392"/>
      <c r="E13" s="1392"/>
      <c r="F13" s="1392"/>
      <c r="G13" s="1391"/>
      <c r="H13" s="1393">
        <v>193.61</v>
      </c>
      <c r="I13" s="1393">
        <v>5100.1899999999996</v>
      </c>
      <c r="J13" s="1391" t="s">
        <v>3307</v>
      </c>
      <c r="K13" s="1544">
        <v>8873835.9600000009</v>
      </c>
    </row>
    <row r="14" spans="1:11" ht="30" x14ac:dyDescent="0.25">
      <c r="A14" s="1379" t="s">
        <v>3308</v>
      </c>
      <c r="B14" s="1391" t="s">
        <v>3309</v>
      </c>
      <c r="C14" s="1391" t="s">
        <v>79</v>
      </c>
      <c r="D14" s="1392">
        <v>0.01</v>
      </c>
      <c r="E14" s="1394">
        <v>4.0000000000000001E-3</v>
      </c>
      <c r="F14" s="1395">
        <v>0.04</v>
      </c>
      <c r="G14" s="1391" t="s">
        <v>3310</v>
      </c>
      <c r="H14" s="1391" t="s">
        <v>3311</v>
      </c>
      <c r="I14" s="1391" t="s">
        <v>3312</v>
      </c>
      <c r="J14" s="1391" t="s">
        <v>3307</v>
      </c>
      <c r="K14" s="1544">
        <f>4211143.11+4579296.29+49930.69</f>
        <v>8840370.0899999999</v>
      </c>
    </row>
    <row r="15" spans="1:11" x14ac:dyDescent="0.25">
      <c r="A15" s="1379" t="s">
        <v>3313</v>
      </c>
      <c r="B15" s="1391" t="s">
        <v>3314</v>
      </c>
      <c r="C15" s="1391" t="s">
        <v>3315</v>
      </c>
      <c r="D15" s="1392"/>
      <c r="E15" s="1392"/>
      <c r="F15" s="1392"/>
      <c r="G15" s="1391"/>
      <c r="H15" s="1393">
        <v>211</v>
      </c>
      <c r="I15" s="1393">
        <v>216.95</v>
      </c>
      <c r="J15" s="1391" t="s">
        <v>3307</v>
      </c>
      <c r="K15" s="1544">
        <f>1485881.42+2152954.8</f>
        <v>3638836.2199999997</v>
      </c>
    </row>
    <row r="16" spans="1:11" x14ac:dyDescent="0.25">
      <c r="A16" s="1379" t="s">
        <v>3316</v>
      </c>
      <c r="B16" s="1391" t="s">
        <v>3317</v>
      </c>
      <c r="C16" s="1391"/>
      <c r="D16" s="1392">
        <v>0.08</v>
      </c>
      <c r="E16" s="1392">
        <v>0.02</v>
      </c>
      <c r="F16" s="1392">
        <v>0.08</v>
      </c>
      <c r="G16" s="1391"/>
      <c r="H16" s="1391"/>
      <c r="I16" s="1391"/>
      <c r="J16" s="1391" t="s">
        <v>3307</v>
      </c>
      <c r="K16" s="1544">
        <v>2998772.64</v>
      </c>
    </row>
    <row r="17" spans="1:11" x14ac:dyDescent="0.25">
      <c r="A17" s="1379" t="s">
        <v>3318</v>
      </c>
      <c r="B17" s="1391" t="s">
        <v>3319</v>
      </c>
      <c r="C17" s="1391"/>
      <c r="D17" s="1392">
        <v>0.1</v>
      </c>
      <c r="E17" s="1392"/>
      <c r="F17" s="1392"/>
      <c r="G17" s="1391"/>
      <c r="H17" s="1391"/>
      <c r="I17" s="1391"/>
      <c r="J17" s="1391" t="s">
        <v>3307</v>
      </c>
      <c r="K17" s="1544">
        <v>1802612.24</v>
      </c>
    </row>
    <row r="18" spans="1:11" x14ac:dyDescent="0.25">
      <c r="A18" s="1379" t="s">
        <v>3320</v>
      </c>
      <c r="B18" s="1391" t="s">
        <v>3321</v>
      </c>
      <c r="C18" s="1391" t="s">
        <v>509</v>
      </c>
      <c r="D18" s="1392"/>
      <c r="E18" s="1392"/>
      <c r="F18" s="1392"/>
      <c r="G18" s="1391"/>
      <c r="H18" s="1393">
        <v>203</v>
      </c>
      <c r="I18" s="1393">
        <v>314.75</v>
      </c>
      <c r="J18" s="1391" t="s">
        <v>3307</v>
      </c>
      <c r="K18" s="1544">
        <v>1248</v>
      </c>
    </row>
    <row r="19" spans="1:11" x14ac:dyDescent="0.25">
      <c r="A19" s="1379" t="s">
        <v>3322</v>
      </c>
      <c r="B19" s="1391"/>
      <c r="C19" s="1391"/>
      <c r="D19" s="1392"/>
      <c r="E19" s="1392"/>
      <c r="F19" s="1392"/>
      <c r="G19" s="1391"/>
      <c r="H19" s="1391"/>
      <c r="I19" s="1391"/>
      <c r="J19" s="1391"/>
      <c r="K19" s="1545"/>
    </row>
    <row r="20" spans="1:11" x14ac:dyDescent="0.25">
      <c r="A20" s="1379" t="s">
        <v>3323</v>
      </c>
      <c r="B20" s="1391"/>
      <c r="C20" s="1391"/>
      <c r="D20" s="1392"/>
      <c r="E20" s="1392"/>
      <c r="F20" s="1392"/>
      <c r="G20" s="1391"/>
      <c r="H20" s="1391"/>
      <c r="I20" s="1391"/>
      <c r="J20" s="1391"/>
      <c r="K20" s="1545"/>
    </row>
    <row r="21" spans="1:11" x14ac:dyDescent="0.25">
      <c r="A21" s="1379" t="s">
        <v>3324</v>
      </c>
      <c r="B21" s="1391"/>
      <c r="C21" s="1391"/>
      <c r="D21" s="1392"/>
      <c r="E21" s="1392"/>
      <c r="F21" s="1392"/>
      <c r="G21" s="1391"/>
      <c r="H21" s="1391"/>
      <c r="I21" s="1391"/>
      <c r="J21" s="1391"/>
      <c r="K21" s="1545"/>
    </row>
    <row r="22" spans="1:11" x14ac:dyDescent="0.25">
      <c r="A22" s="1379" t="s">
        <v>3325</v>
      </c>
      <c r="B22" s="1391"/>
      <c r="C22" s="1391"/>
      <c r="D22" s="1392"/>
      <c r="E22" s="1392"/>
      <c r="F22" s="1392"/>
      <c r="G22" s="1391"/>
      <c r="H22" s="1391"/>
      <c r="I22" s="1391"/>
      <c r="J22" s="1391"/>
      <c r="K22" s="1545"/>
    </row>
    <row r="23" spans="1:11" x14ac:dyDescent="0.25">
      <c r="A23" s="1379" t="s">
        <v>3326</v>
      </c>
      <c r="B23" s="1391"/>
      <c r="C23" s="1391"/>
      <c r="D23" s="1392"/>
      <c r="E23" s="1392"/>
      <c r="F23" s="1392"/>
      <c r="G23" s="1391"/>
      <c r="H23" s="1391"/>
      <c r="I23" s="1391"/>
      <c r="J23" s="1391"/>
      <c r="K23" s="1545"/>
    </row>
    <row r="24" spans="1:11" x14ac:dyDescent="0.25">
      <c r="A24" s="1379" t="s">
        <v>3327</v>
      </c>
      <c r="B24" s="1391"/>
      <c r="C24" s="1391"/>
      <c r="D24" s="1392"/>
      <c r="E24" s="1392"/>
      <c r="F24" s="1392"/>
      <c r="G24" s="1391"/>
      <c r="H24" s="1391"/>
      <c r="I24" s="1391"/>
      <c r="J24" s="1391"/>
      <c r="K24" s="1545"/>
    </row>
    <row r="25" spans="1:11" x14ac:dyDescent="0.25">
      <c r="A25" s="1379" t="s">
        <v>3328</v>
      </c>
      <c r="B25" s="1391"/>
      <c r="C25" s="1391"/>
      <c r="D25" s="1392"/>
      <c r="E25" s="1392"/>
      <c r="F25" s="1392"/>
      <c r="G25" s="1391"/>
      <c r="H25" s="1391"/>
      <c r="I25" s="1391"/>
      <c r="J25" s="1391"/>
      <c r="K25" s="1545"/>
    </row>
    <row r="26" spans="1:11" x14ac:dyDescent="0.25">
      <c r="A26" s="1379"/>
      <c r="B26" s="1391"/>
      <c r="C26" s="1391"/>
      <c r="D26" s="1392"/>
      <c r="E26" s="1392"/>
      <c r="F26" s="1392"/>
      <c r="G26" s="1391"/>
      <c r="H26" s="1391"/>
      <c r="I26" s="1391"/>
      <c r="J26" s="1391"/>
      <c r="K26" s="1545"/>
    </row>
    <row r="27" spans="1:11" x14ac:dyDescent="0.25">
      <c r="A27" s="1380" t="s">
        <v>614</v>
      </c>
      <c r="B27" s="1381"/>
      <c r="C27" s="1381"/>
      <c r="D27" s="1382"/>
      <c r="E27" s="1382"/>
      <c r="F27" s="1382"/>
      <c r="G27" s="1381"/>
      <c r="H27" s="1381"/>
      <c r="I27" s="1381"/>
      <c r="J27" s="1381"/>
      <c r="K27" s="1546">
        <f>SUM(K28)</f>
        <v>723800.66</v>
      </c>
    </row>
    <row r="28" spans="1:11" x14ac:dyDescent="0.25">
      <c r="A28" s="1379" t="s">
        <v>3329</v>
      </c>
      <c r="B28" s="1396" t="s">
        <v>3216</v>
      </c>
      <c r="C28" s="1396" t="s">
        <v>79</v>
      </c>
      <c r="D28" s="1397"/>
      <c r="E28" s="1397"/>
      <c r="F28" s="1397"/>
      <c r="G28" s="1396"/>
      <c r="H28" s="1396"/>
      <c r="I28" s="1396"/>
      <c r="J28" s="1396"/>
      <c r="K28" s="1544">
        <v>723800.66</v>
      </c>
    </row>
    <row r="29" spans="1:11" x14ac:dyDescent="0.25">
      <c r="A29" s="1379"/>
      <c r="B29" s="1396"/>
      <c r="C29" s="1396"/>
      <c r="D29" s="1397"/>
      <c r="E29" s="1397"/>
      <c r="F29" s="1397"/>
      <c r="G29" s="1396"/>
      <c r="H29" s="1396"/>
      <c r="I29" s="1396"/>
      <c r="J29" s="1396"/>
      <c r="K29" s="1544"/>
    </row>
    <row r="30" spans="1:11" x14ac:dyDescent="0.25">
      <c r="A30" s="1385" t="s">
        <v>617</v>
      </c>
      <c r="B30" s="1386"/>
      <c r="C30" s="1386"/>
      <c r="D30" s="1387"/>
      <c r="E30" s="1387"/>
      <c r="F30" s="1387"/>
      <c r="G30" s="1386"/>
      <c r="H30" s="1386"/>
      <c r="I30" s="1386"/>
      <c r="J30" s="1386"/>
      <c r="K30" s="1547">
        <f>SUM(K31:K39)</f>
        <v>2169709.15</v>
      </c>
    </row>
    <row r="31" spans="1:11" x14ac:dyDescent="0.25">
      <c r="A31" s="1379" t="s">
        <v>3330</v>
      </c>
      <c r="B31" s="1391"/>
      <c r="C31" s="1391"/>
      <c r="D31" s="1392"/>
      <c r="E31" s="1392"/>
      <c r="F31" s="1392"/>
      <c r="G31" s="1391"/>
      <c r="H31" s="1391"/>
      <c r="I31" s="1391"/>
      <c r="J31" s="1391" t="s">
        <v>3307</v>
      </c>
      <c r="K31" s="1544">
        <v>1118817.22</v>
      </c>
    </row>
    <row r="32" spans="1:11" ht="30" x14ac:dyDescent="0.25">
      <c r="A32" s="1379" t="s">
        <v>554</v>
      </c>
      <c r="B32" s="1391" t="s">
        <v>3331</v>
      </c>
      <c r="C32" s="1391" t="s">
        <v>3332</v>
      </c>
      <c r="D32" s="1398">
        <v>3.0000000000000005E-3</v>
      </c>
      <c r="E32" s="1398">
        <v>3.0000000000000005E-3</v>
      </c>
      <c r="F32" s="1398">
        <v>5.0000000000000001E-3</v>
      </c>
      <c r="G32" s="1391"/>
      <c r="H32" s="1391"/>
      <c r="I32" s="1391"/>
      <c r="J32" s="1391" t="s">
        <v>3307</v>
      </c>
      <c r="K32" s="1544">
        <v>724371.25</v>
      </c>
    </row>
    <row r="33" spans="1:11" x14ac:dyDescent="0.25">
      <c r="A33" s="1379" t="s">
        <v>3333</v>
      </c>
      <c r="B33" s="1391"/>
      <c r="C33" s="1391"/>
      <c r="D33" s="1392"/>
      <c r="E33" s="1392"/>
      <c r="F33" s="1392"/>
      <c r="G33" s="1391"/>
      <c r="H33" s="1391"/>
      <c r="I33" s="1391"/>
      <c r="J33" s="1391" t="s">
        <v>3307</v>
      </c>
      <c r="K33" s="1544">
        <v>175400</v>
      </c>
    </row>
    <row r="34" spans="1:11" x14ac:dyDescent="0.25">
      <c r="A34" s="1379" t="s">
        <v>2625</v>
      </c>
      <c r="B34" s="1391" t="s">
        <v>3334</v>
      </c>
      <c r="C34" s="1391"/>
      <c r="D34" s="1392"/>
      <c r="E34" s="1392"/>
      <c r="F34" s="1392"/>
      <c r="G34" s="1393">
        <v>250</v>
      </c>
      <c r="H34" s="1391"/>
      <c r="I34" s="1391"/>
      <c r="J34" s="1391" t="s">
        <v>3307</v>
      </c>
      <c r="K34" s="1544">
        <v>107249.68</v>
      </c>
    </row>
    <row r="35" spans="1:11" x14ac:dyDescent="0.25">
      <c r="A35" s="1379" t="s">
        <v>3335</v>
      </c>
      <c r="B35" s="1391" t="s">
        <v>165</v>
      </c>
      <c r="C35" s="1391"/>
      <c r="D35" s="1392"/>
      <c r="E35" s="1392"/>
      <c r="F35" s="1392"/>
      <c r="G35" s="1391"/>
      <c r="H35" s="1393">
        <v>73</v>
      </c>
      <c r="I35" s="1393">
        <v>462</v>
      </c>
      <c r="J35" s="1391" t="s">
        <v>3307</v>
      </c>
      <c r="K35" s="1544">
        <v>35987</v>
      </c>
    </row>
    <row r="36" spans="1:11" x14ac:dyDescent="0.25">
      <c r="A36" s="1379" t="s">
        <v>1489</v>
      </c>
      <c r="B36" s="1391"/>
      <c r="C36" s="1391"/>
      <c r="D36" s="1392"/>
      <c r="E36" s="1392"/>
      <c r="F36" s="1392"/>
      <c r="G36" s="1391"/>
      <c r="H36" s="1391"/>
      <c r="I36" s="1391"/>
      <c r="J36" s="1391" t="s">
        <v>3307</v>
      </c>
      <c r="K36" s="1544">
        <v>7332</v>
      </c>
    </row>
    <row r="37" spans="1:11" x14ac:dyDescent="0.25">
      <c r="A37" s="1379" t="s">
        <v>3336</v>
      </c>
      <c r="B37" s="1391" t="s">
        <v>3337</v>
      </c>
      <c r="C37" s="1391" t="s">
        <v>653</v>
      </c>
      <c r="D37" s="1392"/>
      <c r="E37" s="1392"/>
      <c r="F37" s="1392"/>
      <c r="G37" s="1393">
        <v>10.5</v>
      </c>
      <c r="H37" s="1391"/>
      <c r="I37" s="1391"/>
      <c r="J37" s="1391" t="s">
        <v>3307</v>
      </c>
      <c r="K37" s="1544">
        <v>552</v>
      </c>
    </row>
    <row r="38" spans="1:11" x14ac:dyDescent="0.25">
      <c r="A38" s="1379" t="s">
        <v>3338</v>
      </c>
      <c r="B38" s="1391"/>
      <c r="C38" s="1391"/>
      <c r="D38" s="1392"/>
      <c r="E38" s="1392"/>
      <c r="F38" s="1392"/>
      <c r="G38" s="1391"/>
      <c r="H38" s="1391"/>
      <c r="I38" s="1391"/>
      <c r="J38" s="1391"/>
      <c r="K38" s="1544"/>
    </row>
    <row r="39" spans="1:11" x14ac:dyDescent="0.25">
      <c r="A39" s="1379" t="s">
        <v>3339</v>
      </c>
      <c r="B39" s="1391"/>
      <c r="C39" s="1391"/>
      <c r="D39" s="1392"/>
      <c r="E39" s="1392"/>
      <c r="F39" s="1392"/>
      <c r="G39" s="1391"/>
      <c r="H39" s="1391"/>
      <c r="I39" s="1391"/>
      <c r="J39" s="1391"/>
      <c r="K39" s="1545"/>
    </row>
    <row r="40" spans="1:11" x14ac:dyDescent="0.25">
      <c r="A40" s="1379"/>
      <c r="B40" s="1391"/>
      <c r="C40" s="1391"/>
      <c r="D40" s="1392"/>
      <c r="E40" s="1392"/>
      <c r="F40" s="1392"/>
      <c r="G40" s="1391"/>
      <c r="H40" s="1391"/>
      <c r="I40" s="1391"/>
      <c r="J40" s="1391"/>
      <c r="K40" s="1545"/>
    </row>
    <row r="41" spans="1:11" x14ac:dyDescent="0.25">
      <c r="A41" s="1385" t="s">
        <v>620</v>
      </c>
      <c r="B41" s="1386"/>
      <c r="C41" s="1386"/>
      <c r="D41" s="1387"/>
      <c r="E41" s="1387"/>
      <c r="F41" s="1387"/>
      <c r="G41" s="1386"/>
      <c r="H41" s="1386"/>
      <c r="I41" s="1386"/>
      <c r="J41" s="1386"/>
      <c r="K41" s="1547">
        <f>SUM(K42:K44)</f>
        <v>182012.06</v>
      </c>
    </row>
    <row r="42" spans="1:11" x14ac:dyDescent="0.25">
      <c r="A42" s="1379" t="s">
        <v>3340</v>
      </c>
      <c r="B42" s="1391"/>
      <c r="C42" s="1391"/>
      <c r="D42" s="1392"/>
      <c r="E42" s="1392"/>
      <c r="F42" s="1392"/>
      <c r="G42" s="1391"/>
      <c r="H42" s="1391"/>
      <c r="I42" s="1391"/>
      <c r="J42" s="1391"/>
      <c r="K42" s="1544">
        <v>145468.06</v>
      </c>
    </row>
    <row r="43" spans="1:11" x14ac:dyDescent="0.25">
      <c r="A43" s="1379" t="s">
        <v>3341</v>
      </c>
      <c r="B43" s="1391"/>
      <c r="C43" s="1391"/>
      <c r="D43" s="1392"/>
      <c r="E43" s="1392"/>
      <c r="F43" s="1392"/>
      <c r="G43" s="1391"/>
      <c r="H43" s="1391"/>
      <c r="I43" s="1391"/>
      <c r="J43" s="1391" t="s">
        <v>3307</v>
      </c>
      <c r="K43" s="1544">
        <v>36544</v>
      </c>
    </row>
    <row r="44" spans="1:11" x14ac:dyDescent="0.25">
      <c r="A44" s="1379" t="s">
        <v>1489</v>
      </c>
      <c r="B44" s="1391"/>
      <c r="C44" s="1391"/>
      <c r="D44" s="1392"/>
      <c r="E44" s="1392"/>
      <c r="F44" s="1392"/>
      <c r="G44" s="1391"/>
      <c r="H44" s="1391"/>
      <c r="I44" s="1391"/>
      <c r="J44" s="1391"/>
      <c r="K44" s="1545"/>
    </row>
    <row r="45" spans="1:11" x14ac:dyDescent="0.25">
      <c r="A45" s="1379"/>
      <c r="B45" s="1391"/>
      <c r="C45" s="1391"/>
      <c r="D45" s="1392"/>
      <c r="E45" s="1392"/>
      <c r="F45" s="1392"/>
      <c r="G45" s="1391"/>
      <c r="H45" s="1391"/>
      <c r="I45" s="1391"/>
      <c r="J45" s="1391"/>
      <c r="K45" s="1545"/>
    </row>
    <row r="46" spans="1:11" x14ac:dyDescent="0.25">
      <c r="A46" s="1385" t="s">
        <v>621</v>
      </c>
      <c r="B46" s="1386"/>
      <c r="C46" s="1386"/>
      <c r="D46" s="1387"/>
      <c r="E46" s="1387"/>
      <c r="F46" s="1387"/>
      <c r="G46" s="1386"/>
      <c r="H46" s="1386"/>
      <c r="I46" s="1386"/>
      <c r="J46" s="1386"/>
      <c r="K46" s="1547">
        <f>SUM(K47:K48)</f>
        <v>522771.16000000003</v>
      </c>
    </row>
    <row r="47" spans="1:11" x14ac:dyDescent="0.25">
      <c r="A47" s="1379" t="s">
        <v>3342</v>
      </c>
      <c r="B47" s="1391" t="s">
        <v>3343</v>
      </c>
      <c r="C47" s="1391" t="s">
        <v>3344</v>
      </c>
      <c r="D47" s="1392">
        <v>0.1</v>
      </c>
      <c r="E47" s="1392"/>
      <c r="F47" s="1392"/>
      <c r="G47" s="1391"/>
      <c r="H47" s="1391"/>
      <c r="I47" s="1391"/>
      <c r="J47" s="1391" t="s">
        <v>3307</v>
      </c>
      <c r="K47" s="1544">
        <v>439065.51</v>
      </c>
    </row>
    <row r="48" spans="1:11" x14ac:dyDescent="0.25">
      <c r="A48" s="1379" t="s">
        <v>3345</v>
      </c>
      <c r="B48" s="1391" t="s">
        <v>3346</v>
      </c>
      <c r="C48" s="1391"/>
      <c r="D48" s="1392"/>
      <c r="E48" s="1392"/>
      <c r="F48" s="1392"/>
      <c r="G48" s="1391"/>
      <c r="H48" s="1391"/>
      <c r="I48" s="1391"/>
      <c r="J48" s="1391"/>
      <c r="K48" s="1544">
        <v>83705.649999999994</v>
      </c>
    </row>
    <row r="49" spans="1:11" x14ac:dyDescent="0.25">
      <c r="A49" s="1379"/>
      <c r="B49" s="1391"/>
      <c r="C49" s="1391"/>
      <c r="D49" s="1392"/>
      <c r="E49" s="1392"/>
      <c r="F49" s="1392"/>
      <c r="G49" s="1391"/>
      <c r="H49" s="1391"/>
      <c r="I49" s="1391"/>
      <c r="J49" s="1391"/>
      <c r="K49" s="1545"/>
    </row>
    <row r="50" spans="1:11" x14ac:dyDescent="0.25">
      <c r="A50" s="1380" t="s">
        <v>624</v>
      </c>
      <c r="B50" s="1381"/>
      <c r="C50" s="1381"/>
      <c r="D50" s="1382"/>
      <c r="E50" s="1382"/>
      <c r="F50" s="1382"/>
      <c r="G50" s="1381"/>
      <c r="H50" s="1381"/>
      <c r="I50" s="1381"/>
      <c r="J50" s="1381"/>
      <c r="K50" s="1546">
        <f>SUM(K51)</f>
        <v>0</v>
      </c>
    </row>
    <row r="51" spans="1:11" x14ac:dyDescent="0.25">
      <c r="A51" s="1388"/>
      <c r="B51" s="1383"/>
      <c r="C51" s="1383"/>
      <c r="D51" s="1384"/>
      <c r="E51" s="1384"/>
      <c r="F51" s="1384"/>
      <c r="G51" s="1383"/>
      <c r="H51" s="1383"/>
      <c r="I51" s="1383"/>
      <c r="J51" s="1383"/>
      <c r="K51" s="1548"/>
    </row>
    <row r="52" spans="1:11" x14ac:dyDescent="0.25">
      <c r="A52" s="1385" t="s">
        <v>627</v>
      </c>
      <c r="B52" s="1386"/>
      <c r="C52" s="1386"/>
      <c r="D52" s="1387"/>
      <c r="E52" s="1387"/>
      <c r="F52" s="1387"/>
      <c r="G52" s="1386"/>
      <c r="H52" s="1386"/>
      <c r="I52" s="1386"/>
      <c r="J52" s="1386"/>
      <c r="K52" s="1547">
        <f>SUM(K53:K58)</f>
        <v>13156518.920000002</v>
      </c>
    </row>
    <row r="53" spans="1:11" x14ac:dyDescent="0.25">
      <c r="A53" s="1379" t="s">
        <v>3347</v>
      </c>
      <c r="B53" s="1391" t="s">
        <v>3348</v>
      </c>
      <c r="C53" s="1391" t="s">
        <v>79</v>
      </c>
      <c r="D53" s="1394">
        <v>1.1000000000000001E-2</v>
      </c>
      <c r="E53" s="1394">
        <v>4.3E-3</v>
      </c>
      <c r="F53" s="1394">
        <v>1.1000000000000001E-2</v>
      </c>
      <c r="G53" s="1391"/>
      <c r="H53" s="1393">
        <v>4300</v>
      </c>
      <c r="I53" s="1393">
        <v>11000</v>
      </c>
      <c r="J53" s="1391" t="s">
        <v>3349</v>
      </c>
      <c r="K53" s="1544">
        <v>6018527.4400000004</v>
      </c>
    </row>
    <row r="54" spans="1:11" x14ac:dyDescent="0.25">
      <c r="A54" s="1379" t="s">
        <v>3350</v>
      </c>
      <c r="B54" s="1391" t="s">
        <v>3351</v>
      </c>
      <c r="C54" s="1391" t="s">
        <v>79</v>
      </c>
      <c r="D54" s="1392"/>
      <c r="E54" s="1392"/>
      <c r="F54" s="1392"/>
      <c r="G54" s="1391"/>
      <c r="H54" s="1391"/>
      <c r="I54" s="1391"/>
      <c r="J54" s="1391"/>
      <c r="K54" s="1544">
        <v>4560524.68</v>
      </c>
    </row>
    <row r="55" spans="1:11" x14ac:dyDescent="0.25">
      <c r="A55" s="1379" t="s">
        <v>3352</v>
      </c>
      <c r="B55" s="1391" t="s">
        <v>3353</v>
      </c>
      <c r="C55" s="1391" t="s">
        <v>119</v>
      </c>
      <c r="D55" s="1399">
        <v>7.3966599999999993E-4</v>
      </c>
      <c r="E55" s="1399">
        <v>3.5730000000000007E-4</v>
      </c>
      <c r="F55" s="1400">
        <v>1.3766659999999999E-3</v>
      </c>
      <c r="G55" s="1391"/>
      <c r="H55" s="1391"/>
      <c r="I55" s="1391"/>
      <c r="J55" s="1391" t="s">
        <v>3307</v>
      </c>
      <c r="K55" s="1544">
        <v>1471997.23</v>
      </c>
    </row>
    <row r="56" spans="1:11" x14ac:dyDescent="0.25">
      <c r="A56" s="1379" t="s">
        <v>3354</v>
      </c>
      <c r="B56" s="1391" t="s">
        <v>3355</v>
      </c>
      <c r="C56" s="1391"/>
      <c r="D56" s="1392"/>
      <c r="E56" s="1392"/>
      <c r="F56" s="1392"/>
      <c r="G56" s="1391"/>
      <c r="H56" s="1391"/>
      <c r="I56" s="1391"/>
      <c r="J56" s="1391"/>
      <c r="K56" s="1544">
        <v>615382.80000000005</v>
      </c>
    </row>
    <row r="57" spans="1:11" x14ac:dyDescent="0.25">
      <c r="A57" s="1379" t="s">
        <v>3356</v>
      </c>
      <c r="B57" s="1391"/>
      <c r="C57" s="1391"/>
      <c r="D57" s="1392"/>
      <c r="E57" s="1392"/>
      <c r="F57" s="1392"/>
      <c r="G57" s="1391"/>
      <c r="H57" s="1391"/>
      <c r="I57" s="1391"/>
      <c r="J57" s="1391"/>
      <c r="K57" s="1544">
        <f>102457.23+387629.54</f>
        <v>490086.76999999996</v>
      </c>
    </row>
    <row r="58" spans="1:11" x14ac:dyDescent="0.25">
      <c r="A58" s="1379" t="s">
        <v>3357</v>
      </c>
      <c r="B58" s="1391"/>
      <c r="C58" s="1391"/>
      <c r="D58" s="1392"/>
      <c r="E58" s="1392"/>
      <c r="F58" s="1392"/>
      <c r="G58" s="1391"/>
      <c r="H58" s="1391"/>
      <c r="I58" s="1391"/>
      <c r="J58" s="1391"/>
      <c r="K58" s="1544">
        <v>0</v>
      </c>
    </row>
    <row r="59" spans="1:11" x14ac:dyDescent="0.25">
      <c r="A59" s="1379"/>
      <c r="B59" s="1391"/>
      <c r="C59" s="1391"/>
      <c r="D59" s="1392"/>
      <c r="E59" s="1392"/>
      <c r="F59" s="1392"/>
      <c r="G59" s="1391"/>
      <c r="H59" s="1391"/>
      <c r="I59" s="1391"/>
      <c r="J59" s="1391"/>
      <c r="K59" s="1545"/>
    </row>
    <row r="60" spans="1:11" x14ac:dyDescent="0.25">
      <c r="A60" s="441" t="s">
        <v>628</v>
      </c>
      <c r="B60" s="1244"/>
      <c r="C60" s="1244"/>
      <c r="D60" s="230"/>
      <c r="E60" s="230"/>
      <c r="F60" s="230"/>
      <c r="G60" s="1244"/>
      <c r="H60" s="1244"/>
      <c r="I60" s="1244"/>
      <c r="J60" s="1244"/>
      <c r="K60" s="448">
        <f>SUM(K52,K50,K46,K41,K30,K27,K12,K10)</f>
        <v>42910487.100000001</v>
      </c>
    </row>
    <row r="61" spans="1:11" ht="20.25" x14ac:dyDescent="0.25">
      <c r="A61" s="1223"/>
      <c r="B61" s="1224"/>
      <c r="C61" s="1224"/>
      <c r="D61" s="1224"/>
      <c r="E61" s="1224"/>
      <c r="F61" s="1224"/>
      <c r="G61" s="1224"/>
      <c r="H61" s="1224"/>
      <c r="I61" s="1224"/>
      <c r="J61" s="1224"/>
      <c r="K61" s="1549"/>
    </row>
    <row r="62" spans="1:11" ht="20.25" x14ac:dyDescent="0.3">
      <c r="A62" s="1225"/>
      <c r="B62" s="1225"/>
      <c r="C62" s="1225"/>
      <c r="D62" s="1225"/>
      <c r="E62" s="1225"/>
      <c r="F62" s="1225"/>
      <c r="G62" s="1225"/>
      <c r="H62" s="1225"/>
      <c r="I62" s="1225"/>
      <c r="J62" s="1225"/>
      <c r="K62" s="1550"/>
    </row>
    <row r="63" spans="1:11" ht="21" x14ac:dyDescent="0.35">
      <c r="A63" s="1226"/>
      <c r="B63" s="1226"/>
      <c r="C63" s="1226"/>
      <c r="D63" s="1226"/>
      <c r="E63" s="1226"/>
      <c r="F63" s="1226"/>
      <c r="G63" s="1226"/>
      <c r="H63" s="1226"/>
      <c r="I63" s="1226"/>
      <c r="J63" s="1226"/>
      <c r="K63" s="1551"/>
    </row>
    <row r="64" spans="1:11" ht="21" x14ac:dyDescent="0.35">
      <c r="A64" s="1226"/>
      <c r="B64" s="1226"/>
      <c r="C64" s="1226"/>
      <c r="D64" s="1226"/>
      <c r="E64" s="1226"/>
      <c r="F64" s="1226"/>
      <c r="G64" s="1226"/>
      <c r="H64" s="1226"/>
      <c r="I64" s="1226"/>
      <c r="J64" s="1226"/>
      <c r="K64" s="1551"/>
    </row>
    <row r="65" spans="1:11" ht="21" x14ac:dyDescent="0.35">
      <c r="A65" s="1226"/>
      <c r="B65" s="1226"/>
      <c r="C65" s="1226"/>
      <c r="D65" s="1226"/>
      <c r="E65" s="1226"/>
      <c r="F65" s="1226"/>
      <c r="G65" s="1226"/>
      <c r="H65" s="1226"/>
      <c r="I65" s="1226"/>
      <c r="J65" s="1226"/>
      <c r="K65" s="1551"/>
    </row>
    <row r="66" spans="1:11" ht="21" x14ac:dyDescent="0.35">
      <c r="A66" s="1226"/>
      <c r="B66" s="1226"/>
      <c r="C66" s="1226"/>
      <c r="D66" s="1226"/>
      <c r="E66" s="1226"/>
      <c r="F66" s="1226"/>
      <c r="G66" s="1226"/>
      <c r="H66" s="1226"/>
      <c r="I66" s="1226"/>
      <c r="J66" s="1226"/>
      <c r="K66" s="1551"/>
    </row>
    <row r="67" spans="1:11" ht="21" x14ac:dyDescent="0.35">
      <c r="A67" s="1226"/>
      <c r="B67" s="1226"/>
      <c r="C67" s="1226"/>
      <c r="D67" s="1226"/>
      <c r="E67" s="1226"/>
      <c r="F67" s="1226"/>
      <c r="G67" s="1226"/>
      <c r="H67" s="1226"/>
      <c r="I67" s="1226"/>
      <c r="J67" s="1226"/>
      <c r="K67" s="1551"/>
    </row>
    <row r="68" spans="1:11" ht="21" x14ac:dyDescent="0.35">
      <c r="A68" s="1226"/>
      <c r="B68" s="1226"/>
      <c r="C68" s="1226"/>
      <c r="D68" s="1226"/>
      <c r="E68" s="1226"/>
      <c r="F68" s="1226"/>
      <c r="G68" s="1226"/>
      <c r="H68" s="1226"/>
      <c r="I68" s="1226"/>
      <c r="J68" s="1226"/>
      <c r="K68" s="1551"/>
    </row>
    <row r="69" spans="1:11" ht="21" x14ac:dyDescent="0.35">
      <c r="A69" s="1226"/>
      <c r="B69" s="1226"/>
      <c r="C69" s="1226"/>
      <c r="D69" s="1226"/>
      <c r="E69" s="1226"/>
      <c r="F69" s="1226"/>
      <c r="G69" s="1226"/>
      <c r="H69" s="1226"/>
      <c r="I69" s="1226"/>
      <c r="J69" s="1226"/>
      <c r="K69" s="1551"/>
    </row>
    <row r="70" spans="1:11" ht="21" x14ac:dyDescent="0.35">
      <c r="A70" s="1226"/>
      <c r="B70" s="1226"/>
      <c r="C70" s="1226"/>
      <c r="D70" s="1226"/>
      <c r="E70" s="1226"/>
      <c r="F70" s="1226"/>
      <c r="G70" s="1226"/>
      <c r="H70" s="1226"/>
      <c r="I70" s="1226"/>
      <c r="J70" s="1226"/>
      <c r="K70" s="1551"/>
    </row>
    <row r="71" spans="1:11" ht="21" x14ac:dyDescent="0.35">
      <c r="A71" s="1226"/>
      <c r="B71" s="1226"/>
      <c r="C71" s="1226"/>
      <c r="D71" s="1226"/>
      <c r="E71" s="1226"/>
      <c r="F71" s="1226"/>
      <c r="G71" s="1226"/>
      <c r="H71" s="1226"/>
      <c r="I71" s="1226"/>
      <c r="J71" s="1226"/>
      <c r="K71" s="1551"/>
    </row>
    <row r="72" spans="1:11" ht="21" x14ac:dyDescent="0.35">
      <c r="A72" s="1226"/>
      <c r="B72" s="1226"/>
      <c r="C72" s="1226"/>
      <c r="D72" s="1226"/>
      <c r="E72" s="1226"/>
      <c r="F72" s="1226"/>
      <c r="G72" s="1226"/>
      <c r="H72" s="1226"/>
      <c r="I72" s="1226"/>
      <c r="J72" s="1226"/>
      <c r="K72" s="1551"/>
    </row>
    <row r="73" spans="1:11" ht="21" x14ac:dyDescent="0.35">
      <c r="A73" s="1226"/>
      <c r="B73" s="1226"/>
      <c r="C73" s="1226"/>
      <c r="D73" s="1226"/>
      <c r="E73" s="1226"/>
      <c r="F73" s="1226"/>
      <c r="G73" s="1226"/>
      <c r="H73" s="1226"/>
      <c r="I73" s="1226"/>
      <c r="J73" s="1226"/>
      <c r="K73" s="1551"/>
    </row>
    <row r="74" spans="1:11" ht="21" x14ac:dyDescent="0.35">
      <c r="A74" s="1226"/>
      <c r="B74" s="1226"/>
      <c r="C74" s="1226"/>
      <c r="D74" s="1226"/>
      <c r="E74" s="1226"/>
      <c r="F74" s="1226"/>
      <c r="G74" s="1226"/>
      <c r="H74" s="1226"/>
      <c r="I74" s="1226"/>
      <c r="J74" s="1226"/>
      <c r="K74" s="1551"/>
    </row>
    <row r="75" spans="1:11" ht="21" x14ac:dyDescent="0.35">
      <c r="A75" s="1226"/>
      <c r="B75" s="1226"/>
      <c r="C75" s="1226"/>
      <c r="D75" s="1226"/>
      <c r="E75" s="1226"/>
      <c r="F75" s="1226"/>
      <c r="G75" s="1226"/>
      <c r="H75" s="1226"/>
      <c r="I75" s="1226"/>
      <c r="J75" s="1226"/>
      <c r="K75" s="1551"/>
    </row>
    <row r="76" spans="1:11" ht="21" x14ac:dyDescent="0.35">
      <c r="A76" s="1226"/>
      <c r="B76" s="1226"/>
      <c r="C76" s="1226"/>
      <c r="D76" s="1226"/>
      <c r="E76" s="1226"/>
      <c r="F76" s="1226"/>
      <c r="G76" s="1226"/>
      <c r="H76" s="1226"/>
      <c r="I76" s="1226"/>
      <c r="J76" s="1226"/>
      <c r="K76" s="1551"/>
    </row>
    <row r="77" spans="1:11" ht="21" x14ac:dyDescent="0.35">
      <c r="A77" s="1226"/>
      <c r="B77" s="1226"/>
      <c r="C77" s="1226"/>
      <c r="D77" s="1226"/>
      <c r="E77" s="1226"/>
      <c r="F77" s="1226"/>
      <c r="G77" s="1226"/>
      <c r="H77" s="1226"/>
      <c r="I77" s="1226"/>
      <c r="J77" s="1226"/>
      <c r="K77" s="1551"/>
    </row>
    <row r="78" spans="1:11" ht="21" x14ac:dyDescent="0.35">
      <c r="A78" s="1226"/>
      <c r="B78" s="1226"/>
      <c r="C78" s="1226"/>
      <c r="D78" s="1226"/>
      <c r="E78" s="1226"/>
      <c r="F78" s="1226"/>
      <c r="G78" s="1226"/>
      <c r="H78" s="1226"/>
      <c r="I78" s="1226"/>
      <c r="J78" s="1226"/>
      <c r="K78" s="1551"/>
    </row>
    <row r="79" spans="1:11" ht="21" x14ac:dyDescent="0.35">
      <c r="A79" s="1226"/>
      <c r="B79" s="1226"/>
      <c r="C79" s="1226"/>
      <c r="D79" s="1226"/>
      <c r="E79" s="1226"/>
      <c r="F79" s="1226"/>
      <c r="G79" s="1226"/>
      <c r="H79" s="1226"/>
      <c r="I79" s="1226"/>
      <c r="J79" s="1226"/>
      <c r="K79" s="1551"/>
    </row>
    <row r="80" spans="1:11" ht="21" x14ac:dyDescent="0.35">
      <c r="A80" s="1226"/>
      <c r="B80" s="1226"/>
      <c r="C80" s="1226"/>
      <c r="D80" s="1226"/>
      <c r="E80" s="1226"/>
      <c r="F80" s="1226"/>
      <c r="G80" s="1226"/>
      <c r="H80" s="1226"/>
      <c r="I80" s="1226"/>
      <c r="J80" s="1226"/>
      <c r="K80" s="1551"/>
    </row>
    <row r="81" spans="1:11" ht="21" x14ac:dyDescent="0.35">
      <c r="A81" s="1226"/>
      <c r="B81" s="1226"/>
      <c r="C81" s="1226"/>
      <c r="D81" s="1226"/>
      <c r="E81" s="1226"/>
      <c r="F81" s="1226"/>
      <c r="G81" s="1226"/>
      <c r="H81" s="1226"/>
      <c r="I81" s="1226"/>
      <c r="J81" s="1226"/>
      <c r="K81" s="1551"/>
    </row>
    <row r="82" spans="1:11" ht="21" x14ac:dyDescent="0.35">
      <c r="A82" s="1226"/>
      <c r="B82" s="1226"/>
      <c r="C82" s="1226"/>
      <c r="D82" s="1226"/>
      <c r="E82" s="1226"/>
      <c r="F82" s="1226"/>
      <c r="G82" s="1226"/>
      <c r="H82" s="1226"/>
      <c r="I82" s="1226"/>
      <c r="J82" s="1226"/>
      <c r="K82" s="1551"/>
    </row>
    <row r="83" spans="1:11" ht="21" x14ac:dyDescent="0.35">
      <c r="A83" s="1226"/>
      <c r="B83" s="1226"/>
      <c r="C83" s="1226"/>
      <c r="D83" s="1226"/>
      <c r="E83" s="1226"/>
      <c r="F83" s="1226"/>
      <c r="G83" s="1226"/>
      <c r="H83" s="1226"/>
      <c r="I83" s="1226"/>
      <c r="J83" s="1226"/>
      <c r="K83" s="1551"/>
    </row>
    <row r="84" spans="1:11" ht="21" x14ac:dyDescent="0.35">
      <c r="A84" s="1226"/>
      <c r="B84" s="1226"/>
      <c r="C84" s="1226"/>
      <c r="D84" s="1226"/>
      <c r="E84" s="1226"/>
      <c r="F84" s="1226"/>
      <c r="G84" s="1226"/>
      <c r="H84" s="1226"/>
      <c r="I84" s="1226"/>
      <c r="J84" s="1226"/>
      <c r="K84" s="1551"/>
    </row>
    <row r="85" spans="1:11" ht="21" x14ac:dyDescent="0.35">
      <c r="A85" s="1226"/>
      <c r="B85" s="1226"/>
      <c r="C85" s="1226"/>
      <c r="D85" s="1226"/>
      <c r="E85" s="1226"/>
      <c r="F85" s="1226"/>
      <c r="G85" s="1226"/>
      <c r="H85" s="1226"/>
      <c r="I85" s="1226"/>
      <c r="J85" s="1226"/>
      <c r="K85" s="1551"/>
    </row>
    <row r="86" spans="1:11" ht="21" x14ac:dyDescent="0.35">
      <c r="A86" s="1226"/>
      <c r="B86" s="1226"/>
      <c r="C86" s="1226"/>
      <c r="D86" s="1226"/>
      <c r="E86" s="1226"/>
      <c r="F86" s="1226"/>
      <c r="G86" s="1226"/>
      <c r="H86" s="1226"/>
      <c r="I86" s="1226"/>
      <c r="J86" s="1226"/>
      <c r="K86" s="1551"/>
    </row>
    <row r="87" spans="1:11" ht="21" x14ac:dyDescent="0.35">
      <c r="A87" s="1226"/>
      <c r="B87" s="1226"/>
      <c r="C87" s="1226"/>
      <c r="D87" s="1226"/>
      <c r="E87" s="1226"/>
      <c r="F87" s="1226"/>
      <c r="G87" s="1226"/>
      <c r="H87" s="1226"/>
      <c r="I87" s="1226"/>
      <c r="J87" s="1226"/>
      <c r="K87" s="1551"/>
    </row>
    <row r="88" spans="1:11" ht="21" x14ac:dyDescent="0.35">
      <c r="A88" s="1226"/>
      <c r="B88" s="1226"/>
      <c r="C88" s="1226"/>
      <c r="D88" s="1226"/>
      <c r="E88" s="1226"/>
      <c r="F88" s="1226"/>
      <c r="G88" s="1226"/>
      <c r="H88" s="1226"/>
      <c r="I88" s="1226"/>
      <c r="J88" s="1226"/>
      <c r="K88" s="1551"/>
    </row>
    <row r="89" spans="1:11" ht="21" x14ac:dyDescent="0.35">
      <c r="A89" s="1226"/>
      <c r="B89" s="1226"/>
      <c r="C89" s="1226"/>
      <c r="D89" s="1226"/>
      <c r="E89" s="1226"/>
      <c r="F89" s="1226"/>
      <c r="G89" s="1226"/>
      <c r="H89" s="1226"/>
      <c r="I89" s="1226"/>
      <c r="J89" s="1226"/>
      <c r="K89" s="1551"/>
    </row>
    <row r="90" spans="1:11" ht="21" x14ac:dyDescent="0.35">
      <c r="A90" s="1226"/>
      <c r="B90" s="1226"/>
      <c r="C90" s="1226"/>
      <c r="D90" s="1226"/>
      <c r="E90" s="1226"/>
      <c r="F90" s="1226"/>
      <c r="G90" s="1226"/>
      <c r="H90" s="1226"/>
      <c r="I90" s="1226"/>
      <c r="J90" s="1226"/>
      <c r="K90" s="1551"/>
    </row>
    <row r="91" spans="1:11" ht="21" x14ac:dyDescent="0.35">
      <c r="A91" s="1226"/>
      <c r="B91" s="1226"/>
      <c r="C91" s="1226"/>
      <c r="D91" s="1226"/>
      <c r="E91" s="1226"/>
      <c r="F91" s="1226"/>
      <c r="G91" s="1226"/>
      <c r="H91" s="1226"/>
      <c r="I91" s="1226"/>
      <c r="J91" s="1226"/>
      <c r="K91" s="1551"/>
    </row>
    <row r="92" spans="1:11" ht="21" x14ac:dyDescent="0.35">
      <c r="A92" s="1226"/>
      <c r="B92" s="1226"/>
      <c r="C92" s="1226"/>
      <c r="D92" s="1226"/>
      <c r="E92" s="1226"/>
      <c r="F92" s="1226"/>
      <c r="G92" s="1226"/>
      <c r="H92" s="1226"/>
      <c r="I92" s="1226"/>
      <c r="J92" s="1226"/>
      <c r="K92" s="1551"/>
    </row>
    <row r="93" spans="1:11" ht="21" x14ac:dyDescent="0.35">
      <c r="A93" s="1226"/>
      <c r="B93" s="1226"/>
      <c r="C93" s="1226"/>
      <c r="D93" s="1226"/>
      <c r="E93" s="1226"/>
      <c r="F93" s="1226"/>
      <c r="G93" s="1226"/>
      <c r="H93" s="1226"/>
      <c r="I93" s="1226"/>
      <c r="J93" s="1226"/>
      <c r="K93" s="1551"/>
    </row>
    <row r="94" spans="1:11" ht="21" x14ac:dyDescent="0.35">
      <c r="A94" s="1226"/>
      <c r="B94" s="1226"/>
      <c r="C94" s="1226"/>
      <c r="D94" s="1226"/>
      <c r="E94" s="1226"/>
      <c r="F94" s="1226"/>
      <c r="G94" s="1226"/>
      <c r="H94" s="1226"/>
      <c r="I94" s="1226"/>
      <c r="J94" s="1226"/>
      <c r="K94" s="1551"/>
    </row>
    <row r="95" spans="1:11" ht="21" x14ac:dyDescent="0.35">
      <c r="A95" s="1226"/>
      <c r="B95" s="1226"/>
      <c r="C95" s="1226"/>
      <c r="D95" s="1226"/>
      <c r="E95" s="1226"/>
      <c r="F95" s="1226"/>
      <c r="G95" s="1226"/>
      <c r="H95" s="1226"/>
      <c r="I95" s="1226"/>
      <c r="J95" s="1226"/>
      <c r="K95" s="1551"/>
    </row>
    <row r="96" spans="1:11" ht="21" x14ac:dyDescent="0.35">
      <c r="A96" s="1226"/>
      <c r="B96" s="1226"/>
      <c r="C96" s="1226"/>
      <c r="D96" s="1226"/>
      <c r="E96" s="1226"/>
      <c r="F96" s="1226"/>
      <c r="G96" s="1226"/>
      <c r="H96" s="1226"/>
      <c r="I96" s="1226"/>
      <c r="J96" s="1226"/>
      <c r="K96" s="1551"/>
    </row>
    <row r="97" spans="1:11" ht="21" x14ac:dyDescent="0.35">
      <c r="A97" s="1226"/>
      <c r="B97" s="1226"/>
      <c r="C97" s="1226"/>
      <c r="D97" s="1226"/>
      <c r="E97" s="1226"/>
      <c r="F97" s="1226"/>
      <c r="G97" s="1226"/>
      <c r="H97" s="1226"/>
      <c r="I97" s="1226"/>
      <c r="J97" s="1226"/>
      <c r="K97" s="1551"/>
    </row>
    <row r="98" spans="1:11" ht="21" x14ac:dyDescent="0.35">
      <c r="A98" s="1226"/>
      <c r="B98" s="1226"/>
      <c r="C98" s="1226"/>
      <c r="D98" s="1226"/>
      <c r="E98" s="1226"/>
      <c r="F98" s="1226"/>
      <c r="G98" s="1226"/>
      <c r="H98" s="1226"/>
      <c r="I98" s="1226"/>
      <c r="J98" s="1226"/>
      <c r="K98" s="1551"/>
    </row>
    <row r="99" spans="1:11" ht="21" x14ac:dyDescent="0.35">
      <c r="A99" s="1226"/>
      <c r="B99" s="1226"/>
      <c r="C99" s="1226"/>
      <c r="D99" s="1226"/>
      <c r="E99" s="1226"/>
      <c r="F99" s="1226"/>
      <c r="G99" s="1226"/>
      <c r="H99" s="1226"/>
      <c r="I99" s="1226"/>
      <c r="J99" s="1226"/>
      <c r="K99" s="1551"/>
    </row>
    <row r="100" spans="1:11" ht="21" x14ac:dyDescent="0.35">
      <c r="A100" s="1226"/>
      <c r="B100" s="1226"/>
      <c r="C100" s="1226"/>
      <c r="D100" s="1226"/>
      <c r="E100" s="1226"/>
      <c r="F100" s="1226"/>
      <c r="G100" s="1226"/>
      <c r="H100" s="1226"/>
      <c r="I100" s="1226"/>
      <c r="J100" s="1226"/>
      <c r="K100" s="1551"/>
    </row>
    <row r="101" spans="1:11" ht="21" x14ac:dyDescent="0.35">
      <c r="A101" s="1226"/>
      <c r="B101" s="1226"/>
      <c r="C101" s="1226"/>
      <c r="D101" s="1226"/>
      <c r="E101" s="1226"/>
      <c r="F101" s="1226"/>
      <c r="G101" s="1226"/>
      <c r="H101" s="1226"/>
      <c r="I101" s="1226"/>
      <c r="J101" s="1226"/>
      <c r="K101" s="1551"/>
    </row>
    <row r="102" spans="1:11" ht="21" x14ac:dyDescent="0.35">
      <c r="A102" s="1226"/>
      <c r="B102" s="1226"/>
      <c r="C102" s="1226"/>
      <c r="D102" s="1226"/>
      <c r="E102" s="1226"/>
      <c r="F102" s="1226"/>
      <c r="G102" s="1226"/>
      <c r="H102" s="1226"/>
      <c r="I102" s="1226"/>
      <c r="J102" s="1226"/>
      <c r="K102" s="1551"/>
    </row>
    <row r="103" spans="1:11" ht="21" x14ac:dyDescent="0.35">
      <c r="A103" s="1226"/>
      <c r="B103" s="1226"/>
      <c r="C103" s="1226"/>
      <c r="D103" s="1226"/>
      <c r="E103" s="1226"/>
      <c r="F103" s="1226"/>
      <c r="G103" s="1226"/>
      <c r="H103" s="1226"/>
      <c r="I103" s="1226"/>
      <c r="J103" s="1226"/>
      <c r="K103" s="1551"/>
    </row>
    <row r="104" spans="1:11" ht="21" x14ac:dyDescent="0.35">
      <c r="A104" s="1226"/>
      <c r="B104" s="1226"/>
      <c r="C104" s="1226"/>
      <c r="D104" s="1226"/>
      <c r="E104" s="1226"/>
      <c r="F104" s="1226"/>
      <c r="G104" s="1226"/>
      <c r="H104" s="1226"/>
      <c r="I104" s="1226"/>
      <c r="J104" s="1226"/>
      <c r="K104" s="1551"/>
    </row>
    <row r="105" spans="1:11" ht="21" x14ac:dyDescent="0.35">
      <c r="A105" s="1226"/>
      <c r="B105" s="1226"/>
      <c r="C105" s="1226"/>
      <c r="D105" s="1226"/>
      <c r="E105" s="1226"/>
      <c r="F105" s="1226"/>
      <c r="G105" s="1226"/>
      <c r="H105" s="1226"/>
      <c r="I105" s="1226"/>
      <c r="J105" s="1226"/>
      <c r="K105" s="1551"/>
    </row>
    <row r="106" spans="1:11" ht="21" x14ac:dyDescent="0.35">
      <c r="A106" s="1226"/>
      <c r="B106" s="1226"/>
      <c r="C106" s="1226"/>
      <c r="D106" s="1226"/>
      <c r="E106" s="1226"/>
      <c r="F106" s="1226"/>
      <c r="G106" s="1226"/>
      <c r="H106" s="1226"/>
      <c r="I106" s="1226"/>
      <c r="J106" s="1226"/>
      <c r="K106" s="1551"/>
    </row>
    <row r="107" spans="1:11" ht="21" x14ac:dyDescent="0.35">
      <c r="A107" s="1226"/>
      <c r="B107" s="1226"/>
      <c r="C107" s="1226"/>
      <c r="D107" s="1226"/>
      <c r="E107" s="1226"/>
      <c r="F107" s="1226"/>
      <c r="G107" s="1226"/>
      <c r="H107" s="1226"/>
      <c r="I107" s="1226"/>
      <c r="J107" s="1226"/>
      <c r="K107" s="1551"/>
    </row>
    <row r="108" spans="1:11" ht="21" x14ac:dyDescent="0.35">
      <c r="A108" s="1226"/>
      <c r="B108" s="1226"/>
      <c r="C108" s="1226"/>
      <c r="D108" s="1226"/>
      <c r="E108" s="1226"/>
      <c r="F108" s="1226"/>
      <c r="G108" s="1226"/>
      <c r="H108" s="1226"/>
      <c r="I108" s="1226"/>
      <c r="J108" s="1226"/>
      <c r="K108" s="1551"/>
    </row>
    <row r="109" spans="1:11" ht="21" x14ac:dyDescent="0.35">
      <c r="A109" s="1226"/>
      <c r="B109" s="1226"/>
      <c r="C109" s="1226"/>
      <c r="D109" s="1226"/>
      <c r="E109" s="1226"/>
      <c r="F109" s="1226"/>
      <c r="G109" s="1226"/>
      <c r="H109" s="1226"/>
      <c r="I109" s="1226"/>
      <c r="J109" s="1226"/>
      <c r="K109" s="1551"/>
    </row>
    <row r="110" spans="1:11" ht="21" x14ac:dyDescent="0.35">
      <c r="A110" s="1226"/>
      <c r="B110" s="1226"/>
      <c r="C110" s="1226"/>
      <c r="D110" s="1226"/>
      <c r="E110" s="1226"/>
      <c r="F110" s="1226"/>
      <c r="G110" s="1226"/>
      <c r="H110" s="1226"/>
      <c r="I110" s="1226"/>
      <c r="J110" s="1226"/>
      <c r="K110" s="1551"/>
    </row>
    <row r="111" spans="1:11" ht="21" x14ac:dyDescent="0.35">
      <c r="A111" s="1226"/>
      <c r="B111" s="1226"/>
      <c r="C111" s="1226"/>
      <c r="D111" s="1226"/>
      <c r="E111" s="1226"/>
      <c r="F111" s="1226"/>
      <c r="G111" s="1226"/>
      <c r="H111" s="1226"/>
      <c r="I111" s="1226"/>
      <c r="J111" s="1226"/>
      <c r="K111" s="1551"/>
    </row>
  </sheetData>
  <sheetProtection selectLockedCells="1" selectUnlockedCells="1"/>
  <mergeCells count="10">
    <mergeCell ref="H8:I8"/>
    <mergeCell ref="J8:J9"/>
    <mergeCell ref="K8:K9"/>
    <mergeCell ref="H7:I7"/>
    <mergeCell ref="A8:A9"/>
    <mergeCell ref="B8:B9"/>
    <mergeCell ref="C8:C9"/>
    <mergeCell ref="D8:D9"/>
    <mergeCell ref="E8:F8"/>
    <mergeCell ref="G8:G9"/>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Roman,Normal"&amp;12&amp;A</oddHeader>
    <oddFooter>&amp;C&amp;"Times New Roman,Normal"&amp;12Página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zoomScale="90" zoomScaleNormal="90" workbookViewId="0">
      <selection activeCell="K30" sqref="K30"/>
    </sheetView>
  </sheetViews>
  <sheetFormatPr baseColWidth="10" defaultRowHeight="15" x14ac:dyDescent="0.25"/>
  <cols>
    <col min="1" max="1" width="71" style="553" customWidth="1"/>
    <col min="2" max="6" width="17.7109375" style="553" customWidth="1"/>
    <col min="7" max="7" width="19.42578125" style="553" customWidth="1"/>
    <col min="8" max="11" width="17.7109375" style="553" customWidth="1"/>
    <col min="12" max="256" width="11.42578125" style="553"/>
    <col min="257" max="257" width="71" style="553" customWidth="1"/>
    <col min="258" max="262" width="17.7109375" style="553" customWidth="1"/>
    <col min="263" max="263" width="19.42578125" style="553" customWidth="1"/>
    <col min="264" max="267" width="17.7109375" style="553" customWidth="1"/>
    <col min="268" max="512" width="11.42578125" style="553"/>
    <col min="513" max="513" width="71" style="553" customWidth="1"/>
    <col min="514" max="518" width="17.7109375" style="553" customWidth="1"/>
    <col min="519" max="519" width="19.42578125" style="553" customWidth="1"/>
    <col min="520" max="523" width="17.7109375" style="553" customWidth="1"/>
    <col min="524" max="768" width="11.42578125" style="553"/>
    <col min="769" max="769" width="71" style="553" customWidth="1"/>
    <col min="770" max="774" width="17.7109375" style="553" customWidth="1"/>
    <col min="775" max="775" width="19.42578125" style="553" customWidth="1"/>
    <col min="776" max="779" width="17.7109375" style="553" customWidth="1"/>
    <col min="780" max="1024" width="11.42578125" style="553"/>
    <col min="1025" max="1025" width="71" style="553" customWidth="1"/>
    <col min="1026" max="1030" width="17.7109375" style="553" customWidth="1"/>
    <col min="1031" max="1031" width="19.42578125" style="553" customWidth="1"/>
    <col min="1032" max="1035" width="17.7109375" style="553" customWidth="1"/>
    <col min="1036" max="1280" width="11.42578125" style="553"/>
    <col min="1281" max="1281" width="71" style="553" customWidth="1"/>
    <col min="1282" max="1286" width="17.7109375" style="553" customWidth="1"/>
    <col min="1287" max="1287" width="19.42578125" style="553" customWidth="1"/>
    <col min="1288" max="1291" width="17.7109375" style="553" customWidth="1"/>
    <col min="1292" max="1536" width="11.42578125" style="553"/>
    <col min="1537" max="1537" width="71" style="553" customWidth="1"/>
    <col min="1538" max="1542" width="17.7109375" style="553" customWidth="1"/>
    <col min="1543" max="1543" width="19.42578125" style="553" customWidth="1"/>
    <col min="1544" max="1547" width="17.7109375" style="553" customWidth="1"/>
    <col min="1548" max="1792" width="11.42578125" style="553"/>
    <col min="1793" max="1793" width="71" style="553" customWidth="1"/>
    <col min="1794" max="1798" width="17.7109375" style="553" customWidth="1"/>
    <col min="1799" max="1799" width="19.42578125" style="553" customWidth="1"/>
    <col min="1800" max="1803" width="17.7109375" style="553" customWidth="1"/>
    <col min="1804" max="2048" width="11.42578125" style="553"/>
    <col min="2049" max="2049" width="71" style="553" customWidth="1"/>
    <col min="2050" max="2054" width="17.7109375" style="553" customWidth="1"/>
    <col min="2055" max="2055" width="19.42578125" style="553" customWidth="1"/>
    <col min="2056" max="2059" width="17.7109375" style="553" customWidth="1"/>
    <col min="2060" max="2304" width="11.42578125" style="553"/>
    <col min="2305" max="2305" width="71" style="553" customWidth="1"/>
    <col min="2306" max="2310" width="17.7109375" style="553" customWidth="1"/>
    <col min="2311" max="2311" width="19.42578125" style="553" customWidth="1"/>
    <col min="2312" max="2315" width="17.7109375" style="553" customWidth="1"/>
    <col min="2316" max="2560" width="11.42578125" style="553"/>
    <col min="2561" max="2561" width="71" style="553" customWidth="1"/>
    <col min="2562" max="2566" width="17.7109375" style="553" customWidth="1"/>
    <col min="2567" max="2567" width="19.42578125" style="553" customWidth="1"/>
    <col min="2568" max="2571" width="17.7109375" style="553" customWidth="1"/>
    <col min="2572" max="2816" width="11.42578125" style="553"/>
    <col min="2817" max="2817" width="71" style="553" customWidth="1"/>
    <col min="2818" max="2822" width="17.7109375" style="553" customWidth="1"/>
    <col min="2823" max="2823" width="19.42578125" style="553" customWidth="1"/>
    <col min="2824" max="2827" width="17.7109375" style="553" customWidth="1"/>
    <col min="2828" max="3072" width="11.42578125" style="553"/>
    <col min="3073" max="3073" width="71" style="553" customWidth="1"/>
    <col min="3074" max="3078" width="17.7109375" style="553" customWidth="1"/>
    <col min="3079" max="3079" width="19.42578125" style="553" customWidth="1"/>
    <col min="3080" max="3083" width="17.7109375" style="553" customWidth="1"/>
    <col min="3084" max="3328" width="11.42578125" style="553"/>
    <col min="3329" max="3329" width="71" style="553" customWidth="1"/>
    <col min="3330" max="3334" width="17.7109375" style="553" customWidth="1"/>
    <col min="3335" max="3335" width="19.42578125" style="553" customWidth="1"/>
    <col min="3336" max="3339" width="17.7109375" style="553" customWidth="1"/>
    <col min="3340" max="3584" width="11.42578125" style="553"/>
    <col min="3585" max="3585" width="71" style="553" customWidth="1"/>
    <col min="3586" max="3590" width="17.7109375" style="553" customWidth="1"/>
    <col min="3591" max="3591" width="19.42578125" style="553" customWidth="1"/>
    <col min="3592" max="3595" width="17.7109375" style="553" customWidth="1"/>
    <col min="3596" max="3840" width="11.42578125" style="553"/>
    <col min="3841" max="3841" width="71" style="553" customWidth="1"/>
    <col min="3842" max="3846" width="17.7109375" style="553" customWidth="1"/>
    <col min="3847" max="3847" width="19.42578125" style="553" customWidth="1"/>
    <col min="3848" max="3851" width="17.7109375" style="553" customWidth="1"/>
    <col min="3852" max="4096" width="11.42578125" style="553"/>
    <col min="4097" max="4097" width="71" style="553" customWidth="1"/>
    <col min="4098" max="4102" width="17.7109375" style="553" customWidth="1"/>
    <col min="4103" max="4103" width="19.42578125" style="553" customWidth="1"/>
    <col min="4104" max="4107" width="17.7109375" style="553" customWidth="1"/>
    <col min="4108" max="4352" width="11.42578125" style="553"/>
    <col min="4353" max="4353" width="71" style="553" customWidth="1"/>
    <col min="4354" max="4358" width="17.7109375" style="553" customWidth="1"/>
    <col min="4359" max="4359" width="19.42578125" style="553" customWidth="1"/>
    <col min="4360" max="4363" width="17.7109375" style="553" customWidth="1"/>
    <col min="4364" max="4608" width="11.42578125" style="553"/>
    <col min="4609" max="4609" width="71" style="553" customWidth="1"/>
    <col min="4610" max="4614" width="17.7109375" style="553" customWidth="1"/>
    <col min="4615" max="4615" width="19.42578125" style="553" customWidth="1"/>
    <col min="4616" max="4619" width="17.7109375" style="553" customWidth="1"/>
    <col min="4620" max="4864" width="11.42578125" style="553"/>
    <col min="4865" max="4865" width="71" style="553" customWidth="1"/>
    <col min="4866" max="4870" width="17.7109375" style="553" customWidth="1"/>
    <col min="4871" max="4871" width="19.42578125" style="553" customWidth="1"/>
    <col min="4872" max="4875" width="17.7109375" style="553" customWidth="1"/>
    <col min="4876" max="5120" width="11.42578125" style="553"/>
    <col min="5121" max="5121" width="71" style="553" customWidth="1"/>
    <col min="5122" max="5126" width="17.7109375" style="553" customWidth="1"/>
    <col min="5127" max="5127" width="19.42578125" style="553" customWidth="1"/>
    <col min="5128" max="5131" width="17.7109375" style="553" customWidth="1"/>
    <col min="5132" max="5376" width="11.42578125" style="553"/>
    <col min="5377" max="5377" width="71" style="553" customWidth="1"/>
    <col min="5378" max="5382" width="17.7109375" style="553" customWidth="1"/>
    <col min="5383" max="5383" width="19.42578125" style="553" customWidth="1"/>
    <col min="5384" max="5387" width="17.7109375" style="553" customWidth="1"/>
    <col min="5388" max="5632" width="11.42578125" style="553"/>
    <col min="5633" max="5633" width="71" style="553" customWidth="1"/>
    <col min="5634" max="5638" width="17.7109375" style="553" customWidth="1"/>
    <col min="5639" max="5639" width="19.42578125" style="553" customWidth="1"/>
    <col min="5640" max="5643" width="17.7109375" style="553" customWidth="1"/>
    <col min="5644" max="5888" width="11.42578125" style="553"/>
    <col min="5889" max="5889" width="71" style="553" customWidth="1"/>
    <col min="5890" max="5894" width="17.7109375" style="553" customWidth="1"/>
    <col min="5895" max="5895" width="19.42578125" style="553" customWidth="1"/>
    <col min="5896" max="5899" width="17.7109375" style="553" customWidth="1"/>
    <col min="5900" max="6144" width="11.42578125" style="553"/>
    <col min="6145" max="6145" width="71" style="553" customWidth="1"/>
    <col min="6146" max="6150" width="17.7109375" style="553" customWidth="1"/>
    <col min="6151" max="6151" width="19.42578125" style="553" customWidth="1"/>
    <col min="6152" max="6155" width="17.7109375" style="553" customWidth="1"/>
    <col min="6156" max="6400" width="11.42578125" style="553"/>
    <col min="6401" max="6401" width="71" style="553" customWidth="1"/>
    <col min="6402" max="6406" width="17.7109375" style="553" customWidth="1"/>
    <col min="6407" max="6407" width="19.42578125" style="553" customWidth="1"/>
    <col min="6408" max="6411" width="17.7109375" style="553" customWidth="1"/>
    <col min="6412" max="6656" width="11.42578125" style="553"/>
    <col min="6657" max="6657" width="71" style="553" customWidth="1"/>
    <col min="6658" max="6662" width="17.7109375" style="553" customWidth="1"/>
    <col min="6663" max="6663" width="19.42578125" style="553" customWidth="1"/>
    <col min="6664" max="6667" width="17.7109375" style="553" customWidth="1"/>
    <col min="6668" max="6912" width="11.42578125" style="553"/>
    <col min="6913" max="6913" width="71" style="553" customWidth="1"/>
    <col min="6914" max="6918" width="17.7109375" style="553" customWidth="1"/>
    <col min="6919" max="6919" width="19.42578125" style="553" customWidth="1"/>
    <col min="6920" max="6923" width="17.7109375" style="553" customWidth="1"/>
    <col min="6924" max="7168" width="11.42578125" style="553"/>
    <col min="7169" max="7169" width="71" style="553" customWidth="1"/>
    <col min="7170" max="7174" width="17.7109375" style="553" customWidth="1"/>
    <col min="7175" max="7175" width="19.42578125" style="553" customWidth="1"/>
    <col min="7176" max="7179" width="17.7109375" style="553" customWidth="1"/>
    <col min="7180" max="7424" width="11.42578125" style="553"/>
    <col min="7425" max="7425" width="71" style="553" customWidth="1"/>
    <col min="7426" max="7430" width="17.7109375" style="553" customWidth="1"/>
    <col min="7431" max="7431" width="19.42578125" style="553" customWidth="1"/>
    <col min="7432" max="7435" width="17.7109375" style="553" customWidth="1"/>
    <col min="7436" max="7680" width="11.42578125" style="553"/>
    <col min="7681" max="7681" width="71" style="553" customWidth="1"/>
    <col min="7682" max="7686" width="17.7109375" style="553" customWidth="1"/>
    <col min="7687" max="7687" width="19.42578125" style="553" customWidth="1"/>
    <col min="7688" max="7691" width="17.7109375" style="553" customWidth="1"/>
    <col min="7692" max="7936" width="11.42578125" style="553"/>
    <col min="7937" max="7937" width="71" style="553" customWidth="1"/>
    <col min="7938" max="7942" width="17.7109375" style="553" customWidth="1"/>
    <col min="7943" max="7943" width="19.42578125" style="553" customWidth="1"/>
    <col min="7944" max="7947" width="17.7109375" style="553" customWidth="1"/>
    <col min="7948" max="8192" width="11.42578125" style="553"/>
    <col min="8193" max="8193" width="71" style="553" customWidth="1"/>
    <col min="8194" max="8198" width="17.7109375" style="553" customWidth="1"/>
    <col min="8199" max="8199" width="19.42578125" style="553" customWidth="1"/>
    <col min="8200" max="8203" width="17.7109375" style="553" customWidth="1"/>
    <col min="8204" max="8448" width="11.42578125" style="553"/>
    <col min="8449" max="8449" width="71" style="553" customWidth="1"/>
    <col min="8450" max="8454" width="17.7109375" style="553" customWidth="1"/>
    <col min="8455" max="8455" width="19.42578125" style="553" customWidth="1"/>
    <col min="8456" max="8459" width="17.7109375" style="553" customWidth="1"/>
    <col min="8460" max="8704" width="11.42578125" style="553"/>
    <col min="8705" max="8705" width="71" style="553" customWidth="1"/>
    <col min="8706" max="8710" width="17.7109375" style="553" customWidth="1"/>
    <col min="8711" max="8711" width="19.42578125" style="553" customWidth="1"/>
    <col min="8712" max="8715" width="17.7109375" style="553" customWidth="1"/>
    <col min="8716" max="8960" width="11.42578125" style="553"/>
    <col min="8961" max="8961" width="71" style="553" customWidth="1"/>
    <col min="8962" max="8966" width="17.7109375" style="553" customWidth="1"/>
    <col min="8967" max="8967" width="19.42578125" style="553" customWidth="1"/>
    <col min="8968" max="8971" width="17.7109375" style="553" customWidth="1"/>
    <col min="8972" max="9216" width="11.42578125" style="553"/>
    <col min="9217" max="9217" width="71" style="553" customWidth="1"/>
    <col min="9218" max="9222" width="17.7109375" style="553" customWidth="1"/>
    <col min="9223" max="9223" width="19.42578125" style="553" customWidth="1"/>
    <col min="9224" max="9227" width="17.7109375" style="553" customWidth="1"/>
    <col min="9228" max="9472" width="11.42578125" style="553"/>
    <col min="9473" max="9473" width="71" style="553" customWidth="1"/>
    <col min="9474" max="9478" width="17.7109375" style="553" customWidth="1"/>
    <col min="9479" max="9479" width="19.42578125" style="553" customWidth="1"/>
    <col min="9480" max="9483" width="17.7109375" style="553" customWidth="1"/>
    <col min="9484" max="9728" width="11.42578125" style="553"/>
    <col min="9729" max="9729" width="71" style="553" customWidth="1"/>
    <col min="9730" max="9734" width="17.7109375" style="553" customWidth="1"/>
    <col min="9735" max="9735" width="19.42578125" style="553" customWidth="1"/>
    <col min="9736" max="9739" width="17.7109375" style="553" customWidth="1"/>
    <col min="9740" max="9984" width="11.42578125" style="553"/>
    <col min="9985" max="9985" width="71" style="553" customWidth="1"/>
    <col min="9986" max="9990" width="17.7109375" style="553" customWidth="1"/>
    <col min="9991" max="9991" width="19.42578125" style="553" customWidth="1"/>
    <col min="9992" max="9995" width="17.7109375" style="553" customWidth="1"/>
    <col min="9996" max="10240" width="11.42578125" style="553"/>
    <col min="10241" max="10241" width="71" style="553" customWidth="1"/>
    <col min="10242" max="10246" width="17.7109375" style="553" customWidth="1"/>
    <col min="10247" max="10247" width="19.42578125" style="553" customWidth="1"/>
    <col min="10248" max="10251" width="17.7109375" style="553" customWidth="1"/>
    <col min="10252" max="10496" width="11.42578125" style="553"/>
    <col min="10497" max="10497" width="71" style="553" customWidth="1"/>
    <col min="10498" max="10502" width="17.7109375" style="553" customWidth="1"/>
    <col min="10503" max="10503" width="19.42578125" style="553" customWidth="1"/>
    <col min="10504" max="10507" width="17.7109375" style="553" customWidth="1"/>
    <col min="10508" max="10752" width="11.42578125" style="553"/>
    <col min="10753" max="10753" width="71" style="553" customWidth="1"/>
    <col min="10754" max="10758" width="17.7109375" style="553" customWidth="1"/>
    <col min="10759" max="10759" width="19.42578125" style="553" customWidth="1"/>
    <col min="10760" max="10763" width="17.7109375" style="553" customWidth="1"/>
    <col min="10764" max="11008" width="11.42578125" style="553"/>
    <col min="11009" max="11009" width="71" style="553" customWidth="1"/>
    <col min="11010" max="11014" width="17.7109375" style="553" customWidth="1"/>
    <col min="11015" max="11015" width="19.42578125" style="553" customWidth="1"/>
    <col min="11016" max="11019" width="17.7109375" style="553" customWidth="1"/>
    <col min="11020" max="11264" width="11.42578125" style="553"/>
    <col min="11265" max="11265" width="71" style="553" customWidth="1"/>
    <col min="11266" max="11270" width="17.7109375" style="553" customWidth="1"/>
    <col min="11271" max="11271" width="19.42578125" style="553" customWidth="1"/>
    <col min="11272" max="11275" width="17.7109375" style="553" customWidth="1"/>
    <col min="11276" max="11520" width="11.42578125" style="553"/>
    <col min="11521" max="11521" width="71" style="553" customWidth="1"/>
    <col min="11522" max="11526" width="17.7109375" style="553" customWidth="1"/>
    <col min="11527" max="11527" width="19.42578125" style="553" customWidth="1"/>
    <col min="11528" max="11531" width="17.7109375" style="553" customWidth="1"/>
    <col min="11532" max="11776" width="11.42578125" style="553"/>
    <col min="11777" max="11777" width="71" style="553" customWidth="1"/>
    <col min="11778" max="11782" width="17.7109375" style="553" customWidth="1"/>
    <col min="11783" max="11783" width="19.42578125" style="553" customWidth="1"/>
    <col min="11784" max="11787" width="17.7109375" style="553" customWidth="1"/>
    <col min="11788" max="12032" width="11.42578125" style="553"/>
    <col min="12033" max="12033" width="71" style="553" customWidth="1"/>
    <col min="12034" max="12038" width="17.7109375" style="553" customWidth="1"/>
    <col min="12039" max="12039" width="19.42578125" style="553" customWidth="1"/>
    <col min="12040" max="12043" width="17.7109375" style="553" customWidth="1"/>
    <col min="12044" max="12288" width="11.42578125" style="553"/>
    <col min="12289" max="12289" width="71" style="553" customWidth="1"/>
    <col min="12290" max="12294" width="17.7109375" style="553" customWidth="1"/>
    <col min="12295" max="12295" width="19.42578125" style="553" customWidth="1"/>
    <col min="12296" max="12299" width="17.7109375" style="553" customWidth="1"/>
    <col min="12300" max="12544" width="11.42578125" style="553"/>
    <col min="12545" max="12545" width="71" style="553" customWidth="1"/>
    <col min="12546" max="12550" width="17.7109375" style="553" customWidth="1"/>
    <col min="12551" max="12551" width="19.42578125" style="553" customWidth="1"/>
    <col min="12552" max="12555" width="17.7109375" style="553" customWidth="1"/>
    <col min="12556" max="12800" width="11.42578125" style="553"/>
    <col min="12801" max="12801" width="71" style="553" customWidth="1"/>
    <col min="12802" max="12806" width="17.7109375" style="553" customWidth="1"/>
    <col min="12807" max="12807" width="19.42578125" style="553" customWidth="1"/>
    <col min="12808" max="12811" width="17.7109375" style="553" customWidth="1"/>
    <col min="12812" max="13056" width="11.42578125" style="553"/>
    <col min="13057" max="13057" width="71" style="553" customWidth="1"/>
    <col min="13058" max="13062" width="17.7109375" style="553" customWidth="1"/>
    <col min="13063" max="13063" width="19.42578125" style="553" customWidth="1"/>
    <col min="13064" max="13067" width="17.7109375" style="553" customWidth="1"/>
    <col min="13068" max="13312" width="11.42578125" style="553"/>
    <col min="13313" max="13313" width="71" style="553" customWidth="1"/>
    <col min="13314" max="13318" width="17.7109375" style="553" customWidth="1"/>
    <col min="13319" max="13319" width="19.42578125" style="553" customWidth="1"/>
    <col min="13320" max="13323" width="17.7109375" style="553" customWidth="1"/>
    <col min="13324" max="13568" width="11.42578125" style="553"/>
    <col min="13569" max="13569" width="71" style="553" customWidth="1"/>
    <col min="13570" max="13574" width="17.7109375" style="553" customWidth="1"/>
    <col min="13575" max="13575" width="19.42578125" style="553" customWidth="1"/>
    <col min="13576" max="13579" width="17.7109375" style="553" customWidth="1"/>
    <col min="13580" max="13824" width="11.42578125" style="553"/>
    <col min="13825" max="13825" width="71" style="553" customWidth="1"/>
    <col min="13826" max="13830" width="17.7109375" style="553" customWidth="1"/>
    <col min="13831" max="13831" width="19.42578125" style="553" customWidth="1"/>
    <col min="13832" max="13835" width="17.7109375" style="553" customWidth="1"/>
    <col min="13836" max="14080" width="11.42578125" style="553"/>
    <col min="14081" max="14081" width="71" style="553" customWidth="1"/>
    <col min="14082" max="14086" width="17.7109375" style="553" customWidth="1"/>
    <col min="14087" max="14087" width="19.42578125" style="553" customWidth="1"/>
    <col min="14088" max="14091" width="17.7109375" style="553" customWidth="1"/>
    <col min="14092" max="14336" width="11.42578125" style="553"/>
    <col min="14337" max="14337" width="71" style="553" customWidth="1"/>
    <col min="14338" max="14342" width="17.7109375" style="553" customWidth="1"/>
    <col min="14343" max="14343" width="19.42578125" style="553" customWidth="1"/>
    <col min="14344" max="14347" width="17.7109375" style="553" customWidth="1"/>
    <col min="14348" max="14592" width="11.42578125" style="553"/>
    <col min="14593" max="14593" width="71" style="553" customWidth="1"/>
    <col min="14594" max="14598" width="17.7109375" style="553" customWidth="1"/>
    <col min="14599" max="14599" width="19.42578125" style="553" customWidth="1"/>
    <col min="14600" max="14603" width="17.7109375" style="553" customWidth="1"/>
    <col min="14604" max="14848" width="11.42578125" style="553"/>
    <col min="14849" max="14849" width="71" style="553" customWidth="1"/>
    <col min="14850" max="14854" width="17.7109375" style="553" customWidth="1"/>
    <col min="14855" max="14855" width="19.42578125" style="553" customWidth="1"/>
    <col min="14856" max="14859" width="17.7109375" style="553" customWidth="1"/>
    <col min="14860" max="15104" width="11.42578125" style="553"/>
    <col min="15105" max="15105" width="71" style="553" customWidth="1"/>
    <col min="15106" max="15110" width="17.7109375" style="553" customWidth="1"/>
    <col min="15111" max="15111" width="19.42578125" style="553" customWidth="1"/>
    <col min="15112" max="15115" width="17.7109375" style="553" customWidth="1"/>
    <col min="15116" max="15360" width="11.42578125" style="553"/>
    <col min="15361" max="15361" width="71" style="553" customWidth="1"/>
    <col min="15362" max="15366" width="17.7109375" style="553" customWidth="1"/>
    <col min="15367" max="15367" width="19.42578125" style="553" customWidth="1"/>
    <col min="15368" max="15371" width="17.7109375" style="553" customWidth="1"/>
    <col min="15372" max="15616" width="11.42578125" style="553"/>
    <col min="15617" max="15617" width="71" style="553" customWidth="1"/>
    <col min="15618" max="15622" width="17.7109375" style="553" customWidth="1"/>
    <col min="15623" max="15623" width="19.42578125" style="553" customWidth="1"/>
    <col min="15624" max="15627" width="17.7109375" style="553" customWidth="1"/>
    <col min="15628" max="15872" width="11.42578125" style="553"/>
    <col min="15873" max="15873" width="71" style="553" customWidth="1"/>
    <col min="15874" max="15878" width="17.7109375" style="553" customWidth="1"/>
    <col min="15879" max="15879" width="19.42578125" style="553" customWidth="1"/>
    <col min="15880" max="15883" width="17.7109375" style="553" customWidth="1"/>
    <col min="15884" max="16128" width="11.42578125" style="553"/>
    <col min="16129" max="16129" width="71" style="553" customWidth="1"/>
    <col min="16130" max="16134" width="17.7109375" style="553" customWidth="1"/>
    <col min="16135" max="16135" width="19.42578125" style="553" customWidth="1"/>
    <col min="16136" max="16139" width="17.7109375" style="553" customWidth="1"/>
    <col min="16140" max="16384" width="11.42578125" style="553"/>
  </cols>
  <sheetData>
    <row r="1" spans="1:11" s="348" customFormat="1" x14ac:dyDescent="0.25"/>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2655</v>
      </c>
      <c r="B4" s="350"/>
      <c r="C4" s="350"/>
      <c r="D4" s="350"/>
      <c r="E4" s="350"/>
      <c r="F4" s="350"/>
      <c r="G4" s="350"/>
      <c r="H4" s="350"/>
      <c r="I4" s="350"/>
      <c r="J4" s="350"/>
      <c r="K4" s="350"/>
    </row>
    <row r="5" spans="1:11" s="348" customFormat="1" x14ac:dyDescent="0.25">
      <c r="A5" s="435"/>
      <c r="B5" s="350"/>
      <c r="C5" s="350"/>
      <c r="D5" s="350"/>
      <c r="E5" s="350"/>
      <c r="F5" s="350"/>
      <c r="G5" s="350"/>
      <c r="H5" s="350"/>
      <c r="I5" s="350"/>
      <c r="J5" s="350"/>
      <c r="K5" s="350"/>
    </row>
    <row r="6" spans="1:11" s="348" customFormat="1" x14ac:dyDescent="0.25">
      <c r="A6" s="1053" t="s">
        <v>1</v>
      </c>
      <c r="B6" s="1053" t="s">
        <v>2</v>
      </c>
      <c r="C6" s="1053" t="s">
        <v>3</v>
      </c>
      <c r="D6" s="1053"/>
      <c r="E6" s="353" t="s">
        <v>4</v>
      </c>
      <c r="F6" s="353"/>
      <c r="G6" s="1053" t="s">
        <v>5</v>
      </c>
      <c r="H6" s="1603" t="s">
        <v>6</v>
      </c>
      <c r="I6" s="1603"/>
      <c r="J6" s="1053" t="s">
        <v>7</v>
      </c>
      <c r="K6" s="1053" t="s">
        <v>8</v>
      </c>
    </row>
    <row r="7" spans="1:11" s="354" customFormat="1" x14ac:dyDescent="0.25">
      <c r="A7" s="1614" t="s">
        <v>9</v>
      </c>
      <c r="B7" s="1601" t="s">
        <v>10</v>
      </c>
      <c r="C7" s="1601" t="s">
        <v>11</v>
      </c>
      <c r="D7" s="1601" t="s">
        <v>12</v>
      </c>
      <c r="E7" s="1601" t="s">
        <v>13</v>
      </c>
      <c r="F7" s="1601"/>
      <c r="G7" s="1601" t="s">
        <v>14</v>
      </c>
      <c r="H7" s="1601" t="s">
        <v>15</v>
      </c>
      <c r="I7" s="1601"/>
      <c r="J7" s="1601" t="s">
        <v>16</v>
      </c>
      <c r="K7" s="1602" t="s">
        <v>17</v>
      </c>
    </row>
    <row r="8" spans="1:11" s="354" customFormat="1" x14ac:dyDescent="0.25">
      <c r="A8" s="1614"/>
      <c r="B8" s="1601"/>
      <c r="C8" s="1601"/>
      <c r="D8" s="1601"/>
      <c r="E8" s="1052" t="s">
        <v>18</v>
      </c>
      <c r="F8" s="1052" t="s">
        <v>19</v>
      </c>
      <c r="G8" s="1601"/>
      <c r="H8" s="1052" t="s">
        <v>18</v>
      </c>
      <c r="I8" s="1052" t="s">
        <v>19</v>
      </c>
      <c r="J8" s="1601"/>
      <c r="K8" s="1602"/>
    </row>
    <row r="9" spans="1:11" ht="15.95" customHeight="1" x14ac:dyDescent="0.25">
      <c r="A9" s="443" t="s">
        <v>467</v>
      </c>
      <c r="B9" s="444"/>
      <c r="C9" s="444"/>
      <c r="D9" s="444"/>
      <c r="E9" s="444"/>
      <c r="F9" s="444"/>
      <c r="G9" s="444"/>
      <c r="H9" s="444"/>
      <c r="I9" s="444"/>
      <c r="J9" s="444"/>
      <c r="K9" s="484">
        <f>SUM(K10)</f>
        <v>0</v>
      </c>
    </row>
    <row r="10" spans="1:11" ht="19.5" customHeight="1" x14ac:dyDescent="0.25">
      <c r="A10" s="540"/>
      <c r="B10" s="437"/>
      <c r="C10" s="437"/>
      <c r="D10" s="226"/>
      <c r="E10" s="226"/>
      <c r="F10" s="226"/>
      <c r="G10" s="437"/>
      <c r="H10" s="437"/>
      <c r="I10" s="437"/>
      <c r="J10" s="437"/>
      <c r="K10" s="485"/>
    </row>
    <row r="11" spans="1:11" ht="15.95" customHeight="1" x14ac:dyDescent="0.25">
      <c r="A11" s="443" t="s">
        <v>594</v>
      </c>
      <c r="B11" s="444"/>
      <c r="C11" s="444"/>
      <c r="D11" s="227"/>
      <c r="E11" s="227"/>
      <c r="F11" s="227"/>
      <c r="G11" s="444"/>
      <c r="H11" s="444"/>
      <c r="I11" s="444"/>
      <c r="J11" s="444"/>
      <c r="K11" s="484">
        <f>SUM(K12:K14)</f>
        <v>4397060.9400000004</v>
      </c>
    </row>
    <row r="12" spans="1:11" ht="15.95" customHeight="1" x14ac:dyDescent="0.25">
      <c r="A12" s="540" t="s">
        <v>2648</v>
      </c>
      <c r="B12" s="541" t="s">
        <v>2188</v>
      </c>
      <c r="C12" s="541" t="s">
        <v>27</v>
      </c>
      <c r="D12" s="543">
        <v>0.02</v>
      </c>
      <c r="E12" s="543"/>
      <c r="F12" s="543"/>
      <c r="G12" s="541"/>
      <c r="H12" s="541">
        <v>260</v>
      </c>
      <c r="I12" s="541"/>
      <c r="J12" s="541" t="s">
        <v>2649</v>
      </c>
      <c r="K12" s="1342">
        <v>2520926.94</v>
      </c>
    </row>
    <row r="13" spans="1:11" ht="15.95" customHeight="1" x14ac:dyDescent="0.25">
      <c r="A13" s="540" t="s">
        <v>2650</v>
      </c>
      <c r="B13" s="541" t="s">
        <v>2651</v>
      </c>
      <c r="C13" s="541" t="s">
        <v>30</v>
      </c>
      <c r="D13" s="532">
        <v>1E-3</v>
      </c>
      <c r="E13" s="543"/>
      <c r="F13" s="543"/>
      <c r="G13" s="541"/>
      <c r="H13" s="541">
        <v>55</v>
      </c>
      <c r="I13" s="541"/>
      <c r="J13" s="541" t="s">
        <v>2649</v>
      </c>
      <c r="K13" s="1342">
        <v>893420.22</v>
      </c>
    </row>
    <row r="14" spans="1:11" ht="15.95" customHeight="1" x14ac:dyDescent="0.25">
      <c r="A14" s="540" t="s">
        <v>472</v>
      </c>
      <c r="B14" s="541" t="s">
        <v>2652</v>
      </c>
      <c r="C14" s="541" t="s">
        <v>27</v>
      </c>
      <c r="D14" s="543">
        <v>0.18</v>
      </c>
      <c r="E14" s="543"/>
      <c r="F14" s="543"/>
      <c r="G14" s="541"/>
      <c r="H14" s="541"/>
      <c r="I14" s="541"/>
      <c r="J14" s="541" t="s">
        <v>2649</v>
      </c>
      <c r="K14" s="1342">
        <v>982713.78</v>
      </c>
    </row>
    <row r="15" spans="1:11" ht="15.95" customHeight="1" x14ac:dyDescent="0.25">
      <c r="A15" s="540"/>
      <c r="B15" s="541"/>
      <c r="C15" s="541"/>
      <c r="D15" s="543"/>
      <c r="E15" s="543"/>
      <c r="F15" s="543"/>
      <c r="G15" s="541"/>
      <c r="H15" s="541"/>
      <c r="I15" s="541"/>
      <c r="J15" s="541"/>
      <c r="K15" s="1342"/>
    </row>
    <row r="16" spans="1:11" s="348" customFormat="1" ht="15.95" customHeight="1" x14ac:dyDescent="0.25">
      <c r="A16" s="445" t="s">
        <v>614</v>
      </c>
      <c r="B16" s="54"/>
      <c r="C16" s="54"/>
      <c r="D16" s="228"/>
      <c r="E16" s="228"/>
      <c r="F16" s="228"/>
      <c r="G16" s="54"/>
      <c r="H16" s="54"/>
      <c r="I16" s="54"/>
      <c r="J16" s="54"/>
      <c r="K16" s="486">
        <f>SUM(K17:K17)</f>
        <v>0</v>
      </c>
    </row>
    <row r="17" spans="1:11" s="348" customFormat="1" ht="15.95" customHeight="1" x14ac:dyDescent="0.25">
      <c r="A17" s="540"/>
      <c r="B17" s="438"/>
      <c r="C17" s="438"/>
      <c r="D17" s="229"/>
      <c r="E17" s="229"/>
      <c r="F17" s="229"/>
      <c r="G17" s="438"/>
      <c r="H17" s="438"/>
      <c r="I17" s="438"/>
      <c r="J17" s="438"/>
      <c r="K17" s="487"/>
    </row>
    <row r="18" spans="1:11" ht="15.95" customHeight="1" x14ac:dyDescent="0.25">
      <c r="A18" s="443" t="s">
        <v>617</v>
      </c>
      <c r="B18" s="444"/>
      <c r="C18" s="444"/>
      <c r="D18" s="227"/>
      <c r="E18" s="227"/>
      <c r="F18" s="227"/>
      <c r="G18" s="444"/>
      <c r="H18" s="444"/>
      <c r="I18" s="444"/>
      <c r="J18" s="444"/>
      <c r="K18" s="484">
        <f>SUM(K19:K20)</f>
        <v>749206.25</v>
      </c>
    </row>
    <row r="19" spans="1:11" ht="15.95" customHeight="1" x14ac:dyDescent="0.25">
      <c r="A19" s="540" t="s">
        <v>168</v>
      </c>
      <c r="B19" s="541" t="s">
        <v>2653</v>
      </c>
      <c r="C19" s="541" t="s">
        <v>607</v>
      </c>
      <c r="D19" s="543"/>
      <c r="E19" s="543"/>
      <c r="F19" s="543"/>
      <c r="G19" s="541"/>
      <c r="H19" s="541">
        <v>265</v>
      </c>
      <c r="I19" s="541"/>
      <c r="J19" s="541" t="s">
        <v>2649</v>
      </c>
      <c r="K19" s="1342">
        <v>360270</v>
      </c>
    </row>
    <row r="20" spans="1:11" ht="15.95" customHeight="1" x14ac:dyDescent="0.25">
      <c r="A20" s="540" t="s">
        <v>152</v>
      </c>
      <c r="B20" s="541" t="s">
        <v>2653</v>
      </c>
      <c r="C20" s="541" t="s">
        <v>2654</v>
      </c>
      <c r="D20" s="543"/>
      <c r="E20" s="543"/>
      <c r="F20" s="543"/>
      <c r="G20" s="541"/>
      <c r="H20" s="541"/>
      <c r="I20" s="541"/>
      <c r="J20" s="541" t="s">
        <v>2649</v>
      </c>
      <c r="K20" s="1342">
        <v>388936.25</v>
      </c>
    </row>
    <row r="21" spans="1:11" ht="15.95" customHeight="1" x14ac:dyDescent="0.25">
      <c r="A21" s="540"/>
      <c r="B21" s="541"/>
      <c r="C21" s="541"/>
      <c r="D21" s="543"/>
      <c r="E21" s="543"/>
      <c r="F21" s="543"/>
      <c r="G21" s="541"/>
      <c r="H21" s="541"/>
      <c r="I21" s="541"/>
      <c r="J21" s="541"/>
      <c r="K21" s="1342"/>
    </row>
    <row r="22" spans="1:11" ht="15.95" customHeight="1" x14ac:dyDescent="0.25">
      <c r="A22" s="443" t="s">
        <v>620</v>
      </c>
      <c r="B22" s="444"/>
      <c r="C22" s="444"/>
      <c r="D22" s="227"/>
      <c r="E22" s="227"/>
      <c r="F22" s="227"/>
      <c r="G22" s="444"/>
      <c r="H22" s="444"/>
      <c r="I22" s="444"/>
      <c r="J22" s="444"/>
      <c r="K22" s="484">
        <f>SUM(K23:K23)</f>
        <v>0</v>
      </c>
    </row>
    <row r="23" spans="1:11" ht="15.95" customHeight="1" x14ac:dyDescent="0.25">
      <c r="A23" s="439"/>
      <c r="B23" s="437"/>
      <c r="C23" s="437"/>
      <c r="D23" s="226"/>
      <c r="E23" s="226"/>
      <c r="F23" s="226"/>
      <c r="G23" s="437"/>
      <c r="H23" s="437"/>
      <c r="I23" s="437"/>
      <c r="J23" s="437"/>
      <c r="K23" s="485"/>
    </row>
    <row r="24" spans="1:11" ht="15.95" customHeight="1" x14ac:dyDescent="0.25">
      <c r="A24" s="443" t="s">
        <v>621</v>
      </c>
      <c r="B24" s="444"/>
      <c r="C24" s="444"/>
      <c r="D24" s="227"/>
      <c r="E24" s="227"/>
      <c r="F24" s="227"/>
      <c r="G24" s="444"/>
      <c r="H24" s="444"/>
      <c r="I24" s="444"/>
      <c r="J24" s="444"/>
      <c r="K24" s="484">
        <f>SUM(K25:K25)</f>
        <v>0</v>
      </c>
    </row>
    <row r="25" spans="1:11" ht="15.95" customHeight="1" x14ac:dyDescent="0.25">
      <c r="A25" s="439"/>
      <c r="B25" s="437"/>
      <c r="C25" s="437"/>
      <c r="D25" s="226"/>
      <c r="E25" s="226"/>
      <c r="F25" s="226"/>
      <c r="G25" s="437"/>
      <c r="H25" s="437"/>
      <c r="I25" s="437"/>
      <c r="J25" s="437"/>
      <c r="K25" s="485"/>
    </row>
    <row r="26" spans="1:11" s="348" customFormat="1" ht="15.95" customHeight="1" x14ac:dyDescent="0.25">
      <c r="A26" s="445" t="s">
        <v>624</v>
      </c>
      <c r="B26" s="54"/>
      <c r="C26" s="54"/>
      <c r="D26" s="228"/>
      <c r="E26" s="228"/>
      <c r="F26" s="228"/>
      <c r="G26" s="54"/>
      <c r="H26" s="54"/>
      <c r="I26" s="54"/>
      <c r="J26" s="54"/>
      <c r="K26" s="486">
        <f>SUM(K27)</f>
        <v>0</v>
      </c>
    </row>
    <row r="27" spans="1:11" s="348" customFormat="1" ht="15.95" customHeight="1" x14ac:dyDescent="0.25">
      <c r="A27" s="440"/>
      <c r="B27" s="438"/>
      <c r="C27" s="438"/>
      <c r="D27" s="229"/>
      <c r="E27" s="229"/>
      <c r="F27" s="229"/>
      <c r="G27" s="438"/>
      <c r="H27" s="438"/>
      <c r="I27" s="438"/>
      <c r="J27" s="438"/>
      <c r="K27" s="487"/>
    </row>
    <row r="28" spans="1:11" ht="15.95" customHeight="1" x14ac:dyDescent="0.25">
      <c r="A28" s="443" t="s">
        <v>627</v>
      </c>
      <c r="B28" s="444"/>
      <c r="C28" s="444"/>
      <c r="D28" s="227"/>
      <c r="E28" s="227"/>
      <c r="F28" s="227"/>
      <c r="G28" s="444"/>
      <c r="H28" s="444"/>
      <c r="I28" s="444"/>
      <c r="J28" s="444"/>
      <c r="K28" s="484">
        <f>SUM(K29)</f>
        <v>0</v>
      </c>
    </row>
    <row r="29" spans="1:11" ht="15.95" customHeight="1" x14ac:dyDescent="0.25">
      <c r="A29" s="439"/>
      <c r="B29" s="437"/>
      <c r="C29" s="437"/>
      <c r="D29" s="226"/>
      <c r="E29" s="226"/>
      <c r="F29" s="226"/>
      <c r="G29" s="437"/>
      <c r="H29" s="437"/>
      <c r="I29" s="437"/>
      <c r="J29" s="437"/>
      <c r="K29" s="485"/>
    </row>
    <row r="30" spans="1:11" ht="15.95" customHeight="1" x14ac:dyDescent="0.25">
      <c r="A30" s="441" t="s">
        <v>628</v>
      </c>
      <c r="B30" s="1054"/>
      <c r="C30" s="1054"/>
      <c r="D30" s="230"/>
      <c r="E30" s="230"/>
      <c r="F30" s="230"/>
      <c r="G30" s="1054"/>
      <c r="H30" s="1054"/>
      <c r="I30" s="1054"/>
      <c r="J30" s="1054"/>
      <c r="K30" s="448">
        <f>+K9+K11+K16+K18+K22+K24+K26+K28</f>
        <v>5146267.1900000004</v>
      </c>
    </row>
    <row r="31" spans="1:11" x14ac:dyDescent="0.25">
      <c r="A31" s="482"/>
      <c r="B31" s="19"/>
      <c r="C31" s="19"/>
      <c r="D31" s="19"/>
      <c r="E31" s="19"/>
      <c r="F31" s="19"/>
      <c r="G31" s="19"/>
      <c r="H31" s="19"/>
      <c r="I31" s="19"/>
      <c r="J31" s="19"/>
      <c r="K31" s="19"/>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39"/>
  <sheetViews>
    <sheetView showGridLines="0" zoomScale="90" zoomScaleNormal="90" workbookViewId="0">
      <selection activeCell="A16" sqref="A16"/>
    </sheetView>
  </sheetViews>
  <sheetFormatPr baseColWidth="10" defaultRowHeight="15" x14ac:dyDescent="0.25"/>
  <cols>
    <col min="1" max="1" width="51.28515625" style="254" bestFit="1" customWidth="1"/>
    <col min="2" max="2" width="17.42578125" style="254" bestFit="1" customWidth="1"/>
    <col min="3" max="3" width="14.5703125" style="254" bestFit="1" customWidth="1"/>
    <col min="4" max="4" width="17" style="254" bestFit="1" customWidth="1"/>
    <col min="5" max="5" width="10.42578125" style="254" customWidth="1"/>
    <col min="6" max="6" width="9.140625" style="254" customWidth="1"/>
    <col min="7" max="7" width="8.85546875" style="254" bestFit="1" customWidth="1"/>
    <col min="8" max="9" width="11.28515625" style="254" bestFit="1" customWidth="1"/>
    <col min="10" max="10" width="18.42578125" style="254" bestFit="1" customWidth="1"/>
    <col min="11" max="11" width="16.140625" style="254" bestFit="1" customWidth="1"/>
    <col min="12" max="256" width="11.42578125" style="254"/>
    <col min="257" max="257" width="71" style="254" customWidth="1"/>
    <col min="258" max="262" width="17.7109375" style="254" customWidth="1"/>
    <col min="263" max="263" width="19.42578125" style="254" customWidth="1"/>
    <col min="264" max="267" width="17.7109375" style="254" customWidth="1"/>
    <col min="268" max="512" width="11.42578125" style="254"/>
    <col min="513" max="513" width="71" style="254" customWidth="1"/>
    <col min="514" max="518" width="17.7109375" style="254" customWidth="1"/>
    <col min="519" max="519" width="19.42578125" style="254" customWidth="1"/>
    <col min="520" max="523" width="17.7109375" style="254" customWidth="1"/>
    <col min="524" max="768" width="11.42578125" style="254"/>
    <col min="769" max="769" width="71" style="254" customWidth="1"/>
    <col min="770" max="774" width="17.7109375" style="254" customWidth="1"/>
    <col min="775" max="775" width="19.42578125" style="254" customWidth="1"/>
    <col min="776" max="779" width="17.7109375" style="254" customWidth="1"/>
    <col min="780" max="1024" width="11.42578125" style="254"/>
    <col min="1025" max="1025" width="71" style="254" customWidth="1"/>
    <col min="1026" max="1030" width="17.7109375" style="254" customWidth="1"/>
    <col min="1031" max="1031" width="19.42578125" style="254" customWidth="1"/>
    <col min="1032" max="1035" width="17.7109375" style="254" customWidth="1"/>
    <col min="1036" max="1280" width="11.42578125" style="254"/>
    <col min="1281" max="1281" width="71" style="254" customWidth="1"/>
    <col min="1282" max="1286" width="17.7109375" style="254" customWidth="1"/>
    <col min="1287" max="1287" width="19.42578125" style="254" customWidth="1"/>
    <col min="1288" max="1291" width="17.7109375" style="254" customWidth="1"/>
    <col min="1292" max="1536" width="11.42578125" style="254"/>
    <col min="1537" max="1537" width="71" style="254" customWidth="1"/>
    <col min="1538" max="1542" width="17.7109375" style="254" customWidth="1"/>
    <col min="1543" max="1543" width="19.42578125" style="254" customWidth="1"/>
    <col min="1544" max="1547" width="17.7109375" style="254" customWidth="1"/>
    <col min="1548" max="1792" width="11.42578125" style="254"/>
    <col min="1793" max="1793" width="71" style="254" customWidth="1"/>
    <col min="1794" max="1798" width="17.7109375" style="254" customWidth="1"/>
    <col min="1799" max="1799" width="19.42578125" style="254" customWidth="1"/>
    <col min="1800" max="1803" width="17.7109375" style="254" customWidth="1"/>
    <col min="1804" max="2048" width="11.42578125" style="254"/>
    <col min="2049" max="2049" width="71" style="254" customWidth="1"/>
    <col min="2050" max="2054" width="17.7109375" style="254" customWidth="1"/>
    <col min="2055" max="2055" width="19.42578125" style="254" customWidth="1"/>
    <col min="2056" max="2059" width="17.7109375" style="254" customWidth="1"/>
    <col min="2060" max="2304" width="11.42578125" style="254"/>
    <col min="2305" max="2305" width="71" style="254" customWidth="1"/>
    <col min="2306" max="2310" width="17.7109375" style="254" customWidth="1"/>
    <col min="2311" max="2311" width="19.42578125" style="254" customWidth="1"/>
    <col min="2312" max="2315" width="17.7109375" style="254" customWidth="1"/>
    <col min="2316" max="2560" width="11.42578125" style="254"/>
    <col min="2561" max="2561" width="71" style="254" customWidth="1"/>
    <col min="2562" max="2566" width="17.7109375" style="254" customWidth="1"/>
    <col min="2567" max="2567" width="19.42578125" style="254" customWidth="1"/>
    <col min="2568" max="2571" width="17.7109375" style="254" customWidth="1"/>
    <col min="2572" max="2816" width="11.42578125" style="254"/>
    <col min="2817" max="2817" width="71" style="254" customWidth="1"/>
    <col min="2818" max="2822" width="17.7109375" style="254" customWidth="1"/>
    <col min="2823" max="2823" width="19.42578125" style="254" customWidth="1"/>
    <col min="2824" max="2827" width="17.7109375" style="254" customWidth="1"/>
    <col min="2828" max="3072" width="11.42578125" style="254"/>
    <col min="3073" max="3073" width="71" style="254" customWidth="1"/>
    <col min="3074" max="3078" width="17.7109375" style="254" customWidth="1"/>
    <col min="3079" max="3079" width="19.42578125" style="254" customWidth="1"/>
    <col min="3080" max="3083" width="17.7109375" style="254" customWidth="1"/>
    <col min="3084" max="3328" width="11.42578125" style="254"/>
    <col min="3329" max="3329" width="71" style="254" customWidth="1"/>
    <col min="3330" max="3334" width="17.7109375" style="254" customWidth="1"/>
    <col min="3335" max="3335" width="19.42578125" style="254" customWidth="1"/>
    <col min="3336" max="3339" width="17.7109375" style="254" customWidth="1"/>
    <col min="3340" max="3584" width="11.42578125" style="254"/>
    <col min="3585" max="3585" width="71" style="254" customWidth="1"/>
    <col min="3586" max="3590" width="17.7109375" style="254" customWidth="1"/>
    <col min="3591" max="3591" width="19.42578125" style="254" customWidth="1"/>
    <col min="3592" max="3595" width="17.7109375" style="254" customWidth="1"/>
    <col min="3596" max="3840" width="11.42578125" style="254"/>
    <col min="3841" max="3841" width="71" style="254" customWidth="1"/>
    <col min="3842" max="3846" width="17.7109375" style="254" customWidth="1"/>
    <col min="3847" max="3847" width="19.42578125" style="254" customWidth="1"/>
    <col min="3848" max="3851" width="17.7109375" style="254" customWidth="1"/>
    <col min="3852" max="4096" width="11.42578125" style="254"/>
    <col min="4097" max="4097" width="71" style="254" customWidth="1"/>
    <col min="4098" max="4102" width="17.7109375" style="254" customWidth="1"/>
    <col min="4103" max="4103" width="19.42578125" style="254" customWidth="1"/>
    <col min="4104" max="4107" width="17.7109375" style="254" customWidth="1"/>
    <col min="4108" max="4352" width="11.42578125" style="254"/>
    <col min="4353" max="4353" width="71" style="254" customWidth="1"/>
    <col min="4354" max="4358" width="17.7109375" style="254" customWidth="1"/>
    <col min="4359" max="4359" width="19.42578125" style="254" customWidth="1"/>
    <col min="4360" max="4363" width="17.7109375" style="254" customWidth="1"/>
    <col min="4364" max="4608" width="11.42578125" style="254"/>
    <col min="4609" max="4609" width="71" style="254" customWidth="1"/>
    <col min="4610" max="4614" width="17.7109375" style="254" customWidth="1"/>
    <col min="4615" max="4615" width="19.42578125" style="254" customWidth="1"/>
    <col min="4616" max="4619" width="17.7109375" style="254" customWidth="1"/>
    <col min="4620" max="4864" width="11.42578125" style="254"/>
    <col min="4865" max="4865" width="71" style="254" customWidth="1"/>
    <col min="4866" max="4870" width="17.7109375" style="254" customWidth="1"/>
    <col min="4871" max="4871" width="19.42578125" style="254" customWidth="1"/>
    <col min="4872" max="4875" width="17.7109375" style="254" customWidth="1"/>
    <col min="4876" max="5120" width="11.42578125" style="254"/>
    <col min="5121" max="5121" width="71" style="254" customWidth="1"/>
    <col min="5122" max="5126" width="17.7109375" style="254" customWidth="1"/>
    <col min="5127" max="5127" width="19.42578125" style="254" customWidth="1"/>
    <col min="5128" max="5131" width="17.7109375" style="254" customWidth="1"/>
    <col min="5132" max="5376" width="11.42578125" style="254"/>
    <col min="5377" max="5377" width="71" style="254" customWidth="1"/>
    <col min="5378" max="5382" width="17.7109375" style="254" customWidth="1"/>
    <col min="5383" max="5383" width="19.42578125" style="254" customWidth="1"/>
    <col min="5384" max="5387" width="17.7109375" style="254" customWidth="1"/>
    <col min="5388" max="5632" width="11.42578125" style="254"/>
    <col min="5633" max="5633" width="71" style="254" customWidth="1"/>
    <col min="5634" max="5638" width="17.7109375" style="254" customWidth="1"/>
    <col min="5639" max="5639" width="19.42578125" style="254" customWidth="1"/>
    <col min="5640" max="5643" width="17.7109375" style="254" customWidth="1"/>
    <col min="5644" max="5888" width="11.42578125" style="254"/>
    <col min="5889" max="5889" width="71" style="254" customWidth="1"/>
    <col min="5890" max="5894" width="17.7109375" style="254" customWidth="1"/>
    <col min="5895" max="5895" width="19.42578125" style="254" customWidth="1"/>
    <col min="5896" max="5899" width="17.7109375" style="254" customWidth="1"/>
    <col min="5900" max="6144" width="11.42578125" style="254"/>
    <col min="6145" max="6145" width="71" style="254" customWidth="1"/>
    <col min="6146" max="6150" width="17.7109375" style="254" customWidth="1"/>
    <col min="6151" max="6151" width="19.42578125" style="254" customWidth="1"/>
    <col min="6152" max="6155" width="17.7109375" style="254" customWidth="1"/>
    <col min="6156" max="6400" width="11.42578125" style="254"/>
    <col min="6401" max="6401" width="71" style="254" customWidth="1"/>
    <col min="6402" max="6406" width="17.7109375" style="254" customWidth="1"/>
    <col min="6407" max="6407" width="19.42578125" style="254" customWidth="1"/>
    <col min="6408" max="6411" width="17.7109375" style="254" customWidth="1"/>
    <col min="6412" max="6656" width="11.42578125" style="254"/>
    <col min="6657" max="6657" width="71" style="254" customWidth="1"/>
    <col min="6658" max="6662" width="17.7109375" style="254" customWidth="1"/>
    <col min="6663" max="6663" width="19.42578125" style="254" customWidth="1"/>
    <col min="6664" max="6667" width="17.7109375" style="254" customWidth="1"/>
    <col min="6668" max="6912" width="11.42578125" style="254"/>
    <col min="6913" max="6913" width="71" style="254" customWidth="1"/>
    <col min="6914" max="6918" width="17.7109375" style="254" customWidth="1"/>
    <col min="6919" max="6919" width="19.42578125" style="254" customWidth="1"/>
    <col min="6920" max="6923" width="17.7109375" style="254" customWidth="1"/>
    <col min="6924" max="7168" width="11.42578125" style="254"/>
    <col min="7169" max="7169" width="71" style="254" customWidth="1"/>
    <col min="7170" max="7174" width="17.7109375" style="254" customWidth="1"/>
    <col min="7175" max="7175" width="19.42578125" style="254" customWidth="1"/>
    <col min="7176" max="7179" width="17.7109375" style="254" customWidth="1"/>
    <col min="7180" max="7424" width="11.42578125" style="254"/>
    <col min="7425" max="7425" width="71" style="254" customWidth="1"/>
    <col min="7426" max="7430" width="17.7109375" style="254" customWidth="1"/>
    <col min="7431" max="7431" width="19.42578125" style="254" customWidth="1"/>
    <col min="7432" max="7435" width="17.7109375" style="254" customWidth="1"/>
    <col min="7436" max="7680" width="11.42578125" style="254"/>
    <col min="7681" max="7681" width="71" style="254" customWidth="1"/>
    <col min="7682" max="7686" width="17.7109375" style="254" customWidth="1"/>
    <col min="7687" max="7687" width="19.42578125" style="254" customWidth="1"/>
    <col min="7688" max="7691" width="17.7109375" style="254" customWidth="1"/>
    <col min="7692" max="7936" width="11.42578125" style="254"/>
    <col min="7937" max="7937" width="71" style="254" customWidth="1"/>
    <col min="7938" max="7942" width="17.7109375" style="254" customWidth="1"/>
    <col min="7943" max="7943" width="19.42578125" style="254" customWidth="1"/>
    <col min="7944" max="7947" width="17.7109375" style="254" customWidth="1"/>
    <col min="7948" max="8192" width="11.42578125" style="254"/>
    <col min="8193" max="8193" width="71" style="254" customWidth="1"/>
    <col min="8194" max="8198" width="17.7109375" style="254" customWidth="1"/>
    <col min="8199" max="8199" width="19.42578125" style="254" customWidth="1"/>
    <col min="8200" max="8203" width="17.7109375" style="254" customWidth="1"/>
    <col min="8204" max="8448" width="11.42578125" style="254"/>
    <col min="8449" max="8449" width="71" style="254" customWidth="1"/>
    <col min="8450" max="8454" width="17.7109375" style="254" customWidth="1"/>
    <col min="8455" max="8455" width="19.42578125" style="254" customWidth="1"/>
    <col min="8456" max="8459" width="17.7109375" style="254" customWidth="1"/>
    <col min="8460" max="8704" width="11.42578125" style="254"/>
    <col min="8705" max="8705" width="71" style="254" customWidth="1"/>
    <col min="8706" max="8710" width="17.7109375" style="254" customWidth="1"/>
    <col min="8711" max="8711" width="19.42578125" style="254" customWidth="1"/>
    <col min="8712" max="8715" width="17.7109375" style="254" customWidth="1"/>
    <col min="8716" max="8960" width="11.42578125" style="254"/>
    <col min="8961" max="8961" width="71" style="254" customWidth="1"/>
    <col min="8962" max="8966" width="17.7109375" style="254" customWidth="1"/>
    <col min="8967" max="8967" width="19.42578125" style="254" customWidth="1"/>
    <col min="8968" max="8971" width="17.7109375" style="254" customWidth="1"/>
    <col min="8972" max="9216" width="11.42578125" style="254"/>
    <col min="9217" max="9217" width="71" style="254" customWidth="1"/>
    <col min="9218" max="9222" width="17.7109375" style="254" customWidth="1"/>
    <col min="9223" max="9223" width="19.42578125" style="254" customWidth="1"/>
    <col min="9224" max="9227" width="17.7109375" style="254" customWidth="1"/>
    <col min="9228" max="9472" width="11.42578125" style="254"/>
    <col min="9473" max="9473" width="71" style="254" customWidth="1"/>
    <col min="9474" max="9478" width="17.7109375" style="254" customWidth="1"/>
    <col min="9479" max="9479" width="19.42578125" style="254" customWidth="1"/>
    <col min="9480" max="9483" width="17.7109375" style="254" customWidth="1"/>
    <col min="9484" max="9728" width="11.42578125" style="254"/>
    <col min="9729" max="9729" width="71" style="254" customWidth="1"/>
    <col min="9730" max="9734" width="17.7109375" style="254" customWidth="1"/>
    <col min="9735" max="9735" width="19.42578125" style="254" customWidth="1"/>
    <col min="9736" max="9739" width="17.7109375" style="254" customWidth="1"/>
    <col min="9740" max="9984" width="11.42578125" style="254"/>
    <col min="9985" max="9985" width="71" style="254" customWidth="1"/>
    <col min="9986" max="9990" width="17.7109375" style="254" customWidth="1"/>
    <col min="9991" max="9991" width="19.42578125" style="254" customWidth="1"/>
    <col min="9992" max="9995" width="17.7109375" style="254" customWidth="1"/>
    <col min="9996" max="10240" width="11.42578125" style="254"/>
    <col min="10241" max="10241" width="71" style="254" customWidth="1"/>
    <col min="10242" max="10246" width="17.7109375" style="254" customWidth="1"/>
    <col min="10247" max="10247" width="19.42578125" style="254" customWidth="1"/>
    <col min="10248" max="10251" width="17.7109375" style="254" customWidth="1"/>
    <col min="10252" max="10496" width="11.42578125" style="254"/>
    <col min="10497" max="10497" width="71" style="254" customWidth="1"/>
    <col min="10498" max="10502" width="17.7109375" style="254" customWidth="1"/>
    <col min="10503" max="10503" width="19.42578125" style="254" customWidth="1"/>
    <col min="10504" max="10507" width="17.7109375" style="254" customWidth="1"/>
    <col min="10508" max="10752" width="11.42578125" style="254"/>
    <col min="10753" max="10753" width="71" style="254" customWidth="1"/>
    <col min="10754" max="10758" width="17.7109375" style="254" customWidth="1"/>
    <col min="10759" max="10759" width="19.42578125" style="254" customWidth="1"/>
    <col min="10760" max="10763" width="17.7109375" style="254" customWidth="1"/>
    <col min="10764" max="11008" width="11.42578125" style="254"/>
    <col min="11009" max="11009" width="71" style="254" customWidth="1"/>
    <col min="11010" max="11014" width="17.7109375" style="254" customWidth="1"/>
    <col min="11015" max="11015" width="19.42578125" style="254" customWidth="1"/>
    <col min="11016" max="11019" width="17.7109375" style="254" customWidth="1"/>
    <col min="11020" max="11264" width="11.42578125" style="254"/>
    <col min="11265" max="11265" width="71" style="254" customWidth="1"/>
    <col min="11266" max="11270" width="17.7109375" style="254" customWidth="1"/>
    <col min="11271" max="11271" width="19.42578125" style="254" customWidth="1"/>
    <col min="11272" max="11275" width="17.7109375" style="254" customWidth="1"/>
    <col min="11276" max="11520" width="11.42578125" style="254"/>
    <col min="11521" max="11521" width="71" style="254" customWidth="1"/>
    <col min="11522" max="11526" width="17.7109375" style="254" customWidth="1"/>
    <col min="11527" max="11527" width="19.42578125" style="254" customWidth="1"/>
    <col min="11528" max="11531" width="17.7109375" style="254" customWidth="1"/>
    <col min="11532" max="11776" width="11.42578125" style="254"/>
    <col min="11777" max="11777" width="71" style="254" customWidth="1"/>
    <col min="11778" max="11782" width="17.7109375" style="254" customWidth="1"/>
    <col min="11783" max="11783" width="19.42578125" style="254" customWidth="1"/>
    <col min="11784" max="11787" width="17.7109375" style="254" customWidth="1"/>
    <col min="11788" max="12032" width="11.42578125" style="254"/>
    <col min="12033" max="12033" width="71" style="254" customWidth="1"/>
    <col min="12034" max="12038" width="17.7109375" style="254" customWidth="1"/>
    <col min="12039" max="12039" width="19.42578125" style="254" customWidth="1"/>
    <col min="12040" max="12043" width="17.7109375" style="254" customWidth="1"/>
    <col min="12044" max="12288" width="11.42578125" style="254"/>
    <col min="12289" max="12289" width="71" style="254" customWidth="1"/>
    <col min="12290" max="12294" width="17.7109375" style="254" customWidth="1"/>
    <col min="12295" max="12295" width="19.42578125" style="254" customWidth="1"/>
    <col min="12296" max="12299" width="17.7109375" style="254" customWidth="1"/>
    <col min="12300" max="12544" width="11.42578125" style="254"/>
    <col min="12545" max="12545" width="71" style="254" customWidth="1"/>
    <col min="12546" max="12550" width="17.7109375" style="254" customWidth="1"/>
    <col min="12551" max="12551" width="19.42578125" style="254" customWidth="1"/>
    <col min="12552" max="12555" width="17.7109375" style="254" customWidth="1"/>
    <col min="12556" max="12800" width="11.42578125" style="254"/>
    <col min="12801" max="12801" width="71" style="254" customWidth="1"/>
    <col min="12802" max="12806" width="17.7109375" style="254" customWidth="1"/>
    <col min="12807" max="12807" width="19.42578125" style="254" customWidth="1"/>
    <col min="12808" max="12811" width="17.7109375" style="254" customWidth="1"/>
    <col min="12812" max="13056" width="11.42578125" style="254"/>
    <col min="13057" max="13057" width="71" style="254" customWidth="1"/>
    <col min="13058" max="13062" width="17.7109375" style="254" customWidth="1"/>
    <col min="13063" max="13063" width="19.42578125" style="254" customWidth="1"/>
    <col min="13064" max="13067" width="17.7109375" style="254" customWidth="1"/>
    <col min="13068" max="13312" width="11.42578125" style="254"/>
    <col min="13313" max="13313" width="71" style="254" customWidth="1"/>
    <col min="13314" max="13318" width="17.7109375" style="254" customWidth="1"/>
    <col min="13319" max="13319" width="19.42578125" style="254" customWidth="1"/>
    <col min="13320" max="13323" width="17.7109375" style="254" customWidth="1"/>
    <col min="13324" max="13568" width="11.42578125" style="254"/>
    <col min="13569" max="13569" width="71" style="254" customWidth="1"/>
    <col min="13570" max="13574" width="17.7109375" style="254" customWidth="1"/>
    <col min="13575" max="13575" width="19.42578125" style="254" customWidth="1"/>
    <col min="13576" max="13579" width="17.7109375" style="254" customWidth="1"/>
    <col min="13580" max="13824" width="11.42578125" style="254"/>
    <col min="13825" max="13825" width="71" style="254" customWidth="1"/>
    <col min="13826" max="13830" width="17.7109375" style="254" customWidth="1"/>
    <col min="13831" max="13831" width="19.42578125" style="254" customWidth="1"/>
    <col min="13832" max="13835" width="17.7109375" style="254" customWidth="1"/>
    <col min="13836" max="14080" width="11.42578125" style="254"/>
    <col min="14081" max="14081" width="71" style="254" customWidth="1"/>
    <col min="14082" max="14086" width="17.7109375" style="254" customWidth="1"/>
    <col min="14087" max="14087" width="19.42578125" style="254" customWidth="1"/>
    <col min="14088" max="14091" width="17.7109375" style="254" customWidth="1"/>
    <col min="14092" max="14336" width="11.42578125" style="254"/>
    <col min="14337" max="14337" width="71" style="254" customWidth="1"/>
    <col min="14338" max="14342" width="17.7109375" style="254" customWidth="1"/>
    <col min="14343" max="14343" width="19.42578125" style="254" customWidth="1"/>
    <col min="14344" max="14347" width="17.7109375" style="254" customWidth="1"/>
    <col min="14348" max="14592" width="11.42578125" style="254"/>
    <col min="14593" max="14593" width="71" style="254" customWidth="1"/>
    <col min="14594" max="14598" width="17.7109375" style="254" customWidth="1"/>
    <col min="14599" max="14599" width="19.42578125" style="254" customWidth="1"/>
    <col min="14600" max="14603" width="17.7109375" style="254" customWidth="1"/>
    <col min="14604" max="14848" width="11.42578125" style="254"/>
    <col min="14849" max="14849" width="71" style="254" customWidth="1"/>
    <col min="14850" max="14854" width="17.7109375" style="254" customWidth="1"/>
    <col min="14855" max="14855" width="19.42578125" style="254" customWidth="1"/>
    <col min="14856" max="14859" width="17.7109375" style="254" customWidth="1"/>
    <col min="14860" max="15104" width="11.42578125" style="254"/>
    <col min="15105" max="15105" width="71" style="254" customWidth="1"/>
    <col min="15106" max="15110" width="17.7109375" style="254" customWidth="1"/>
    <col min="15111" max="15111" width="19.42578125" style="254" customWidth="1"/>
    <col min="15112" max="15115" width="17.7109375" style="254" customWidth="1"/>
    <col min="15116" max="15360" width="11.42578125" style="254"/>
    <col min="15361" max="15361" width="71" style="254" customWidth="1"/>
    <col min="15362" max="15366" width="17.7109375" style="254" customWidth="1"/>
    <col min="15367" max="15367" width="19.42578125" style="254" customWidth="1"/>
    <col min="15368" max="15371" width="17.7109375" style="254" customWidth="1"/>
    <col min="15372" max="15616" width="11.42578125" style="254"/>
    <col min="15617" max="15617" width="71" style="254" customWidth="1"/>
    <col min="15618" max="15622" width="17.7109375" style="254" customWidth="1"/>
    <col min="15623" max="15623" width="19.42578125" style="254" customWidth="1"/>
    <col min="15624" max="15627" width="17.7109375" style="254" customWidth="1"/>
    <col min="15628" max="15872" width="11.42578125" style="254"/>
    <col min="15873" max="15873" width="71" style="254" customWidth="1"/>
    <col min="15874" max="15878" width="17.7109375" style="254" customWidth="1"/>
    <col min="15879" max="15879" width="19.42578125" style="254" customWidth="1"/>
    <col min="15880" max="15883" width="17.7109375" style="254" customWidth="1"/>
    <col min="15884" max="16128" width="11.42578125" style="254"/>
    <col min="16129" max="16129" width="71" style="254" customWidth="1"/>
    <col min="16130" max="16134" width="17.7109375" style="254" customWidth="1"/>
    <col min="16135" max="16135" width="19.42578125" style="254" customWidth="1"/>
    <col min="16136" max="16139" width="17.7109375" style="254" customWidth="1"/>
    <col min="16140" max="16384" width="11.42578125" style="254"/>
  </cols>
  <sheetData>
    <row r="1" spans="1:11" s="314" customFormat="1" x14ac:dyDescent="0.25"/>
    <row r="2" spans="1:11" s="314" customFormat="1" x14ac:dyDescent="0.25">
      <c r="A2" s="256" t="s">
        <v>126</v>
      </c>
    </row>
    <row r="3" spans="1:11" s="314" customFormat="1" x14ac:dyDescent="0.25">
      <c r="A3" s="34" t="s">
        <v>0</v>
      </c>
      <c r="B3" s="315"/>
      <c r="C3" s="315"/>
      <c r="D3" s="315"/>
      <c r="E3" s="315"/>
      <c r="F3" s="315"/>
      <c r="G3" s="315"/>
      <c r="H3" s="315"/>
      <c r="I3" s="315"/>
      <c r="J3" s="315"/>
      <c r="K3" s="316" t="s">
        <v>127</v>
      </c>
    </row>
    <row r="4" spans="1:11" s="314" customFormat="1" x14ac:dyDescent="0.25">
      <c r="A4" s="23" t="s">
        <v>984</v>
      </c>
      <c r="B4" s="315"/>
      <c r="C4" s="315"/>
      <c r="D4" s="315"/>
      <c r="E4" s="315"/>
      <c r="F4" s="315"/>
      <c r="G4" s="315"/>
      <c r="H4" s="315"/>
      <c r="I4" s="315"/>
      <c r="J4" s="315"/>
      <c r="K4" s="315"/>
    </row>
    <row r="5" spans="1:11" s="314" customFormat="1" x14ac:dyDescent="0.25">
      <c r="A5" s="318"/>
      <c r="D5" s="317"/>
      <c r="E5" s="317"/>
      <c r="F5" s="317"/>
      <c r="G5" s="318"/>
      <c r="H5" s="317"/>
      <c r="I5" s="317"/>
      <c r="K5" s="317"/>
    </row>
    <row r="6" spans="1:11" s="314" customFormat="1" x14ac:dyDescent="0.25">
      <c r="A6" s="319" t="s">
        <v>1</v>
      </c>
      <c r="B6" s="319" t="s">
        <v>2</v>
      </c>
      <c r="C6" s="319" t="s">
        <v>3</v>
      </c>
      <c r="D6" s="319"/>
      <c r="E6" s="320" t="s">
        <v>4</v>
      </c>
      <c r="F6" s="320"/>
      <c r="G6" s="319" t="s">
        <v>5</v>
      </c>
      <c r="H6" s="1694" t="s">
        <v>6</v>
      </c>
      <c r="I6" s="1694"/>
      <c r="J6" s="319" t="s">
        <v>7</v>
      </c>
      <c r="K6" s="319" t="s">
        <v>8</v>
      </c>
    </row>
    <row r="7" spans="1:11" s="321" customFormat="1" ht="15" customHeight="1" x14ac:dyDescent="0.25">
      <c r="A7" s="1687" t="s">
        <v>9</v>
      </c>
      <c r="B7" s="1688" t="s">
        <v>10</v>
      </c>
      <c r="C7" s="1688" t="s">
        <v>11</v>
      </c>
      <c r="D7" s="1688" t="s">
        <v>12</v>
      </c>
      <c r="E7" s="1692" t="s">
        <v>13</v>
      </c>
      <c r="F7" s="1693"/>
      <c r="G7" s="1688" t="s">
        <v>14</v>
      </c>
      <c r="H7" s="1692" t="s">
        <v>15</v>
      </c>
      <c r="I7" s="1693"/>
      <c r="J7" s="1688" t="s">
        <v>16</v>
      </c>
      <c r="K7" s="1690" t="s">
        <v>17</v>
      </c>
    </row>
    <row r="8" spans="1:11" s="321" customFormat="1" x14ac:dyDescent="0.25">
      <c r="A8" s="1687"/>
      <c r="B8" s="1689"/>
      <c r="C8" s="1689"/>
      <c r="D8" s="1689"/>
      <c r="E8" s="336" t="s">
        <v>18</v>
      </c>
      <c r="F8" s="336" t="s">
        <v>19</v>
      </c>
      <c r="G8" s="1689"/>
      <c r="H8" s="336" t="s">
        <v>18</v>
      </c>
      <c r="I8" s="336" t="s">
        <v>19</v>
      </c>
      <c r="J8" s="1689"/>
      <c r="K8" s="1691"/>
    </row>
    <row r="9" spans="1:11" ht="15.95" customHeight="1" x14ac:dyDescent="0.25">
      <c r="A9" s="322" t="s">
        <v>467</v>
      </c>
      <c r="B9" s="323"/>
      <c r="C9" s="323"/>
      <c r="D9" s="323"/>
      <c r="E9" s="323"/>
      <c r="F9" s="323"/>
      <c r="G9" s="323"/>
      <c r="H9" s="323"/>
      <c r="I9" s="323"/>
      <c r="J9" s="323"/>
      <c r="K9" s="324">
        <f>SUM(K10)</f>
        <v>0</v>
      </c>
    </row>
    <row r="10" spans="1:11" ht="19.5" customHeight="1" x14ac:dyDescent="0.25">
      <c r="A10" s="325"/>
      <c r="B10" s="326"/>
      <c r="C10" s="326"/>
      <c r="D10" s="327"/>
      <c r="E10" s="327"/>
      <c r="F10" s="327"/>
      <c r="G10" s="326"/>
      <c r="H10" s="326"/>
      <c r="I10" s="326"/>
      <c r="J10" s="326"/>
      <c r="K10" s="328"/>
    </row>
    <row r="11" spans="1:11" ht="15.95" customHeight="1" x14ac:dyDescent="0.25">
      <c r="A11" s="322" t="s">
        <v>594</v>
      </c>
      <c r="B11" s="323"/>
      <c r="C11" s="323"/>
      <c r="D11" s="329"/>
      <c r="E11" s="329"/>
      <c r="F11" s="329"/>
      <c r="G11" s="323"/>
      <c r="H11" s="323"/>
      <c r="I11" s="323"/>
      <c r="J11" s="521"/>
      <c r="K11" s="324">
        <f>SUM(K12:K16)</f>
        <v>8880947.0600000005</v>
      </c>
    </row>
    <row r="12" spans="1:11" ht="15.95" customHeight="1" x14ac:dyDescent="0.25">
      <c r="A12" s="325" t="s">
        <v>968</v>
      </c>
      <c r="B12" s="520" t="s">
        <v>969</v>
      </c>
      <c r="C12" s="520" t="s">
        <v>110</v>
      </c>
      <c r="D12" s="340">
        <v>0.16</v>
      </c>
      <c r="E12" s="340">
        <v>0.02</v>
      </c>
      <c r="F12" s="340">
        <v>0.28000000000000003</v>
      </c>
      <c r="G12" s="341"/>
      <c r="H12" s="341"/>
      <c r="I12" s="341"/>
      <c r="J12" s="520" t="s">
        <v>1277</v>
      </c>
      <c r="K12" s="337">
        <v>3611397.59</v>
      </c>
    </row>
    <row r="13" spans="1:11" ht="15.95" customHeight="1" x14ac:dyDescent="0.25">
      <c r="A13" s="325" t="s">
        <v>128</v>
      </c>
      <c r="B13" s="520" t="s">
        <v>971</v>
      </c>
      <c r="C13" s="520" t="s">
        <v>23</v>
      </c>
      <c r="D13" s="340"/>
      <c r="E13" s="342">
        <v>5.7500000000000002E-2</v>
      </c>
      <c r="F13" s="342">
        <v>0.11749999999999999</v>
      </c>
      <c r="G13" s="341"/>
      <c r="H13" s="341"/>
      <c r="I13" s="341"/>
      <c r="J13" s="520" t="s">
        <v>1277</v>
      </c>
      <c r="K13" s="337">
        <f>1512662.89+743875.17</f>
        <v>2256538.06</v>
      </c>
    </row>
    <row r="14" spans="1:11" ht="15.95" customHeight="1" x14ac:dyDescent="0.25">
      <c r="A14" s="325" t="s">
        <v>972</v>
      </c>
      <c r="B14" s="520" t="s">
        <v>132</v>
      </c>
      <c r="C14" s="520" t="s">
        <v>110</v>
      </c>
      <c r="D14" s="342">
        <v>1.2E-2</v>
      </c>
      <c r="E14" s="342">
        <v>4.0000000000000001E-3</v>
      </c>
      <c r="F14" s="340">
        <v>7.0000000000000007E-2</v>
      </c>
      <c r="G14" s="341"/>
      <c r="H14" s="341"/>
      <c r="I14" s="341"/>
      <c r="J14" s="520" t="s">
        <v>1278</v>
      </c>
      <c r="K14" s="337">
        <v>2009814.3</v>
      </c>
    </row>
    <row r="15" spans="1:11" ht="15.95" customHeight="1" x14ac:dyDescent="0.25">
      <c r="A15" s="325" t="s">
        <v>973</v>
      </c>
      <c r="B15" s="520" t="s">
        <v>971</v>
      </c>
      <c r="C15" s="520" t="s">
        <v>23</v>
      </c>
      <c r="D15" s="340"/>
      <c r="E15" s="342">
        <v>5.5E-2</v>
      </c>
      <c r="F15" s="342">
        <v>9.2999999999999999E-2</v>
      </c>
      <c r="G15" s="341"/>
      <c r="H15" s="341"/>
      <c r="I15" s="341"/>
      <c r="J15" s="520" t="s">
        <v>1279</v>
      </c>
      <c r="K15" s="337">
        <v>969197.11</v>
      </c>
    </row>
    <row r="16" spans="1:11" ht="15.95" customHeight="1" x14ac:dyDescent="0.25">
      <c r="A16" s="1553" t="s">
        <v>974</v>
      </c>
      <c r="B16" s="520" t="s">
        <v>975</v>
      </c>
      <c r="C16" s="520" t="s">
        <v>976</v>
      </c>
      <c r="D16" s="340">
        <v>0.1</v>
      </c>
      <c r="E16" s="340"/>
      <c r="F16" s="340"/>
      <c r="G16" s="341"/>
      <c r="H16" s="522">
        <v>1000</v>
      </c>
      <c r="I16" s="341"/>
      <c r="J16" s="520" t="s">
        <v>1280</v>
      </c>
      <c r="K16" s="337">
        <v>34000</v>
      </c>
    </row>
    <row r="17" spans="1:11" s="347" customFormat="1" ht="15.95" customHeight="1" x14ac:dyDescent="0.25">
      <c r="A17" s="325"/>
      <c r="B17" s="520"/>
      <c r="C17" s="520"/>
      <c r="D17" s="340"/>
      <c r="E17" s="340"/>
      <c r="F17" s="340"/>
      <c r="G17" s="341"/>
      <c r="H17" s="522"/>
      <c r="I17" s="341"/>
      <c r="J17" s="520"/>
      <c r="K17" s="328"/>
    </row>
    <row r="18" spans="1:11" s="314" customFormat="1" ht="15.95" customHeight="1" x14ac:dyDescent="0.25">
      <c r="A18" s="330" t="s">
        <v>614</v>
      </c>
      <c r="B18" s="521"/>
      <c r="C18" s="521"/>
      <c r="D18" s="523"/>
      <c r="E18" s="523"/>
      <c r="F18" s="523"/>
      <c r="G18" s="524"/>
      <c r="H18" s="524"/>
      <c r="I18" s="524"/>
      <c r="J18" s="521"/>
      <c r="K18" s="331">
        <f>SUM(K19)</f>
        <v>1991993.64</v>
      </c>
    </row>
    <row r="19" spans="1:11" ht="15.95" customHeight="1" x14ac:dyDescent="0.25">
      <c r="A19" s="347" t="s">
        <v>977</v>
      </c>
      <c r="B19" s="520" t="s">
        <v>89</v>
      </c>
      <c r="C19" s="520" t="s">
        <v>90</v>
      </c>
      <c r="D19" s="525"/>
      <c r="E19" s="525"/>
      <c r="F19" s="525"/>
      <c r="G19" s="526"/>
      <c r="H19" s="526"/>
      <c r="I19" s="526"/>
      <c r="J19" s="520" t="s">
        <v>1281</v>
      </c>
      <c r="K19" s="339">
        <v>1991993.64</v>
      </c>
    </row>
    <row r="20" spans="1:11" ht="15.95" customHeight="1" x14ac:dyDescent="0.25">
      <c r="A20" s="325"/>
      <c r="B20" s="520"/>
      <c r="C20" s="520"/>
      <c r="D20" s="525"/>
      <c r="E20" s="525"/>
      <c r="F20" s="525"/>
      <c r="G20" s="526"/>
      <c r="H20" s="526"/>
      <c r="I20" s="526"/>
      <c r="J20" s="520"/>
      <c r="K20" s="332"/>
    </row>
    <row r="21" spans="1:11" ht="15.95" customHeight="1" x14ac:dyDescent="0.25">
      <c r="A21" s="322" t="s">
        <v>617</v>
      </c>
      <c r="B21" s="521"/>
      <c r="C21" s="521"/>
      <c r="D21" s="527"/>
      <c r="E21" s="527"/>
      <c r="F21" s="527"/>
      <c r="G21" s="528"/>
      <c r="H21" s="528"/>
      <c r="I21" s="528"/>
      <c r="J21" s="521"/>
      <c r="K21" s="324">
        <f>SUM(K22:K26)</f>
        <v>892592.79</v>
      </c>
    </row>
    <row r="22" spans="1:11" ht="15.95" customHeight="1" x14ac:dyDescent="0.25">
      <c r="A22" s="325" t="s">
        <v>978</v>
      </c>
      <c r="B22" s="520" t="s">
        <v>1282</v>
      </c>
      <c r="C22" s="520" t="s">
        <v>1283</v>
      </c>
      <c r="D22" s="340"/>
      <c r="E22" s="340"/>
      <c r="F22" s="340"/>
      <c r="G22" s="341"/>
      <c r="H22" s="522">
        <v>40</v>
      </c>
      <c r="I22" s="522">
        <v>1700</v>
      </c>
      <c r="J22" s="520" t="s">
        <v>1284</v>
      </c>
      <c r="K22" s="337">
        <v>405809.37</v>
      </c>
    </row>
    <row r="23" spans="1:11" ht="15.95" customHeight="1" x14ac:dyDescent="0.25">
      <c r="A23" s="325" t="s">
        <v>979</v>
      </c>
      <c r="B23" s="520" t="s">
        <v>1285</v>
      </c>
      <c r="C23" s="520" t="s">
        <v>555</v>
      </c>
      <c r="D23" s="340"/>
      <c r="E23" s="340"/>
      <c r="F23" s="340"/>
      <c r="G23" s="341"/>
      <c r="H23" s="522">
        <v>50</v>
      </c>
      <c r="I23" s="522">
        <v>2000</v>
      </c>
      <c r="J23" s="520" t="s">
        <v>1286</v>
      </c>
      <c r="K23" s="337">
        <v>263049.67</v>
      </c>
    </row>
    <row r="24" spans="1:11" ht="15.95" customHeight="1" x14ac:dyDescent="0.25">
      <c r="A24" s="325" t="s">
        <v>168</v>
      </c>
      <c r="B24" s="520" t="s">
        <v>1282</v>
      </c>
      <c r="C24" s="520" t="s">
        <v>169</v>
      </c>
      <c r="D24" s="340"/>
      <c r="E24" s="340"/>
      <c r="F24" s="340"/>
      <c r="G24" s="341"/>
      <c r="H24" s="522">
        <v>300</v>
      </c>
      <c r="I24" s="522">
        <v>400</v>
      </c>
      <c r="J24" s="520" t="s">
        <v>1287</v>
      </c>
      <c r="K24" s="337">
        <v>193261.25</v>
      </c>
    </row>
    <row r="25" spans="1:11" ht="15.95" customHeight="1" x14ac:dyDescent="0.25">
      <c r="A25" s="362" t="s">
        <v>980</v>
      </c>
      <c r="B25" s="520" t="s">
        <v>527</v>
      </c>
      <c r="C25" s="520" t="s">
        <v>555</v>
      </c>
      <c r="D25" s="342">
        <v>4.0000000000000001E-3</v>
      </c>
      <c r="E25" s="340"/>
      <c r="F25" s="340"/>
      <c r="G25" s="341"/>
      <c r="H25" s="522">
        <v>78</v>
      </c>
      <c r="I25" s="522">
        <v>2000</v>
      </c>
      <c r="J25" s="520" t="s">
        <v>1286</v>
      </c>
      <c r="K25" s="337">
        <v>24840</v>
      </c>
    </row>
    <row r="26" spans="1:11" ht="15.95" customHeight="1" x14ac:dyDescent="0.25">
      <c r="A26" s="333" t="s">
        <v>981</v>
      </c>
      <c r="B26" s="520" t="s">
        <v>1282</v>
      </c>
      <c r="C26" s="520" t="s">
        <v>537</v>
      </c>
      <c r="D26" s="340"/>
      <c r="E26" s="340"/>
      <c r="F26" s="340"/>
      <c r="G26" s="341"/>
      <c r="H26" s="522">
        <v>40</v>
      </c>
      <c r="I26" s="522">
        <v>500</v>
      </c>
      <c r="J26" s="520" t="s">
        <v>1288</v>
      </c>
      <c r="K26" s="337">
        <v>5632.5</v>
      </c>
    </row>
    <row r="27" spans="1:11" ht="15.95" customHeight="1" x14ac:dyDescent="0.25">
      <c r="A27" s="325"/>
      <c r="B27" s="520"/>
      <c r="C27" s="520"/>
      <c r="D27" s="340"/>
      <c r="E27" s="340"/>
      <c r="F27" s="340"/>
      <c r="G27" s="341"/>
      <c r="H27" s="341"/>
      <c r="I27" s="341"/>
      <c r="J27" s="520"/>
      <c r="K27" s="328"/>
    </row>
    <row r="28" spans="1:11" ht="15.95" customHeight="1" x14ac:dyDescent="0.25">
      <c r="A28" s="322" t="s">
        <v>620</v>
      </c>
      <c r="B28" s="521"/>
      <c r="C28" s="521"/>
      <c r="D28" s="527"/>
      <c r="E28" s="527"/>
      <c r="F28" s="527"/>
      <c r="G28" s="528"/>
      <c r="H28" s="528"/>
      <c r="I28" s="528"/>
      <c r="J28" s="521"/>
      <c r="K28" s="324">
        <f>SUM(K29:K29)</f>
        <v>0</v>
      </c>
    </row>
    <row r="29" spans="1:11" ht="15.95" customHeight="1" x14ac:dyDescent="0.25">
      <c r="A29" s="334"/>
      <c r="B29" s="520"/>
      <c r="C29" s="520"/>
      <c r="D29" s="340"/>
      <c r="E29" s="340"/>
      <c r="F29" s="340"/>
      <c r="G29" s="341"/>
      <c r="H29" s="341"/>
      <c r="I29" s="341"/>
      <c r="J29" s="520"/>
      <c r="K29" s="328"/>
    </row>
    <row r="30" spans="1:11" ht="15.95" customHeight="1" x14ac:dyDescent="0.25">
      <c r="A30" s="322" t="s">
        <v>621</v>
      </c>
      <c r="B30" s="521"/>
      <c r="C30" s="521"/>
      <c r="D30" s="527"/>
      <c r="E30" s="527"/>
      <c r="F30" s="527"/>
      <c r="G30" s="528"/>
      <c r="H30" s="528"/>
      <c r="I30" s="528"/>
      <c r="J30" s="521"/>
      <c r="K30" s="324">
        <f>SUM(K31)</f>
        <v>63565</v>
      </c>
    </row>
    <row r="31" spans="1:11" ht="15.95" customHeight="1" x14ac:dyDescent="0.25">
      <c r="A31" s="347" t="s">
        <v>154</v>
      </c>
      <c r="B31" s="520" t="s">
        <v>1289</v>
      </c>
      <c r="C31" s="520" t="s">
        <v>1290</v>
      </c>
      <c r="D31" s="340"/>
      <c r="E31" s="340"/>
      <c r="F31" s="340"/>
      <c r="G31" s="341"/>
      <c r="H31" s="341"/>
      <c r="I31" s="341"/>
      <c r="J31" s="520" t="s">
        <v>1291</v>
      </c>
      <c r="K31" s="328">
        <v>63565</v>
      </c>
    </row>
    <row r="32" spans="1:11" ht="15.95" customHeight="1" x14ac:dyDescent="0.25">
      <c r="A32" s="334"/>
      <c r="B32" s="520"/>
      <c r="C32" s="520"/>
      <c r="D32" s="340"/>
      <c r="E32" s="340"/>
      <c r="F32" s="340"/>
      <c r="G32" s="341"/>
      <c r="H32" s="341"/>
      <c r="I32" s="341"/>
      <c r="J32" s="520"/>
      <c r="K32" s="328"/>
    </row>
    <row r="33" spans="1:11" ht="15.95" customHeight="1" x14ac:dyDescent="0.25">
      <c r="A33" s="330" t="s">
        <v>624</v>
      </c>
      <c r="B33" s="521"/>
      <c r="C33" s="521"/>
      <c r="D33" s="523"/>
      <c r="E33" s="523"/>
      <c r="F33" s="523"/>
      <c r="G33" s="524"/>
      <c r="H33" s="524"/>
      <c r="I33" s="524"/>
      <c r="J33" s="521"/>
      <c r="K33" s="331">
        <f>SUM(K34)</f>
        <v>0</v>
      </c>
    </row>
    <row r="34" spans="1:11" x14ac:dyDescent="0.25">
      <c r="A34" s="335"/>
      <c r="B34" s="520"/>
      <c r="C34" s="520"/>
      <c r="D34" s="525"/>
      <c r="E34" s="525"/>
      <c r="F34" s="525"/>
      <c r="G34" s="526"/>
      <c r="H34" s="526"/>
      <c r="I34" s="526"/>
      <c r="J34" s="520"/>
      <c r="K34" s="332"/>
    </row>
    <row r="35" spans="1:11" x14ac:dyDescent="0.25">
      <c r="A35" s="519" t="s">
        <v>627</v>
      </c>
      <c r="B35" s="521"/>
      <c r="C35" s="521"/>
      <c r="D35" s="527"/>
      <c r="E35" s="527"/>
      <c r="F35" s="527"/>
      <c r="G35" s="528"/>
      <c r="H35" s="528"/>
      <c r="I35" s="528"/>
      <c r="J35" s="521"/>
      <c r="K35" s="324">
        <f>SUM(K36:K37)</f>
        <v>853117.63</v>
      </c>
    </row>
    <row r="36" spans="1:11" x14ac:dyDescent="0.25">
      <c r="A36" s="333" t="s">
        <v>982</v>
      </c>
      <c r="B36" s="520"/>
      <c r="C36" s="520"/>
      <c r="D36" s="340"/>
      <c r="E36" s="340"/>
      <c r="F36" s="340"/>
      <c r="G36" s="341"/>
      <c r="H36" s="341"/>
      <c r="I36" s="341"/>
      <c r="J36" s="520" t="s">
        <v>970</v>
      </c>
      <c r="K36" s="337">
        <v>782474.87</v>
      </c>
    </row>
    <row r="37" spans="1:11" x14ac:dyDescent="0.25">
      <c r="A37" s="362" t="s">
        <v>983</v>
      </c>
      <c r="B37" s="520" t="s">
        <v>1292</v>
      </c>
      <c r="C37" s="520"/>
      <c r="D37" s="340"/>
      <c r="E37" s="340"/>
      <c r="F37" s="340"/>
      <c r="G37" s="341"/>
      <c r="H37" s="341"/>
      <c r="I37" s="341"/>
      <c r="J37" s="520" t="s">
        <v>1293</v>
      </c>
      <c r="K37" s="337">
        <v>70642.759999999995</v>
      </c>
    </row>
    <row r="38" spans="1:11" x14ac:dyDescent="0.25">
      <c r="A38" s="334"/>
      <c r="B38" s="326"/>
      <c r="C38" s="326"/>
      <c r="D38" s="340"/>
      <c r="E38" s="340"/>
      <c r="F38" s="340"/>
      <c r="G38" s="341"/>
      <c r="H38" s="341"/>
      <c r="I38" s="341"/>
      <c r="J38" s="326"/>
      <c r="K38" s="328"/>
    </row>
    <row r="39" spans="1:11" x14ac:dyDescent="0.25">
      <c r="A39" s="441" t="s">
        <v>628</v>
      </c>
      <c r="B39" s="511"/>
      <c r="C39" s="511"/>
      <c r="D39" s="511"/>
      <c r="E39" s="511"/>
      <c r="F39" s="511"/>
      <c r="G39" s="511"/>
      <c r="H39" s="511"/>
      <c r="I39" s="511"/>
      <c r="J39" s="511"/>
      <c r="K39" s="96">
        <f>+K9+K11+K18+K21+K28+K30+K33+K35</f>
        <v>12682216.120000003</v>
      </c>
    </row>
  </sheetData>
  <mergeCells count="10">
    <mergeCell ref="J7:J8"/>
    <mergeCell ref="K7:K8"/>
    <mergeCell ref="E7:F7"/>
    <mergeCell ref="H7:I7"/>
    <mergeCell ref="H6:I6"/>
    <mergeCell ref="A7:A8"/>
    <mergeCell ref="B7:B8"/>
    <mergeCell ref="C7:C8"/>
    <mergeCell ref="D7:D8"/>
    <mergeCell ref="G7:G8"/>
  </mergeCells>
  <pageMargins left="0.70866141732283472" right="0.70866141732283472" top="0.74803149606299213" bottom="0.74803149606299213" header="0.31496062992125984" footer="0.31496062992125984"/>
  <pageSetup paperSize="5" scale="61" orientation="landscape" r:id="rId1"/>
  <ignoredErrors>
    <ignoredError sqref="A6:XFD6"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topLeftCell="A7" zoomScale="90" zoomScaleNormal="90" workbookViewId="0">
      <selection activeCell="K23" sqref="K23"/>
    </sheetView>
  </sheetViews>
  <sheetFormatPr baseColWidth="10" defaultRowHeight="15" x14ac:dyDescent="0.25"/>
  <cols>
    <col min="1" max="1" width="51.28515625" style="553" bestFit="1" customWidth="1"/>
    <col min="2" max="2" width="14.5703125" style="553" bestFit="1" customWidth="1"/>
    <col min="3" max="3" width="14.42578125" style="553" bestFit="1" customWidth="1"/>
    <col min="4" max="4" width="17.7109375" style="553" bestFit="1" customWidth="1"/>
    <col min="5" max="5" width="9.42578125" style="553" customWidth="1"/>
    <col min="6" max="6" width="11" style="553" bestFit="1" customWidth="1"/>
    <col min="7" max="7" width="11.85546875" style="553" bestFit="1" customWidth="1"/>
    <col min="8" max="8" width="18" style="553" bestFit="1" customWidth="1"/>
    <col min="9" max="9" width="17.42578125" style="553" bestFit="1" customWidth="1"/>
    <col min="10" max="10" width="37.85546875" style="553" bestFit="1" customWidth="1"/>
    <col min="11" max="11" width="16.140625" style="553" bestFit="1" customWidth="1"/>
    <col min="12" max="12" width="1.28515625" style="553" customWidth="1"/>
    <col min="13" max="256" width="11.42578125" style="553"/>
    <col min="257" max="257" width="65.5703125" style="553" customWidth="1"/>
    <col min="258" max="258" width="15.7109375" style="553" customWidth="1"/>
    <col min="259" max="259" width="17.7109375" style="553" customWidth="1"/>
    <col min="260" max="260" width="17" style="553" customWidth="1"/>
    <col min="261" max="261" width="13.5703125" style="553" customWidth="1"/>
    <col min="262" max="262" width="13.42578125" style="553" customWidth="1"/>
    <col min="263" max="263" width="11.140625" style="553" customWidth="1"/>
    <col min="264" max="264" width="15.7109375" style="553" customWidth="1"/>
    <col min="265" max="265" width="14.85546875" style="553" customWidth="1"/>
    <col min="266" max="266" width="27.140625" style="553" customWidth="1"/>
    <col min="267" max="267" width="17.7109375" style="553" customWidth="1"/>
    <col min="268" max="268" width="1.28515625" style="553" customWidth="1"/>
    <col min="269" max="512" width="11.42578125" style="553"/>
    <col min="513" max="513" width="65.5703125" style="553" customWidth="1"/>
    <col min="514" max="514" width="15.7109375" style="553" customWidth="1"/>
    <col min="515" max="515" width="17.7109375" style="553" customWidth="1"/>
    <col min="516" max="516" width="17" style="553" customWidth="1"/>
    <col min="517" max="517" width="13.5703125" style="553" customWidth="1"/>
    <col min="518" max="518" width="13.42578125" style="553" customWidth="1"/>
    <col min="519" max="519" width="11.140625" style="553" customWidth="1"/>
    <col min="520" max="520" width="15.7109375" style="553" customWidth="1"/>
    <col min="521" max="521" width="14.85546875" style="553" customWidth="1"/>
    <col min="522" max="522" width="27.140625" style="553" customWidth="1"/>
    <col min="523" max="523" width="17.7109375" style="553" customWidth="1"/>
    <col min="524" max="524" width="1.28515625" style="553" customWidth="1"/>
    <col min="525" max="768" width="11.42578125" style="553"/>
    <col min="769" max="769" width="65.5703125" style="553" customWidth="1"/>
    <col min="770" max="770" width="15.7109375" style="553" customWidth="1"/>
    <col min="771" max="771" width="17.7109375" style="553" customWidth="1"/>
    <col min="772" max="772" width="17" style="553" customWidth="1"/>
    <col min="773" max="773" width="13.5703125" style="553" customWidth="1"/>
    <col min="774" max="774" width="13.42578125" style="553" customWidth="1"/>
    <col min="775" max="775" width="11.140625" style="553" customWidth="1"/>
    <col min="776" max="776" width="15.7109375" style="553" customWidth="1"/>
    <col min="777" max="777" width="14.85546875" style="553" customWidth="1"/>
    <col min="778" max="778" width="27.140625" style="553" customWidth="1"/>
    <col min="779" max="779" width="17.7109375" style="553" customWidth="1"/>
    <col min="780" max="780" width="1.28515625" style="553" customWidth="1"/>
    <col min="781" max="1024" width="11.42578125" style="553"/>
    <col min="1025" max="1025" width="65.5703125" style="553" customWidth="1"/>
    <col min="1026" max="1026" width="15.7109375" style="553" customWidth="1"/>
    <col min="1027" max="1027" width="17.7109375" style="553" customWidth="1"/>
    <col min="1028" max="1028" width="17" style="553" customWidth="1"/>
    <col min="1029" max="1029" width="13.5703125" style="553" customWidth="1"/>
    <col min="1030" max="1030" width="13.42578125" style="553" customWidth="1"/>
    <col min="1031" max="1031" width="11.140625" style="553" customWidth="1"/>
    <col min="1032" max="1032" width="15.7109375" style="553" customWidth="1"/>
    <col min="1033" max="1033" width="14.85546875" style="553" customWidth="1"/>
    <col min="1034" max="1034" width="27.140625" style="553" customWidth="1"/>
    <col min="1035" max="1035" width="17.7109375" style="553" customWidth="1"/>
    <col min="1036" max="1036" width="1.28515625" style="553" customWidth="1"/>
    <col min="1037" max="1280" width="11.42578125" style="553"/>
    <col min="1281" max="1281" width="65.5703125" style="553" customWidth="1"/>
    <col min="1282" max="1282" width="15.7109375" style="553" customWidth="1"/>
    <col min="1283" max="1283" width="17.7109375" style="553" customWidth="1"/>
    <col min="1284" max="1284" width="17" style="553" customWidth="1"/>
    <col min="1285" max="1285" width="13.5703125" style="553" customWidth="1"/>
    <col min="1286" max="1286" width="13.42578125" style="553" customWidth="1"/>
    <col min="1287" max="1287" width="11.140625" style="553" customWidth="1"/>
    <col min="1288" max="1288" width="15.7109375" style="553" customWidth="1"/>
    <col min="1289" max="1289" width="14.85546875" style="553" customWidth="1"/>
    <col min="1290" max="1290" width="27.140625" style="553" customWidth="1"/>
    <col min="1291" max="1291" width="17.7109375" style="553" customWidth="1"/>
    <col min="1292" max="1292" width="1.28515625" style="553" customWidth="1"/>
    <col min="1293" max="1536" width="11.42578125" style="553"/>
    <col min="1537" max="1537" width="65.5703125" style="553" customWidth="1"/>
    <col min="1538" max="1538" width="15.7109375" style="553" customWidth="1"/>
    <col min="1539" max="1539" width="17.7109375" style="553" customWidth="1"/>
    <col min="1540" max="1540" width="17" style="553" customWidth="1"/>
    <col min="1541" max="1541" width="13.5703125" style="553" customWidth="1"/>
    <col min="1542" max="1542" width="13.42578125" style="553" customWidth="1"/>
    <col min="1543" max="1543" width="11.140625" style="553" customWidth="1"/>
    <col min="1544" max="1544" width="15.7109375" style="553" customWidth="1"/>
    <col min="1545" max="1545" width="14.85546875" style="553" customWidth="1"/>
    <col min="1546" max="1546" width="27.140625" style="553" customWidth="1"/>
    <col min="1547" max="1547" width="17.7109375" style="553" customWidth="1"/>
    <col min="1548" max="1548" width="1.28515625" style="553" customWidth="1"/>
    <col min="1549" max="1792" width="11.42578125" style="553"/>
    <col min="1793" max="1793" width="65.5703125" style="553" customWidth="1"/>
    <col min="1794" max="1794" width="15.7109375" style="553" customWidth="1"/>
    <col min="1795" max="1795" width="17.7109375" style="553" customWidth="1"/>
    <col min="1796" max="1796" width="17" style="553" customWidth="1"/>
    <col min="1797" max="1797" width="13.5703125" style="553" customWidth="1"/>
    <col min="1798" max="1798" width="13.42578125" style="553" customWidth="1"/>
    <col min="1799" max="1799" width="11.140625" style="553" customWidth="1"/>
    <col min="1800" max="1800" width="15.7109375" style="553" customWidth="1"/>
    <col min="1801" max="1801" width="14.85546875" style="553" customWidth="1"/>
    <col min="1802" max="1802" width="27.140625" style="553" customWidth="1"/>
    <col min="1803" max="1803" width="17.7109375" style="553" customWidth="1"/>
    <col min="1804" max="1804" width="1.28515625" style="553" customWidth="1"/>
    <col min="1805" max="2048" width="11.42578125" style="553"/>
    <col min="2049" max="2049" width="65.5703125" style="553" customWidth="1"/>
    <col min="2050" max="2050" width="15.7109375" style="553" customWidth="1"/>
    <col min="2051" max="2051" width="17.7109375" style="553" customWidth="1"/>
    <col min="2052" max="2052" width="17" style="553" customWidth="1"/>
    <col min="2053" max="2053" width="13.5703125" style="553" customWidth="1"/>
    <col min="2054" max="2054" width="13.42578125" style="553" customWidth="1"/>
    <col min="2055" max="2055" width="11.140625" style="553" customWidth="1"/>
    <col min="2056" max="2056" width="15.7109375" style="553" customWidth="1"/>
    <col min="2057" max="2057" width="14.85546875" style="553" customWidth="1"/>
    <col min="2058" max="2058" width="27.140625" style="553" customWidth="1"/>
    <col min="2059" max="2059" width="17.7109375" style="553" customWidth="1"/>
    <col min="2060" max="2060" width="1.28515625" style="553" customWidth="1"/>
    <col min="2061" max="2304" width="11.42578125" style="553"/>
    <col min="2305" max="2305" width="65.5703125" style="553" customWidth="1"/>
    <col min="2306" max="2306" width="15.7109375" style="553" customWidth="1"/>
    <col min="2307" max="2307" width="17.7109375" style="553" customWidth="1"/>
    <col min="2308" max="2308" width="17" style="553" customWidth="1"/>
    <col min="2309" max="2309" width="13.5703125" style="553" customWidth="1"/>
    <col min="2310" max="2310" width="13.42578125" style="553" customWidth="1"/>
    <col min="2311" max="2311" width="11.140625" style="553" customWidth="1"/>
    <col min="2312" max="2312" width="15.7109375" style="553" customWidth="1"/>
    <col min="2313" max="2313" width="14.85546875" style="553" customWidth="1"/>
    <col min="2314" max="2314" width="27.140625" style="553" customWidth="1"/>
    <col min="2315" max="2315" width="17.7109375" style="553" customWidth="1"/>
    <col min="2316" max="2316" width="1.28515625" style="553" customWidth="1"/>
    <col min="2317" max="2560" width="11.42578125" style="553"/>
    <col min="2561" max="2561" width="65.5703125" style="553" customWidth="1"/>
    <col min="2562" max="2562" width="15.7109375" style="553" customWidth="1"/>
    <col min="2563" max="2563" width="17.7109375" style="553" customWidth="1"/>
    <col min="2564" max="2564" width="17" style="553" customWidth="1"/>
    <col min="2565" max="2565" width="13.5703125" style="553" customWidth="1"/>
    <col min="2566" max="2566" width="13.42578125" style="553" customWidth="1"/>
    <col min="2567" max="2567" width="11.140625" style="553" customWidth="1"/>
    <col min="2568" max="2568" width="15.7109375" style="553" customWidth="1"/>
    <col min="2569" max="2569" width="14.85546875" style="553" customWidth="1"/>
    <col min="2570" max="2570" width="27.140625" style="553" customWidth="1"/>
    <col min="2571" max="2571" width="17.7109375" style="553" customWidth="1"/>
    <col min="2572" max="2572" width="1.28515625" style="553" customWidth="1"/>
    <col min="2573" max="2816" width="11.42578125" style="553"/>
    <col min="2817" max="2817" width="65.5703125" style="553" customWidth="1"/>
    <col min="2818" max="2818" width="15.7109375" style="553" customWidth="1"/>
    <col min="2819" max="2819" width="17.7109375" style="553" customWidth="1"/>
    <col min="2820" max="2820" width="17" style="553" customWidth="1"/>
    <col min="2821" max="2821" width="13.5703125" style="553" customWidth="1"/>
    <col min="2822" max="2822" width="13.42578125" style="553" customWidth="1"/>
    <col min="2823" max="2823" width="11.140625" style="553" customWidth="1"/>
    <col min="2824" max="2824" width="15.7109375" style="553" customWidth="1"/>
    <col min="2825" max="2825" width="14.85546875" style="553" customWidth="1"/>
    <col min="2826" max="2826" width="27.140625" style="553" customWidth="1"/>
    <col min="2827" max="2827" width="17.7109375" style="553" customWidth="1"/>
    <col min="2828" max="2828" width="1.28515625" style="553" customWidth="1"/>
    <col min="2829" max="3072" width="11.42578125" style="553"/>
    <col min="3073" max="3073" width="65.5703125" style="553" customWidth="1"/>
    <col min="3074" max="3074" width="15.7109375" style="553" customWidth="1"/>
    <col min="3075" max="3075" width="17.7109375" style="553" customWidth="1"/>
    <col min="3076" max="3076" width="17" style="553" customWidth="1"/>
    <col min="3077" max="3077" width="13.5703125" style="553" customWidth="1"/>
    <col min="3078" max="3078" width="13.42578125" style="553" customWidth="1"/>
    <col min="3079" max="3079" width="11.140625" style="553" customWidth="1"/>
    <col min="3080" max="3080" width="15.7109375" style="553" customWidth="1"/>
    <col min="3081" max="3081" width="14.85546875" style="553" customWidth="1"/>
    <col min="3082" max="3082" width="27.140625" style="553" customWidth="1"/>
    <col min="3083" max="3083" width="17.7109375" style="553" customWidth="1"/>
    <col min="3084" max="3084" width="1.28515625" style="553" customWidth="1"/>
    <col min="3085" max="3328" width="11.42578125" style="553"/>
    <col min="3329" max="3329" width="65.5703125" style="553" customWidth="1"/>
    <col min="3330" max="3330" width="15.7109375" style="553" customWidth="1"/>
    <col min="3331" max="3331" width="17.7109375" style="553" customWidth="1"/>
    <col min="3332" max="3332" width="17" style="553" customWidth="1"/>
    <col min="3333" max="3333" width="13.5703125" style="553" customWidth="1"/>
    <col min="3334" max="3334" width="13.42578125" style="553" customWidth="1"/>
    <col min="3335" max="3335" width="11.140625" style="553" customWidth="1"/>
    <col min="3336" max="3336" width="15.7109375" style="553" customWidth="1"/>
    <col min="3337" max="3337" width="14.85546875" style="553" customWidth="1"/>
    <col min="3338" max="3338" width="27.140625" style="553" customWidth="1"/>
    <col min="3339" max="3339" width="17.7109375" style="553" customWidth="1"/>
    <col min="3340" max="3340" width="1.28515625" style="553" customWidth="1"/>
    <col min="3341" max="3584" width="11.42578125" style="553"/>
    <col min="3585" max="3585" width="65.5703125" style="553" customWidth="1"/>
    <col min="3586" max="3586" width="15.7109375" style="553" customWidth="1"/>
    <col min="3587" max="3587" width="17.7109375" style="553" customWidth="1"/>
    <col min="3588" max="3588" width="17" style="553" customWidth="1"/>
    <col min="3589" max="3589" width="13.5703125" style="553" customWidth="1"/>
    <col min="3590" max="3590" width="13.42578125" style="553" customWidth="1"/>
    <col min="3591" max="3591" width="11.140625" style="553" customWidth="1"/>
    <col min="3592" max="3592" width="15.7109375" style="553" customWidth="1"/>
    <col min="3593" max="3593" width="14.85546875" style="553" customWidth="1"/>
    <col min="3594" max="3594" width="27.140625" style="553" customWidth="1"/>
    <col min="3595" max="3595" width="17.7109375" style="553" customWidth="1"/>
    <col min="3596" max="3596" width="1.28515625" style="553" customWidth="1"/>
    <col min="3597" max="3840" width="11.42578125" style="553"/>
    <col min="3841" max="3841" width="65.5703125" style="553" customWidth="1"/>
    <col min="3842" max="3842" width="15.7109375" style="553" customWidth="1"/>
    <col min="3843" max="3843" width="17.7109375" style="553" customWidth="1"/>
    <col min="3844" max="3844" width="17" style="553" customWidth="1"/>
    <col min="3845" max="3845" width="13.5703125" style="553" customWidth="1"/>
    <col min="3846" max="3846" width="13.42578125" style="553" customWidth="1"/>
    <col min="3847" max="3847" width="11.140625" style="553" customWidth="1"/>
    <col min="3848" max="3848" width="15.7109375" style="553" customWidth="1"/>
    <col min="3849" max="3849" width="14.85546875" style="553" customWidth="1"/>
    <col min="3850" max="3850" width="27.140625" style="553" customWidth="1"/>
    <col min="3851" max="3851" width="17.7109375" style="553" customWidth="1"/>
    <col min="3852" max="3852" width="1.28515625" style="553" customWidth="1"/>
    <col min="3853" max="4096" width="11.42578125" style="553"/>
    <col min="4097" max="4097" width="65.5703125" style="553" customWidth="1"/>
    <col min="4098" max="4098" width="15.7109375" style="553" customWidth="1"/>
    <col min="4099" max="4099" width="17.7109375" style="553" customWidth="1"/>
    <col min="4100" max="4100" width="17" style="553" customWidth="1"/>
    <col min="4101" max="4101" width="13.5703125" style="553" customWidth="1"/>
    <col min="4102" max="4102" width="13.42578125" style="553" customWidth="1"/>
    <col min="4103" max="4103" width="11.140625" style="553" customWidth="1"/>
    <col min="4104" max="4104" width="15.7109375" style="553" customWidth="1"/>
    <col min="4105" max="4105" width="14.85546875" style="553" customWidth="1"/>
    <col min="4106" max="4106" width="27.140625" style="553" customWidth="1"/>
    <col min="4107" max="4107" width="17.7109375" style="553" customWidth="1"/>
    <col min="4108" max="4108" width="1.28515625" style="553" customWidth="1"/>
    <col min="4109" max="4352" width="11.42578125" style="553"/>
    <col min="4353" max="4353" width="65.5703125" style="553" customWidth="1"/>
    <col min="4354" max="4354" width="15.7109375" style="553" customWidth="1"/>
    <col min="4355" max="4355" width="17.7109375" style="553" customWidth="1"/>
    <col min="4356" max="4356" width="17" style="553" customWidth="1"/>
    <col min="4357" max="4357" width="13.5703125" style="553" customWidth="1"/>
    <col min="4358" max="4358" width="13.42578125" style="553" customWidth="1"/>
    <col min="4359" max="4359" width="11.140625" style="553" customWidth="1"/>
    <col min="4360" max="4360" width="15.7109375" style="553" customWidth="1"/>
    <col min="4361" max="4361" width="14.85546875" style="553" customWidth="1"/>
    <col min="4362" max="4362" width="27.140625" style="553" customWidth="1"/>
    <col min="4363" max="4363" width="17.7109375" style="553" customWidth="1"/>
    <col min="4364" max="4364" width="1.28515625" style="553" customWidth="1"/>
    <col min="4365" max="4608" width="11.42578125" style="553"/>
    <col min="4609" max="4609" width="65.5703125" style="553" customWidth="1"/>
    <col min="4610" max="4610" width="15.7109375" style="553" customWidth="1"/>
    <col min="4611" max="4611" width="17.7109375" style="553" customWidth="1"/>
    <col min="4612" max="4612" width="17" style="553" customWidth="1"/>
    <col min="4613" max="4613" width="13.5703125" style="553" customWidth="1"/>
    <col min="4614" max="4614" width="13.42578125" style="553" customWidth="1"/>
    <col min="4615" max="4615" width="11.140625" style="553" customWidth="1"/>
    <col min="4616" max="4616" width="15.7109375" style="553" customWidth="1"/>
    <col min="4617" max="4617" width="14.85546875" style="553" customWidth="1"/>
    <col min="4618" max="4618" width="27.140625" style="553" customWidth="1"/>
    <col min="4619" max="4619" width="17.7109375" style="553" customWidth="1"/>
    <col min="4620" max="4620" width="1.28515625" style="553" customWidth="1"/>
    <col min="4621" max="4864" width="11.42578125" style="553"/>
    <col min="4865" max="4865" width="65.5703125" style="553" customWidth="1"/>
    <col min="4866" max="4866" width="15.7109375" style="553" customWidth="1"/>
    <col min="4867" max="4867" width="17.7109375" style="553" customWidth="1"/>
    <col min="4868" max="4868" width="17" style="553" customWidth="1"/>
    <col min="4869" max="4869" width="13.5703125" style="553" customWidth="1"/>
    <col min="4870" max="4870" width="13.42578125" style="553" customWidth="1"/>
    <col min="4871" max="4871" width="11.140625" style="553" customWidth="1"/>
    <col min="4872" max="4872" width="15.7109375" style="553" customWidth="1"/>
    <col min="4873" max="4873" width="14.85546875" style="553" customWidth="1"/>
    <col min="4874" max="4874" width="27.140625" style="553" customWidth="1"/>
    <col min="4875" max="4875" width="17.7109375" style="553" customWidth="1"/>
    <col min="4876" max="4876" width="1.28515625" style="553" customWidth="1"/>
    <col min="4877" max="5120" width="11.42578125" style="553"/>
    <col min="5121" max="5121" width="65.5703125" style="553" customWidth="1"/>
    <col min="5122" max="5122" width="15.7109375" style="553" customWidth="1"/>
    <col min="5123" max="5123" width="17.7109375" style="553" customWidth="1"/>
    <col min="5124" max="5124" width="17" style="553" customWidth="1"/>
    <col min="5125" max="5125" width="13.5703125" style="553" customWidth="1"/>
    <col min="5126" max="5126" width="13.42578125" style="553" customWidth="1"/>
    <col min="5127" max="5127" width="11.140625" style="553" customWidth="1"/>
    <col min="5128" max="5128" width="15.7109375" style="553" customWidth="1"/>
    <col min="5129" max="5129" width="14.85546875" style="553" customWidth="1"/>
    <col min="5130" max="5130" width="27.140625" style="553" customWidth="1"/>
    <col min="5131" max="5131" width="17.7109375" style="553" customWidth="1"/>
    <col min="5132" max="5132" width="1.28515625" style="553" customWidth="1"/>
    <col min="5133" max="5376" width="11.42578125" style="553"/>
    <col min="5377" max="5377" width="65.5703125" style="553" customWidth="1"/>
    <col min="5378" max="5378" width="15.7109375" style="553" customWidth="1"/>
    <col min="5379" max="5379" width="17.7109375" style="553" customWidth="1"/>
    <col min="5380" max="5380" width="17" style="553" customWidth="1"/>
    <col min="5381" max="5381" width="13.5703125" style="553" customWidth="1"/>
    <col min="5382" max="5382" width="13.42578125" style="553" customWidth="1"/>
    <col min="5383" max="5383" width="11.140625" style="553" customWidth="1"/>
    <col min="5384" max="5384" width="15.7109375" style="553" customWidth="1"/>
    <col min="5385" max="5385" width="14.85546875" style="553" customWidth="1"/>
    <col min="5386" max="5386" width="27.140625" style="553" customWidth="1"/>
    <col min="5387" max="5387" width="17.7109375" style="553" customWidth="1"/>
    <col min="5388" max="5388" width="1.28515625" style="553" customWidth="1"/>
    <col min="5389" max="5632" width="11.42578125" style="553"/>
    <col min="5633" max="5633" width="65.5703125" style="553" customWidth="1"/>
    <col min="5634" max="5634" width="15.7109375" style="553" customWidth="1"/>
    <col min="5635" max="5635" width="17.7109375" style="553" customWidth="1"/>
    <col min="5636" max="5636" width="17" style="553" customWidth="1"/>
    <col min="5637" max="5637" width="13.5703125" style="553" customWidth="1"/>
    <col min="5638" max="5638" width="13.42578125" style="553" customWidth="1"/>
    <col min="5639" max="5639" width="11.140625" style="553" customWidth="1"/>
    <col min="5640" max="5640" width="15.7109375" style="553" customWidth="1"/>
    <col min="5641" max="5641" width="14.85546875" style="553" customWidth="1"/>
    <col min="5642" max="5642" width="27.140625" style="553" customWidth="1"/>
    <col min="5643" max="5643" width="17.7109375" style="553" customWidth="1"/>
    <col min="5644" max="5644" width="1.28515625" style="553" customWidth="1"/>
    <col min="5645" max="5888" width="11.42578125" style="553"/>
    <col min="5889" max="5889" width="65.5703125" style="553" customWidth="1"/>
    <col min="5890" max="5890" width="15.7109375" style="553" customWidth="1"/>
    <col min="5891" max="5891" width="17.7109375" style="553" customWidth="1"/>
    <col min="5892" max="5892" width="17" style="553" customWidth="1"/>
    <col min="5893" max="5893" width="13.5703125" style="553" customWidth="1"/>
    <col min="5894" max="5894" width="13.42578125" style="553" customWidth="1"/>
    <col min="5895" max="5895" width="11.140625" style="553" customWidth="1"/>
    <col min="5896" max="5896" width="15.7109375" style="553" customWidth="1"/>
    <col min="5897" max="5897" width="14.85546875" style="553" customWidth="1"/>
    <col min="5898" max="5898" width="27.140625" style="553" customWidth="1"/>
    <col min="5899" max="5899" width="17.7109375" style="553" customWidth="1"/>
    <col min="5900" max="5900" width="1.28515625" style="553" customWidth="1"/>
    <col min="5901" max="6144" width="11.42578125" style="553"/>
    <col min="6145" max="6145" width="65.5703125" style="553" customWidth="1"/>
    <col min="6146" max="6146" width="15.7109375" style="553" customWidth="1"/>
    <col min="6147" max="6147" width="17.7109375" style="553" customWidth="1"/>
    <col min="6148" max="6148" width="17" style="553" customWidth="1"/>
    <col min="6149" max="6149" width="13.5703125" style="553" customWidth="1"/>
    <col min="6150" max="6150" width="13.42578125" style="553" customWidth="1"/>
    <col min="6151" max="6151" width="11.140625" style="553" customWidth="1"/>
    <col min="6152" max="6152" width="15.7109375" style="553" customWidth="1"/>
    <col min="6153" max="6153" width="14.85546875" style="553" customWidth="1"/>
    <col min="6154" max="6154" width="27.140625" style="553" customWidth="1"/>
    <col min="6155" max="6155" width="17.7109375" style="553" customWidth="1"/>
    <col min="6156" max="6156" width="1.28515625" style="553" customWidth="1"/>
    <col min="6157" max="6400" width="11.42578125" style="553"/>
    <col min="6401" max="6401" width="65.5703125" style="553" customWidth="1"/>
    <col min="6402" max="6402" width="15.7109375" style="553" customWidth="1"/>
    <col min="6403" max="6403" width="17.7109375" style="553" customWidth="1"/>
    <col min="6404" max="6404" width="17" style="553" customWidth="1"/>
    <col min="6405" max="6405" width="13.5703125" style="553" customWidth="1"/>
    <col min="6406" max="6406" width="13.42578125" style="553" customWidth="1"/>
    <col min="6407" max="6407" width="11.140625" style="553" customWidth="1"/>
    <col min="6408" max="6408" width="15.7109375" style="553" customWidth="1"/>
    <col min="6409" max="6409" width="14.85546875" style="553" customWidth="1"/>
    <col min="6410" max="6410" width="27.140625" style="553" customWidth="1"/>
    <col min="6411" max="6411" width="17.7109375" style="553" customWidth="1"/>
    <col min="6412" max="6412" width="1.28515625" style="553" customWidth="1"/>
    <col min="6413" max="6656" width="11.42578125" style="553"/>
    <col min="6657" max="6657" width="65.5703125" style="553" customWidth="1"/>
    <col min="6658" max="6658" width="15.7109375" style="553" customWidth="1"/>
    <col min="6659" max="6659" width="17.7109375" style="553" customWidth="1"/>
    <col min="6660" max="6660" width="17" style="553" customWidth="1"/>
    <col min="6661" max="6661" width="13.5703125" style="553" customWidth="1"/>
    <col min="6662" max="6662" width="13.42578125" style="553" customWidth="1"/>
    <col min="6663" max="6663" width="11.140625" style="553" customWidth="1"/>
    <col min="6664" max="6664" width="15.7109375" style="553" customWidth="1"/>
    <col min="6665" max="6665" width="14.85546875" style="553" customWidth="1"/>
    <col min="6666" max="6666" width="27.140625" style="553" customWidth="1"/>
    <col min="6667" max="6667" width="17.7109375" style="553" customWidth="1"/>
    <col min="6668" max="6668" width="1.28515625" style="553" customWidth="1"/>
    <col min="6669" max="6912" width="11.42578125" style="553"/>
    <col min="6913" max="6913" width="65.5703125" style="553" customWidth="1"/>
    <col min="6914" max="6914" width="15.7109375" style="553" customWidth="1"/>
    <col min="6915" max="6915" width="17.7109375" style="553" customWidth="1"/>
    <col min="6916" max="6916" width="17" style="553" customWidth="1"/>
    <col min="6917" max="6917" width="13.5703125" style="553" customWidth="1"/>
    <col min="6918" max="6918" width="13.42578125" style="553" customWidth="1"/>
    <col min="6919" max="6919" width="11.140625" style="553" customWidth="1"/>
    <col min="6920" max="6920" width="15.7109375" style="553" customWidth="1"/>
    <col min="6921" max="6921" width="14.85546875" style="553" customWidth="1"/>
    <col min="6922" max="6922" width="27.140625" style="553" customWidth="1"/>
    <col min="6923" max="6923" width="17.7109375" style="553" customWidth="1"/>
    <col min="6924" max="6924" width="1.28515625" style="553" customWidth="1"/>
    <col min="6925" max="7168" width="11.42578125" style="553"/>
    <col min="7169" max="7169" width="65.5703125" style="553" customWidth="1"/>
    <col min="7170" max="7170" width="15.7109375" style="553" customWidth="1"/>
    <col min="7171" max="7171" width="17.7109375" style="553" customWidth="1"/>
    <col min="7172" max="7172" width="17" style="553" customWidth="1"/>
    <col min="7173" max="7173" width="13.5703125" style="553" customWidth="1"/>
    <col min="7174" max="7174" width="13.42578125" style="553" customWidth="1"/>
    <col min="7175" max="7175" width="11.140625" style="553" customWidth="1"/>
    <col min="7176" max="7176" width="15.7109375" style="553" customWidth="1"/>
    <col min="7177" max="7177" width="14.85546875" style="553" customWidth="1"/>
    <col min="7178" max="7178" width="27.140625" style="553" customWidth="1"/>
    <col min="7179" max="7179" width="17.7109375" style="553" customWidth="1"/>
    <col min="7180" max="7180" width="1.28515625" style="553" customWidth="1"/>
    <col min="7181" max="7424" width="11.42578125" style="553"/>
    <col min="7425" max="7425" width="65.5703125" style="553" customWidth="1"/>
    <col min="7426" max="7426" width="15.7109375" style="553" customWidth="1"/>
    <col min="7427" max="7427" width="17.7109375" style="553" customWidth="1"/>
    <col min="7428" max="7428" width="17" style="553" customWidth="1"/>
    <col min="7429" max="7429" width="13.5703125" style="553" customWidth="1"/>
    <col min="7430" max="7430" width="13.42578125" style="553" customWidth="1"/>
    <col min="7431" max="7431" width="11.140625" style="553" customWidth="1"/>
    <col min="7432" max="7432" width="15.7109375" style="553" customWidth="1"/>
    <col min="7433" max="7433" width="14.85546875" style="553" customWidth="1"/>
    <col min="7434" max="7434" width="27.140625" style="553" customWidth="1"/>
    <col min="7435" max="7435" width="17.7109375" style="553" customWidth="1"/>
    <col min="7436" max="7436" width="1.28515625" style="553" customWidth="1"/>
    <col min="7437" max="7680" width="11.42578125" style="553"/>
    <col min="7681" max="7681" width="65.5703125" style="553" customWidth="1"/>
    <col min="7682" max="7682" width="15.7109375" style="553" customWidth="1"/>
    <col min="7683" max="7683" width="17.7109375" style="553" customWidth="1"/>
    <col min="7684" max="7684" width="17" style="553" customWidth="1"/>
    <col min="7685" max="7685" width="13.5703125" style="553" customWidth="1"/>
    <col min="7686" max="7686" width="13.42578125" style="553" customWidth="1"/>
    <col min="7687" max="7687" width="11.140625" style="553" customWidth="1"/>
    <col min="7688" max="7688" width="15.7109375" style="553" customWidth="1"/>
    <col min="7689" max="7689" width="14.85546875" style="553" customWidth="1"/>
    <col min="7690" max="7690" width="27.140625" style="553" customWidth="1"/>
    <col min="7691" max="7691" width="17.7109375" style="553" customWidth="1"/>
    <col min="7692" max="7692" width="1.28515625" style="553" customWidth="1"/>
    <col min="7693" max="7936" width="11.42578125" style="553"/>
    <col min="7937" max="7937" width="65.5703125" style="553" customWidth="1"/>
    <col min="7938" max="7938" width="15.7109375" style="553" customWidth="1"/>
    <col min="7939" max="7939" width="17.7109375" style="553" customWidth="1"/>
    <col min="7940" max="7940" width="17" style="553" customWidth="1"/>
    <col min="7941" max="7941" width="13.5703125" style="553" customWidth="1"/>
    <col min="7942" max="7942" width="13.42578125" style="553" customWidth="1"/>
    <col min="7943" max="7943" width="11.140625" style="553" customWidth="1"/>
    <col min="7944" max="7944" width="15.7109375" style="553" customWidth="1"/>
    <col min="7945" max="7945" width="14.85546875" style="553" customWidth="1"/>
    <col min="7946" max="7946" width="27.140625" style="553" customWidth="1"/>
    <col min="7947" max="7947" width="17.7109375" style="553" customWidth="1"/>
    <col min="7948" max="7948" width="1.28515625" style="553" customWidth="1"/>
    <col min="7949" max="8192" width="11.42578125" style="553"/>
    <col min="8193" max="8193" width="65.5703125" style="553" customWidth="1"/>
    <col min="8194" max="8194" width="15.7109375" style="553" customWidth="1"/>
    <col min="8195" max="8195" width="17.7109375" style="553" customWidth="1"/>
    <col min="8196" max="8196" width="17" style="553" customWidth="1"/>
    <col min="8197" max="8197" width="13.5703125" style="553" customWidth="1"/>
    <col min="8198" max="8198" width="13.42578125" style="553" customWidth="1"/>
    <col min="8199" max="8199" width="11.140625" style="553" customWidth="1"/>
    <col min="8200" max="8200" width="15.7109375" style="553" customWidth="1"/>
    <col min="8201" max="8201" width="14.85546875" style="553" customWidth="1"/>
    <col min="8202" max="8202" width="27.140625" style="553" customWidth="1"/>
    <col min="8203" max="8203" width="17.7109375" style="553" customWidth="1"/>
    <col min="8204" max="8204" width="1.28515625" style="553" customWidth="1"/>
    <col min="8205" max="8448" width="11.42578125" style="553"/>
    <col min="8449" max="8449" width="65.5703125" style="553" customWidth="1"/>
    <col min="8450" max="8450" width="15.7109375" style="553" customWidth="1"/>
    <col min="8451" max="8451" width="17.7109375" style="553" customWidth="1"/>
    <col min="8452" max="8452" width="17" style="553" customWidth="1"/>
    <col min="8453" max="8453" width="13.5703125" style="553" customWidth="1"/>
    <col min="8454" max="8454" width="13.42578125" style="553" customWidth="1"/>
    <col min="8455" max="8455" width="11.140625" style="553" customWidth="1"/>
    <col min="8456" max="8456" width="15.7109375" style="553" customWidth="1"/>
    <col min="8457" max="8457" width="14.85546875" style="553" customWidth="1"/>
    <col min="8458" max="8458" width="27.140625" style="553" customWidth="1"/>
    <col min="8459" max="8459" width="17.7109375" style="553" customWidth="1"/>
    <col min="8460" max="8460" width="1.28515625" style="553" customWidth="1"/>
    <col min="8461" max="8704" width="11.42578125" style="553"/>
    <col min="8705" max="8705" width="65.5703125" style="553" customWidth="1"/>
    <col min="8706" max="8706" width="15.7109375" style="553" customWidth="1"/>
    <col min="8707" max="8707" width="17.7109375" style="553" customWidth="1"/>
    <col min="8708" max="8708" width="17" style="553" customWidth="1"/>
    <col min="8709" max="8709" width="13.5703125" style="553" customWidth="1"/>
    <col min="8710" max="8710" width="13.42578125" style="553" customWidth="1"/>
    <col min="8711" max="8711" width="11.140625" style="553" customWidth="1"/>
    <col min="8712" max="8712" width="15.7109375" style="553" customWidth="1"/>
    <col min="8713" max="8713" width="14.85546875" style="553" customWidth="1"/>
    <col min="8714" max="8714" width="27.140625" style="553" customWidth="1"/>
    <col min="8715" max="8715" width="17.7109375" style="553" customWidth="1"/>
    <col min="8716" max="8716" width="1.28515625" style="553" customWidth="1"/>
    <col min="8717" max="8960" width="11.42578125" style="553"/>
    <col min="8961" max="8961" width="65.5703125" style="553" customWidth="1"/>
    <col min="8962" max="8962" width="15.7109375" style="553" customWidth="1"/>
    <col min="8963" max="8963" width="17.7109375" style="553" customWidth="1"/>
    <col min="8964" max="8964" width="17" style="553" customWidth="1"/>
    <col min="8965" max="8965" width="13.5703125" style="553" customWidth="1"/>
    <col min="8966" max="8966" width="13.42578125" style="553" customWidth="1"/>
    <col min="8967" max="8967" width="11.140625" style="553" customWidth="1"/>
    <col min="8968" max="8968" width="15.7109375" style="553" customWidth="1"/>
    <col min="8969" max="8969" width="14.85546875" style="553" customWidth="1"/>
    <col min="8970" max="8970" width="27.140625" style="553" customWidth="1"/>
    <col min="8971" max="8971" width="17.7109375" style="553" customWidth="1"/>
    <col min="8972" max="8972" width="1.28515625" style="553" customWidth="1"/>
    <col min="8973" max="9216" width="11.42578125" style="553"/>
    <col min="9217" max="9217" width="65.5703125" style="553" customWidth="1"/>
    <col min="9218" max="9218" width="15.7109375" style="553" customWidth="1"/>
    <col min="9219" max="9219" width="17.7109375" style="553" customWidth="1"/>
    <col min="9220" max="9220" width="17" style="553" customWidth="1"/>
    <col min="9221" max="9221" width="13.5703125" style="553" customWidth="1"/>
    <col min="9222" max="9222" width="13.42578125" style="553" customWidth="1"/>
    <col min="9223" max="9223" width="11.140625" style="553" customWidth="1"/>
    <col min="9224" max="9224" width="15.7109375" style="553" customWidth="1"/>
    <col min="9225" max="9225" width="14.85546875" style="553" customWidth="1"/>
    <col min="9226" max="9226" width="27.140625" style="553" customWidth="1"/>
    <col min="9227" max="9227" width="17.7109375" style="553" customWidth="1"/>
    <col min="9228" max="9228" width="1.28515625" style="553" customWidth="1"/>
    <col min="9229" max="9472" width="11.42578125" style="553"/>
    <col min="9473" max="9473" width="65.5703125" style="553" customWidth="1"/>
    <col min="9474" max="9474" width="15.7109375" style="553" customWidth="1"/>
    <col min="9475" max="9475" width="17.7109375" style="553" customWidth="1"/>
    <col min="9476" max="9476" width="17" style="553" customWidth="1"/>
    <col min="9477" max="9477" width="13.5703125" style="553" customWidth="1"/>
    <col min="9478" max="9478" width="13.42578125" style="553" customWidth="1"/>
    <col min="9479" max="9479" width="11.140625" style="553" customWidth="1"/>
    <col min="9480" max="9480" width="15.7109375" style="553" customWidth="1"/>
    <col min="9481" max="9481" width="14.85546875" style="553" customWidth="1"/>
    <col min="9482" max="9482" width="27.140625" style="553" customWidth="1"/>
    <col min="9483" max="9483" width="17.7109375" style="553" customWidth="1"/>
    <col min="9484" max="9484" width="1.28515625" style="553" customWidth="1"/>
    <col min="9485" max="9728" width="11.42578125" style="553"/>
    <col min="9729" max="9729" width="65.5703125" style="553" customWidth="1"/>
    <col min="9730" max="9730" width="15.7109375" style="553" customWidth="1"/>
    <col min="9731" max="9731" width="17.7109375" style="553" customWidth="1"/>
    <col min="9732" max="9732" width="17" style="553" customWidth="1"/>
    <col min="9733" max="9733" width="13.5703125" style="553" customWidth="1"/>
    <col min="9734" max="9734" width="13.42578125" style="553" customWidth="1"/>
    <col min="9735" max="9735" width="11.140625" style="553" customWidth="1"/>
    <col min="9736" max="9736" width="15.7109375" style="553" customWidth="1"/>
    <col min="9737" max="9737" width="14.85546875" style="553" customWidth="1"/>
    <col min="9738" max="9738" width="27.140625" style="553" customWidth="1"/>
    <col min="9739" max="9739" width="17.7109375" style="553" customWidth="1"/>
    <col min="9740" max="9740" width="1.28515625" style="553" customWidth="1"/>
    <col min="9741" max="9984" width="11.42578125" style="553"/>
    <col min="9985" max="9985" width="65.5703125" style="553" customWidth="1"/>
    <col min="9986" max="9986" width="15.7109375" style="553" customWidth="1"/>
    <col min="9987" max="9987" width="17.7109375" style="553" customWidth="1"/>
    <col min="9988" max="9988" width="17" style="553" customWidth="1"/>
    <col min="9989" max="9989" width="13.5703125" style="553" customWidth="1"/>
    <col min="9990" max="9990" width="13.42578125" style="553" customWidth="1"/>
    <col min="9991" max="9991" width="11.140625" style="553" customWidth="1"/>
    <col min="9992" max="9992" width="15.7109375" style="553" customWidth="1"/>
    <col min="9993" max="9993" width="14.85546875" style="553" customWidth="1"/>
    <col min="9994" max="9994" width="27.140625" style="553" customWidth="1"/>
    <col min="9995" max="9995" width="17.7109375" style="553" customWidth="1"/>
    <col min="9996" max="9996" width="1.28515625" style="553" customWidth="1"/>
    <col min="9997" max="10240" width="11.42578125" style="553"/>
    <col min="10241" max="10241" width="65.5703125" style="553" customWidth="1"/>
    <col min="10242" max="10242" width="15.7109375" style="553" customWidth="1"/>
    <col min="10243" max="10243" width="17.7109375" style="553" customWidth="1"/>
    <col min="10244" max="10244" width="17" style="553" customWidth="1"/>
    <col min="10245" max="10245" width="13.5703125" style="553" customWidth="1"/>
    <col min="10246" max="10246" width="13.42578125" style="553" customWidth="1"/>
    <col min="10247" max="10247" width="11.140625" style="553" customWidth="1"/>
    <col min="10248" max="10248" width="15.7109375" style="553" customWidth="1"/>
    <col min="10249" max="10249" width="14.85546875" style="553" customWidth="1"/>
    <col min="10250" max="10250" width="27.140625" style="553" customWidth="1"/>
    <col min="10251" max="10251" width="17.7109375" style="553" customWidth="1"/>
    <col min="10252" max="10252" width="1.28515625" style="553" customWidth="1"/>
    <col min="10253" max="10496" width="11.42578125" style="553"/>
    <col min="10497" max="10497" width="65.5703125" style="553" customWidth="1"/>
    <col min="10498" max="10498" width="15.7109375" style="553" customWidth="1"/>
    <col min="10499" max="10499" width="17.7109375" style="553" customWidth="1"/>
    <col min="10500" max="10500" width="17" style="553" customWidth="1"/>
    <col min="10501" max="10501" width="13.5703125" style="553" customWidth="1"/>
    <col min="10502" max="10502" width="13.42578125" style="553" customWidth="1"/>
    <col min="10503" max="10503" width="11.140625" style="553" customWidth="1"/>
    <col min="10504" max="10504" width="15.7109375" style="553" customWidth="1"/>
    <col min="10505" max="10505" width="14.85546875" style="553" customWidth="1"/>
    <col min="10506" max="10506" width="27.140625" style="553" customWidth="1"/>
    <col min="10507" max="10507" width="17.7109375" style="553" customWidth="1"/>
    <col min="10508" max="10508" width="1.28515625" style="553" customWidth="1"/>
    <col min="10509" max="10752" width="11.42578125" style="553"/>
    <col min="10753" max="10753" width="65.5703125" style="553" customWidth="1"/>
    <col min="10754" max="10754" width="15.7109375" style="553" customWidth="1"/>
    <col min="10755" max="10755" width="17.7109375" style="553" customWidth="1"/>
    <col min="10756" max="10756" width="17" style="553" customWidth="1"/>
    <col min="10757" max="10757" width="13.5703125" style="553" customWidth="1"/>
    <col min="10758" max="10758" width="13.42578125" style="553" customWidth="1"/>
    <col min="10759" max="10759" width="11.140625" style="553" customWidth="1"/>
    <col min="10760" max="10760" width="15.7109375" style="553" customWidth="1"/>
    <col min="10761" max="10761" width="14.85546875" style="553" customWidth="1"/>
    <col min="10762" max="10762" width="27.140625" style="553" customWidth="1"/>
    <col min="10763" max="10763" width="17.7109375" style="553" customWidth="1"/>
    <col min="10764" max="10764" width="1.28515625" style="553" customWidth="1"/>
    <col min="10765" max="11008" width="11.42578125" style="553"/>
    <col min="11009" max="11009" width="65.5703125" style="553" customWidth="1"/>
    <col min="11010" max="11010" width="15.7109375" style="553" customWidth="1"/>
    <col min="11011" max="11011" width="17.7109375" style="553" customWidth="1"/>
    <col min="11012" max="11012" width="17" style="553" customWidth="1"/>
    <col min="11013" max="11013" width="13.5703125" style="553" customWidth="1"/>
    <col min="11014" max="11014" width="13.42578125" style="553" customWidth="1"/>
    <col min="11015" max="11015" width="11.140625" style="553" customWidth="1"/>
    <col min="11016" max="11016" width="15.7109375" style="553" customWidth="1"/>
    <col min="11017" max="11017" width="14.85546875" style="553" customWidth="1"/>
    <col min="11018" max="11018" width="27.140625" style="553" customWidth="1"/>
    <col min="11019" max="11019" width="17.7109375" style="553" customWidth="1"/>
    <col min="11020" max="11020" width="1.28515625" style="553" customWidth="1"/>
    <col min="11021" max="11264" width="11.42578125" style="553"/>
    <col min="11265" max="11265" width="65.5703125" style="553" customWidth="1"/>
    <col min="11266" max="11266" width="15.7109375" style="553" customWidth="1"/>
    <col min="11267" max="11267" width="17.7109375" style="553" customWidth="1"/>
    <col min="11268" max="11268" width="17" style="553" customWidth="1"/>
    <col min="11269" max="11269" width="13.5703125" style="553" customWidth="1"/>
    <col min="11270" max="11270" width="13.42578125" style="553" customWidth="1"/>
    <col min="11271" max="11271" width="11.140625" style="553" customWidth="1"/>
    <col min="11272" max="11272" width="15.7109375" style="553" customWidth="1"/>
    <col min="11273" max="11273" width="14.85546875" style="553" customWidth="1"/>
    <col min="11274" max="11274" width="27.140625" style="553" customWidth="1"/>
    <col min="11275" max="11275" width="17.7109375" style="553" customWidth="1"/>
    <col min="11276" max="11276" width="1.28515625" style="553" customWidth="1"/>
    <col min="11277" max="11520" width="11.42578125" style="553"/>
    <col min="11521" max="11521" width="65.5703125" style="553" customWidth="1"/>
    <col min="11522" max="11522" width="15.7109375" style="553" customWidth="1"/>
    <col min="11523" max="11523" width="17.7109375" style="553" customWidth="1"/>
    <col min="11524" max="11524" width="17" style="553" customWidth="1"/>
    <col min="11525" max="11525" width="13.5703125" style="553" customWidth="1"/>
    <col min="11526" max="11526" width="13.42578125" style="553" customWidth="1"/>
    <col min="11527" max="11527" width="11.140625" style="553" customWidth="1"/>
    <col min="11528" max="11528" width="15.7109375" style="553" customWidth="1"/>
    <col min="11529" max="11529" width="14.85546875" style="553" customWidth="1"/>
    <col min="11530" max="11530" width="27.140625" style="553" customWidth="1"/>
    <col min="11531" max="11531" width="17.7109375" style="553" customWidth="1"/>
    <col min="11532" max="11532" width="1.28515625" style="553" customWidth="1"/>
    <col min="11533" max="11776" width="11.42578125" style="553"/>
    <col min="11777" max="11777" width="65.5703125" style="553" customWidth="1"/>
    <col min="11778" max="11778" width="15.7109375" style="553" customWidth="1"/>
    <col min="11779" max="11779" width="17.7109375" style="553" customWidth="1"/>
    <col min="11780" max="11780" width="17" style="553" customWidth="1"/>
    <col min="11781" max="11781" width="13.5703125" style="553" customWidth="1"/>
    <col min="11782" max="11782" width="13.42578125" style="553" customWidth="1"/>
    <col min="11783" max="11783" width="11.140625" style="553" customWidth="1"/>
    <col min="11784" max="11784" width="15.7109375" style="553" customWidth="1"/>
    <col min="11785" max="11785" width="14.85546875" style="553" customWidth="1"/>
    <col min="11786" max="11786" width="27.140625" style="553" customWidth="1"/>
    <col min="11787" max="11787" width="17.7109375" style="553" customWidth="1"/>
    <col min="11788" max="11788" width="1.28515625" style="553" customWidth="1"/>
    <col min="11789" max="12032" width="11.42578125" style="553"/>
    <col min="12033" max="12033" width="65.5703125" style="553" customWidth="1"/>
    <col min="12034" max="12034" width="15.7109375" style="553" customWidth="1"/>
    <col min="12035" max="12035" width="17.7109375" style="553" customWidth="1"/>
    <col min="12036" max="12036" width="17" style="553" customWidth="1"/>
    <col min="12037" max="12037" width="13.5703125" style="553" customWidth="1"/>
    <col min="12038" max="12038" width="13.42578125" style="553" customWidth="1"/>
    <col min="12039" max="12039" width="11.140625" style="553" customWidth="1"/>
    <col min="12040" max="12040" width="15.7109375" style="553" customWidth="1"/>
    <col min="12041" max="12041" width="14.85546875" style="553" customWidth="1"/>
    <col min="12042" max="12042" width="27.140625" style="553" customWidth="1"/>
    <col min="12043" max="12043" width="17.7109375" style="553" customWidth="1"/>
    <col min="12044" max="12044" width="1.28515625" style="553" customWidth="1"/>
    <col min="12045" max="12288" width="11.42578125" style="553"/>
    <col min="12289" max="12289" width="65.5703125" style="553" customWidth="1"/>
    <col min="12290" max="12290" width="15.7109375" style="553" customWidth="1"/>
    <col min="12291" max="12291" width="17.7109375" style="553" customWidth="1"/>
    <col min="12292" max="12292" width="17" style="553" customWidth="1"/>
    <col min="12293" max="12293" width="13.5703125" style="553" customWidth="1"/>
    <col min="12294" max="12294" width="13.42578125" style="553" customWidth="1"/>
    <col min="12295" max="12295" width="11.140625" style="553" customWidth="1"/>
    <col min="12296" max="12296" width="15.7109375" style="553" customWidth="1"/>
    <col min="12297" max="12297" width="14.85546875" style="553" customWidth="1"/>
    <col min="12298" max="12298" width="27.140625" style="553" customWidth="1"/>
    <col min="12299" max="12299" width="17.7109375" style="553" customWidth="1"/>
    <col min="12300" max="12300" width="1.28515625" style="553" customWidth="1"/>
    <col min="12301" max="12544" width="11.42578125" style="553"/>
    <col min="12545" max="12545" width="65.5703125" style="553" customWidth="1"/>
    <col min="12546" max="12546" width="15.7109375" style="553" customWidth="1"/>
    <col min="12547" max="12547" width="17.7109375" style="553" customWidth="1"/>
    <col min="12548" max="12548" width="17" style="553" customWidth="1"/>
    <col min="12549" max="12549" width="13.5703125" style="553" customWidth="1"/>
    <col min="12550" max="12550" width="13.42578125" style="553" customWidth="1"/>
    <col min="12551" max="12551" width="11.140625" style="553" customWidth="1"/>
    <col min="12552" max="12552" width="15.7109375" style="553" customWidth="1"/>
    <col min="12553" max="12553" width="14.85546875" style="553" customWidth="1"/>
    <col min="12554" max="12554" width="27.140625" style="553" customWidth="1"/>
    <col min="12555" max="12555" width="17.7109375" style="553" customWidth="1"/>
    <col min="12556" max="12556" width="1.28515625" style="553" customWidth="1"/>
    <col min="12557" max="12800" width="11.42578125" style="553"/>
    <col min="12801" max="12801" width="65.5703125" style="553" customWidth="1"/>
    <col min="12802" max="12802" width="15.7109375" style="553" customWidth="1"/>
    <col min="12803" max="12803" width="17.7109375" style="553" customWidth="1"/>
    <col min="12804" max="12804" width="17" style="553" customWidth="1"/>
    <col min="12805" max="12805" width="13.5703125" style="553" customWidth="1"/>
    <col min="12806" max="12806" width="13.42578125" style="553" customWidth="1"/>
    <col min="12807" max="12807" width="11.140625" style="553" customWidth="1"/>
    <col min="12808" max="12808" width="15.7109375" style="553" customWidth="1"/>
    <col min="12809" max="12809" width="14.85546875" style="553" customWidth="1"/>
    <col min="12810" max="12810" width="27.140625" style="553" customWidth="1"/>
    <col min="12811" max="12811" width="17.7109375" style="553" customWidth="1"/>
    <col min="12812" max="12812" width="1.28515625" style="553" customWidth="1"/>
    <col min="12813" max="13056" width="11.42578125" style="553"/>
    <col min="13057" max="13057" width="65.5703125" style="553" customWidth="1"/>
    <col min="13058" max="13058" width="15.7109375" style="553" customWidth="1"/>
    <col min="13059" max="13059" width="17.7109375" style="553" customWidth="1"/>
    <col min="13060" max="13060" width="17" style="553" customWidth="1"/>
    <col min="13061" max="13061" width="13.5703125" style="553" customWidth="1"/>
    <col min="13062" max="13062" width="13.42578125" style="553" customWidth="1"/>
    <col min="13063" max="13063" width="11.140625" style="553" customWidth="1"/>
    <col min="13064" max="13064" width="15.7109375" style="553" customWidth="1"/>
    <col min="13065" max="13065" width="14.85546875" style="553" customWidth="1"/>
    <col min="13066" max="13066" width="27.140625" style="553" customWidth="1"/>
    <col min="13067" max="13067" width="17.7109375" style="553" customWidth="1"/>
    <col min="13068" max="13068" width="1.28515625" style="553" customWidth="1"/>
    <col min="13069" max="13312" width="11.42578125" style="553"/>
    <col min="13313" max="13313" width="65.5703125" style="553" customWidth="1"/>
    <col min="13314" max="13314" width="15.7109375" style="553" customWidth="1"/>
    <col min="13315" max="13315" width="17.7109375" style="553" customWidth="1"/>
    <col min="13316" max="13316" width="17" style="553" customWidth="1"/>
    <col min="13317" max="13317" width="13.5703125" style="553" customWidth="1"/>
    <col min="13318" max="13318" width="13.42578125" style="553" customWidth="1"/>
    <col min="13319" max="13319" width="11.140625" style="553" customWidth="1"/>
    <col min="13320" max="13320" width="15.7109375" style="553" customWidth="1"/>
    <col min="13321" max="13321" width="14.85546875" style="553" customWidth="1"/>
    <col min="13322" max="13322" width="27.140625" style="553" customWidth="1"/>
    <col min="13323" max="13323" width="17.7109375" style="553" customWidth="1"/>
    <col min="13324" max="13324" width="1.28515625" style="553" customWidth="1"/>
    <col min="13325" max="13568" width="11.42578125" style="553"/>
    <col min="13569" max="13569" width="65.5703125" style="553" customWidth="1"/>
    <col min="13570" max="13570" width="15.7109375" style="553" customWidth="1"/>
    <col min="13571" max="13571" width="17.7109375" style="553" customWidth="1"/>
    <col min="13572" max="13572" width="17" style="553" customWidth="1"/>
    <col min="13573" max="13573" width="13.5703125" style="553" customWidth="1"/>
    <col min="13574" max="13574" width="13.42578125" style="553" customWidth="1"/>
    <col min="13575" max="13575" width="11.140625" style="553" customWidth="1"/>
    <col min="13576" max="13576" width="15.7109375" style="553" customWidth="1"/>
    <col min="13577" max="13577" width="14.85546875" style="553" customWidth="1"/>
    <col min="13578" max="13578" width="27.140625" style="553" customWidth="1"/>
    <col min="13579" max="13579" width="17.7109375" style="553" customWidth="1"/>
    <col min="13580" max="13580" width="1.28515625" style="553" customWidth="1"/>
    <col min="13581" max="13824" width="11.42578125" style="553"/>
    <col min="13825" max="13825" width="65.5703125" style="553" customWidth="1"/>
    <col min="13826" max="13826" width="15.7109375" style="553" customWidth="1"/>
    <col min="13827" max="13827" width="17.7109375" style="553" customWidth="1"/>
    <col min="13828" max="13828" width="17" style="553" customWidth="1"/>
    <col min="13829" max="13829" width="13.5703125" style="553" customWidth="1"/>
    <col min="13830" max="13830" width="13.42578125" style="553" customWidth="1"/>
    <col min="13831" max="13831" width="11.140625" style="553" customWidth="1"/>
    <col min="13832" max="13832" width="15.7109375" style="553" customWidth="1"/>
    <col min="13833" max="13833" width="14.85546875" style="553" customWidth="1"/>
    <col min="13834" max="13834" width="27.140625" style="553" customWidth="1"/>
    <col min="13835" max="13835" width="17.7109375" style="553" customWidth="1"/>
    <col min="13836" max="13836" width="1.28515625" style="553" customWidth="1"/>
    <col min="13837" max="14080" width="11.42578125" style="553"/>
    <col min="14081" max="14081" width="65.5703125" style="553" customWidth="1"/>
    <col min="14082" max="14082" width="15.7109375" style="553" customWidth="1"/>
    <col min="14083" max="14083" width="17.7109375" style="553" customWidth="1"/>
    <col min="14084" max="14084" width="17" style="553" customWidth="1"/>
    <col min="14085" max="14085" width="13.5703125" style="553" customWidth="1"/>
    <col min="14086" max="14086" width="13.42578125" style="553" customWidth="1"/>
    <col min="14087" max="14087" width="11.140625" style="553" customWidth="1"/>
    <col min="14088" max="14088" width="15.7109375" style="553" customWidth="1"/>
    <col min="14089" max="14089" width="14.85546875" style="553" customWidth="1"/>
    <col min="14090" max="14090" width="27.140625" style="553" customWidth="1"/>
    <col min="14091" max="14091" width="17.7109375" style="553" customWidth="1"/>
    <col min="14092" max="14092" width="1.28515625" style="553" customWidth="1"/>
    <col min="14093" max="14336" width="11.42578125" style="553"/>
    <col min="14337" max="14337" width="65.5703125" style="553" customWidth="1"/>
    <col min="14338" max="14338" width="15.7109375" style="553" customWidth="1"/>
    <col min="14339" max="14339" width="17.7109375" style="553" customWidth="1"/>
    <col min="14340" max="14340" width="17" style="553" customWidth="1"/>
    <col min="14341" max="14341" width="13.5703125" style="553" customWidth="1"/>
    <col min="14342" max="14342" width="13.42578125" style="553" customWidth="1"/>
    <col min="14343" max="14343" width="11.140625" style="553" customWidth="1"/>
    <col min="14344" max="14344" width="15.7109375" style="553" customWidth="1"/>
    <col min="14345" max="14345" width="14.85546875" style="553" customWidth="1"/>
    <col min="14346" max="14346" width="27.140625" style="553" customWidth="1"/>
    <col min="14347" max="14347" width="17.7109375" style="553" customWidth="1"/>
    <col min="14348" max="14348" width="1.28515625" style="553" customWidth="1"/>
    <col min="14349" max="14592" width="11.42578125" style="553"/>
    <col min="14593" max="14593" width="65.5703125" style="553" customWidth="1"/>
    <col min="14594" max="14594" width="15.7109375" style="553" customWidth="1"/>
    <col min="14595" max="14595" width="17.7109375" style="553" customWidth="1"/>
    <col min="14596" max="14596" width="17" style="553" customWidth="1"/>
    <col min="14597" max="14597" width="13.5703125" style="553" customWidth="1"/>
    <col min="14598" max="14598" width="13.42578125" style="553" customWidth="1"/>
    <col min="14599" max="14599" width="11.140625" style="553" customWidth="1"/>
    <col min="14600" max="14600" width="15.7109375" style="553" customWidth="1"/>
    <col min="14601" max="14601" width="14.85546875" style="553" customWidth="1"/>
    <col min="14602" max="14602" width="27.140625" style="553" customWidth="1"/>
    <col min="14603" max="14603" width="17.7109375" style="553" customWidth="1"/>
    <col min="14604" max="14604" width="1.28515625" style="553" customWidth="1"/>
    <col min="14605" max="14848" width="11.42578125" style="553"/>
    <col min="14849" max="14849" width="65.5703125" style="553" customWidth="1"/>
    <col min="14850" max="14850" width="15.7109375" style="553" customWidth="1"/>
    <col min="14851" max="14851" width="17.7109375" style="553" customWidth="1"/>
    <col min="14852" max="14852" width="17" style="553" customWidth="1"/>
    <col min="14853" max="14853" width="13.5703125" style="553" customWidth="1"/>
    <col min="14854" max="14854" width="13.42578125" style="553" customWidth="1"/>
    <col min="14855" max="14855" width="11.140625" style="553" customWidth="1"/>
    <col min="14856" max="14856" width="15.7109375" style="553" customWidth="1"/>
    <col min="14857" max="14857" width="14.85546875" style="553" customWidth="1"/>
    <col min="14858" max="14858" width="27.140625" style="553" customWidth="1"/>
    <col min="14859" max="14859" width="17.7109375" style="553" customWidth="1"/>
    <col min="14860" max="14860" width="1.28515625" style="553" customWidth="1"/>
    <col min="14861" max="15104" width="11.42578125" style="553"/>
    <col min="15105" max="15105" width="65.5703125" style="553" customWidth="1"/>
    <col min="15106" max="15106" width="15.7109375" style="553" customWidth="1"/>
    <col min="15107" max="15107" width="17.7109375" style="553" customWidth="1"/>
    <col min="15108" max="15108" width="17" style="553" customWidth="1"/>
    <col min="15109" max="15109" width="13.5703125" style="553" customWidth="1"/>
    <col min="15110" max="15110" width="13.42578125" style="553" customWidth="1"/>
    <col min="15111" max="15111" width="11.140625" style="553" customWidth="1"/>
    <col min="15112" max="15112" width="15.7109375" style="553" customWidth="1"/>
    <col min="15113" max="15113" width="14.85546875" style="553" customWidth="1"/>
    <col min="15114" max="15114" width="27.140625" style="553" customWidth="1"/>
    <col min="15115" max="15115" width="17.7109375" style="553" customWidth="1"/>
    <col min="15116" max="15116" width="1.28515625" style="553" customWidth="1"/>
    <col min="15117" max="15360" width="11.42578125" style="553"/>
    <col min="15361" max="15361" width="65.5703125" style="553" customWidth="1"/>
    <col min="15362" max="15362" width="15.7109375" style="553" customWidth="1"/>
    <col min="15363" max="15363" width="17.7109375" style="553" customWidth="1"/>
    <col min="15364" max="15364" width="17" style="553" customWidth="1"/>
    <col min="15365" max="15365" width="13.5703125" style="553" customWidth="1"/>
    <col min="15366" max="15366" width="13.42578125" style="553" customWidth="1"/>
    <col min="15367" max="15367" width="11.140625" style="553" customWidth="1"/>
    <col min="15368" max="15368" width="15.7109375" style="553" customWidth="1"/>
    <col min="15369" max="15369" width="14.85546875" style="553" customWidth="1"/>
    <col min="15370" max="15370" width="27.140625" style="553" customWidth="1"/>
    <col min="15371" max="15371" width="17.7109375" style="553" customWidth="1"/>
    <col min="15372" max="15372" width="1.28515625" style="553" customWidth="1"/>
    <col min="15373" max="15616" width="11.42578125" style="553"/>
    <col min="15617" max="15617" width="65.5703125" style="553" customWidth="1"/>
    <col min="15618" max="15618" width="15.7109375" style="553" customWidth="1"/>
    <col min="15619" max="15619" width="17.7109375" style="553" customWidth="1"/>
    <col min="15620" max="15620" width="17" style="553" customWidth="1"/>
    <col min="15621" max="15621" width="13.5703125" style="553" customWidth="1"/>
    <col min="15622" max="15622" width="13.42578125" style="553" customWidth="1"/>
    <col min="15623" max="15623" width="11.140625" style="553" customWidth="1"/>
    <col min="15624" max="15624" width="15.7109375" style="553" customWidth="1"/>
    <col min="15625" max="15625" width="14.85546875" style="553" customWidth="1"/>
    <col min="15626" max="15626" width="27.140625" style="553" customWidth="1"/>
    <col min="15627" max="15627" width="17.7109375" style="553" customWidth="1"/>
    <col min="15628" max="15628" width="1.28515625" style="553" customWidth="1"/>
    <col min="15629" max="15872" width="11.42578125" style="553"/>
    <col min="15873" max="15873" width="65.5703125" style="553" customWidth="1"/>
    <col min="15874" max="15874" width="15.7109375" style="553" customWidth="1"/>
    <col min="15875" max="15875" width="17.7109375" style="553" customWidth="1"/>
    <col min="15876" max="15876" width="17" style="553" customWidth="1"/>
    <col min="15877" max="15877" width="13.5703125" style="553" customWidth="1"/>
    <col min="15878" max="15878" width="13.42578125" style="553" customWidth="1"/>
    <col min="15879" max="15879" width="11.140625" style="553" customWidth="1"/>
    <col min="15880" max="15880" width="15.7109375" style="553" customWidth="1"/>
    <col min="15881" max="15881" width="14.85546875" style="553" customWidth="1"/>
    <col min="15882" max="15882" width="27.140625" style="553" customWidth="1"/>
    <col min="15883" max="15883" width="17.7109375" style="553" customWidth="1"/>
    <col min="15884" max="15884" width="1.28515625" style="553" customWidth="1"/>
    <col min="15885" max="16128" width="11.42578125" style="553"/>
    <col min="16129" max="16129" width="65.5703125" style="553" customWidth="1"/>
    <col min="16130" max="16130" width="15.7109375" style="553" customWidth="1"/>
    <col min="16131" max="16131" width="17.7109375" style="553" customWidth="1"/>
    <col min="16132" max="16132" width="17" style="553" customWidth="1"/>
    <col min="16133" max="16133" width="13.5703125" style="553" customWidth="1"/>
    <col min="16134" max="16134" width="13.42578125" style="553" customWidth="1"/>
    <col min="16135" max="16135" width="11.140625" style="553" customWidth="1"/>
    <col min="16136" max="16136" width="15.7109375" style="553" customWidth="1"/>
    <col min="16137" max="16137" width="14.85546875" style="553" customWidth="1"/>
    <col min="16138" max="16138" width="27.140625" style="553" customWidth="1"/>
    <col min="16139" max="16139" width="17.7109375" style="553" customWidth="1"/>
    <col min="16140" max="16140" width="1.28515625" style="553" customWidth="1"/>
    <col min="16141" max="16384" width="11.42578125" style="553"/>
  </cols>
  <sheetData>
    <row r="1" spans="1:11" s="348" customFormat="1" x14ac:dyDescent="0.25"/>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3390</v>
      </c>
      <c r="B4" s="350"/>
      <c r="C4" s="350"/>
      <c r="D4" s="350"/>
      <c r="E4" s="350"/>
      <c r="F4" s="350"/>
      <c r="G4" s="350"/>
      <c r="H4" s="350"/>
      <c r="I4" s="350"/>
      <c r="J4" s="350"/>
      <c r="K4" s="350"/>
    </row>
    <row r="5" spans="1:11" s="348" customFormat="1" x14ac:dyDescent="0.25"/>
    <row r="6" spans="1:11" s="348" customFormat="1" x14ac:dyDescent="0.25">
      <c r="A6" s="1061"/>
      <c r="B6" s="1061"/>
      <c r="C6" s="1061"/>
      <c r="D6" s="1061"/>
      <c r="E6" s="353"/>
      <c r="F6" s="353"/>
      <c r="G6" s="1061"/>
      <c r="H6" s="1603"/>
      <c r="I6" s="1603"/>
      <c r="J6" s="1061"/>
      <c r="K6" s="1061"/>
    </row>
    <row r="7" spans="1:11" s="354" customFormat="1" x14ac:dyDescent="0.25">
      <c r="A7" s="1614" t="s">
        <v>9</v>
      </c>
      <c r="B7" s="1601" t="s">
        <v>10</v>
      </c>
      <c r="C7" s="1601" t="s">
        <v>11</v>
      </c>
      <c r="D7" s="1601" t="s">
        <v>12</v>
      </c>
      <c r="E7" s="1601" t="s">
        <v>13</v>
      </c>
      <c r="F7" s="1601"/>
      <c r="G7" s="1601" t="s">
        <v>14</v>
      </c>
      <c r="H7" s="1601" t="s">
        <v>15</v>
      </c>
      <c r="I7" s="1601"/>
      <c r="J7" s="1601" t="s">
        <v>16</v>
      </c>
      <c r="K7" s="1602" t="s">
        <v>17</v>
      </c>
    </row>
    <row r="8" spans="1:11" s="354" customFormat="1" x14ac:dyDescent="0.25">
      <c r="A8" s="1614"/>
      <c r="B8" s="1601"/>
      <c r="C8" s="1601"/>
      <c r="D8" s="1601"/>
      <c r="E8" s="1338" t="s">
        <v>18</v>
      </c>
      <c r="F8" s="1338" t="s">
        <v>19</v>
      </c>
      <c r="G8" s="1601"/>
      <c r="H8" s="1338" t="s">
        <v>18</v>
      </c>
      <c r="I8" s="1338" t="s">
        <v>19</v>
      </c>
      <c r="J8" s="1601"/>
      <c r="K8" s="1602"/>
    </row>
    <row r="9" spans="1:11" ht="15.95" customHeight="1" x14ac:dyDescent="0.25">
      <c r="A9" s="140" t="s">
        <v>2740</v>
      </c>
      <c r="B9" s="141"/>
      <c r="C9" s="141"/>
      <c r="D9" s="141"/>
      <c r="E9" s="141"/>
      <c r="F9" s="141"/>
      <c r="G9" s="141"/>
      <c r="H9" s="141"/>
      <c r="I9" s="141"/>
      <c r="J9" s="141"/>
      <c r="K9" s="142">
        <f>SUM(K10)</f>
        <v>0</v>
      </c>
    </row>
    <row r="10" spans="1:11" ht="15.95" customHeight="1" x14ac:dyDescent="0.25">
      <c r="A10" s="439"/>
      <c r="B10" s="437"/>
      <c r="C10" s="437"/>
      <c r="D10" s="437"/>
      <c r="E10" s="437"/>
      <c r="F10" s="437"/>
      <c r="G10" s="437"/>
      <c r="H10" s="437"/>
      <c r="I10" s="437"/>
      <c r="J10" s="437"/>
      <c r="K10" s="485"/>
    </row>
    <row r="11" spans="1:11" ht="15.95" customHeight="1" x14ac:dyDescent="0.25">
      <c r="A11" s="140" t="s">
        <v>465</v>
      </c>
      <c r="B11" s="141"/>
      <c r="C11" s="141"/>
      <c r="D11" s="141"/>
      <c r="E11" s="141"/>
      <c r="F11" s="141"/>
      <c r="G11" s="141"/>
      <c r="H11" s="141"/>
      <c r="I11" s="141"/>
      <c r="J11" s="141"/>
      <c r="K11" s="142">
        <f>SUM(K12:K17)</f>
        <v>27640575.599999998</v>
      </c>
    </row>
    <row r="12" spans="1:11" ht="15.95" customHeight="1" x14ac:dyDescent="0.25">
      <c r="A12" s="358" t="s">
        <v>2650</v>
      </c>
      <c r="B12" s="357" t="s">
        <v>2694</v>
      </c>
      <c r="C12" s="357" t="s">
        <v>30</v>
      </c>
      <c r="D12" s="357" t="s">
        <v>2741</v>
      </c>
      <c r="E12" s="1409">
        <v>21.3</v>
      </c>
      <c r="F12" s="1409">
        <v>65.5</v>
      </c>
      <c r="G12" s="1409"/>
      <c r="H12" s="988">
        <v>8.3000000000000001E-4</v>
      </c>
      <c r="I12" s="988">
        <v>1.5E-3</v>
      </c>
      <c r="J12" s="541" t="s">
        <v>2742</v>
      </c>
      <c r="K12" s="1342">
        <v>3010741.18</v>
      </c>
    </row>
    <row r="13" spans="1:11" ht="15.95" customHeight="1" x14ac:dyDescent="0.25">
      <c r="A13" s="358" t="s">
        <v>2743</v>
      </c>
      <c r="B13" s="357" t="s">
        <v>2744</v>
      </c>
      <c r="C13" s="357" t="s">
        <v>27</v>
      </c>
      <c r="D13" s="357" t="s">
        <v>2741</v>
      </c>
      <c r="E13" s="1409">
        <v>187.5</v>
      </c>
      <c r="F13" s="541"/>
      <c r="G13" s="541"/>
      <c r="H13" s="988">
        <v>6.0000000000000001E-3</v>
      </c>
      <c r="I13" s="988">
        <v>2.1999999999999999E-2</v>
      </c>
      <c r="J13" s="541" t="s">
        <v>2742</v>
      </c>
      <c r="K13" s="1342">
        <v>11615732</v>
      </c>
    </row>
    <row r="14" spans="1:11" ht="15.95" customHeight="1" x14ac:dyDescent="0.25">
      <c r="A14" s="358" t="s">
        <v>473</v>
      </c>
      <c r="B14" s="357" t="s">
        <v>2745</v>
      </c>
      <c r="C14" s="357" t="s">
        <v>30</v>
      </c>
      <c r="D14" s="357" t="s">
        <v>2741</v>
      </c>
      <c r="E14" s="1409">
        <v>158.85</v>
      </c>
      <c r="F14" s="1409">
        <v>0</v>
      </c>
      <c r="G14" s="541"/>
      <c r="H14" s="1409" t="s">
        <v>2746</v>
      </c>
      <c r="I14" s="1409" t="s">
        <v>2747</v>
      </c>
      <c r="J14" s="541" t="s">
        <v>2742</v>
      </c>
      <c r="K14" s="1342">
        <f>3888442.99-19688.63</f>
        <v>3868754.3600000003</v>
      </c>
    </row>
    <row r="15" spans="1:11" ht="15.95" customHeight="1" x14ac:dyDescent="0.25">
      <c r="A15" s="358" t="s">
        <v>1848</v>
      </c>
      <c r="B15" s="357" t="s">
        <v>2748</v>
      </c>
      <c r="C15" s="357" t="s">
        <v>27</v>
      </c>
      <c r="D15" s="357" t="s">
        <v>2741</v>
      </c>
      <c r="E15" s="541"/>
      <c r="F15" s="541"/>
      <c r="G15" s="357" t="s">
        <v>2749</v>
      </c>
      <c r="H15" s="541"/>
      <c r="I15" s="541"/>
      <c r="J15" s="541" t="s">
        <v>2742</v>
      </c>
      <c r="K15" s="1342">
        <v>8683457.3900000006</v>
      </c>
    </row>
    <row r="16" spans="1:11" ht="15.95" customHeight="1" x14ac:dyDescent="0.25">
      <c r="A16" s="358" t="s">
        <v>2750</v>
      </c>
      <c r="B16" s="357" t="s">
        <v>2694</v>
      </c>
      <c r="C16" s="357" t="s">
        <v>27</v>
      </c>
      <c r="D16" s="357" t="s">
        <v>2741</v>
      </c>
      <c r="E16" s="541"/>
      <c r="F16" s="541"/>
      <c r="G16" s="541"/>
      <c r="H16" s="541"/>
      <c r="I16" s="541"/>
      <c r="J16" s="541" t="s">
        <v>2742</v>
      </c>
      <c r="K16" s="1342">
        <v>442202.04</v>
      </c>
    </row>
    <row r="17" spans="1:11" ht="15.95" customHeight="1" x14ac:dyDescent="0.25">
      <c r="A17" s="1361" t="s">
        <v>2751</v>
      </c>
      <c r="B17" s="541"/>
      <c r="C17" s="541" t="s">
        <v>80</v>
      </c>
      <c r="D17" s="541" t="s">
        <v>80</v>
      </c>
      <c r="E17" s="1409"/>
      <c r="F17" s="1409"/>
      <c r="G17" s="541"/>
      <c r="H17" s="541"/>
      <c r="I17" s="541"/>
      <c r="J17" s="541" t="s">
        <v>2742</v>
      </c>
      <c r="K17" s="1342">
        <v>19688.63</v>
      </c>
    </row>
    <row r="18" spans="1:11" ht="15.95" customHeight="1" x14ac:dyDescent="0.25">
      <c r="A18" s="439"/>
      <c r="B18" s="541"/>
      <c r="C18" s="541"/>
      <c r="D18" s="541"/>
      <c r="E18" s="541"/>
      <c r="F18" s="541"/>
      <c r="G18" s="541"/>
      <c r="H18" s="541"/>
      <c r="I18" s="541"/>
      <c r="J18" s="541"/>
      <c r="K18" s="1342"/>
    </row>
    <row r="19" spans="1:11" s="348" customFormat="1" ht="15.95" customHeight="1" x14ac:dyDescent="0.25">
      <c r="A19" s="140" t="s">
        <v>2752</v>
      </c>
      <c r="B19" s="141"/>
      <c r="C19" s="141"/>
      <c r="D19" s="141"/>
      <c r="E19" s="141"/>
      <c r="F19" s="141"/>
      <c r="G19" s="141"/>
      <c r="H19" s="141"/>
      <c r="I19" s="141"/>
      <c r="J19" s="141"/>
      <c r="K19" s="142">
        <f>SUM(K20)</f>
        <v>4320885.1500000004</v>
      </c>
    </row>
    <row r="20" spans="1:11" s="355" customFormat="1" ht="15.95" customHeight="1" x14ac:dyDescent="0.25">
      <c r="A20" s="358" t="s">
        <v>2753</v>
      </c>
      <c r="B20" s="357" t="s">
        <v>27</v>
      </c>
      <c r="C20" s="357" t="s">
        <v>2720</v>
      </c>
      <c r="D20" s="357" t="s">
        <v>1411</v>
      </c>
      <c r="E20" s="68"/>
      <c r="F20" s="68"/>
      <c r="G20" s="68"/>
      <c r="H20" s="68" t="s">
        <v>2754</v>
      </c>
      <c r="I20" s="68" t="s">
        <v>2755</v>
      </c>
      <c r="J20" s="541" t="s">
        <v>2742</v>
      </c>
      <c r="K20" s="1342">
        <v>4320885.1500000004</v>
      </c>
    </row>
    <row r="21" spans="1:11" s="348" customFormat="1" ht="15.95" customHeight="1" x14ac:dyDescent="0.25">
      <c r="A21" s="439"/>
      <c r="B21" s="68"/>
      <c r="C21" s="68"/>
      <c r="D21" s="68"/>
      <c r="E21" s="68"/>
      <c r="F21" s="68"/>
      <c r="G21" s="68"/>
      <c r="H21" s="68"/>
      <c r="I21" s="68"/>
      <c r="J21" s="68"/>
      <c r="K21" s="79"/>
    </row>
    <row r="22" spans="1:11" ht="15.95" customHeight="1" x14ac:dyDescent="0.25">
      <c r="A22" s="140" t="s">
        <v>2756</v>
      </c>
      <c r="B22" s="141"/>
      <c r="C22" s="141"/>
      <c r="D22" s="141"/>
      <c r="E22" s="141"/>
      <c r="F22" s="141"/>
      <c r="G22" s="141"/>
      <c r="H22" s="141"/>
      <c r="I22" s="141"/>
      <c r="J22" s="141"/>
      <c r="K22" s="142">
        <f>SUM(K23:K27)</f>
        <v>3250877.2199999997</v>
      </c>
    </row>
    <row r="23" spans="1:11" ht="15.95" customHeight="1" x14ac:dyDescent="0.25">
      <c r="A23" s="358" t="s">
        <v>168</v>
      </c>
      <c r="B23" s="357" t="s">
        <v>2653</v>
      </c>
      <c r="C23" s="357" t="s">
        <v>2757</v>
      </c>
      <c r="D23" s="541"/>
      <c r="E23" s="1409">
        <v>69</v>
      </c>
      <c r="F23" s="1409">
        <v>10482</v>
      </c>
      <c r="G23" s="541"/>
      <c r="H23" s="541"/>
      <c r="I23" s="541"/>
      <c r="J23" s="541" t="s">
        <v>2742</v>
      </c>
      <c r="K23" s="1342">
        <v>648814.38</v>
      </c>
    </row>
    <row r="24" spans="1:11" ht="15.95" customHeight="1" x14ac:dyDescent="0.25">
      <c r="A24" s="358" t="s">
        <v>2758</v>
      </c>
      <c r="B24" s="357" t="s">
        <v>2759</v>
      </c>
      <c r="C24" s="357" t="s">
        <v>2760</v>
      </c>
      <c r="D24" s="541"/>
      <c r="E24" s="1409">
        <v>20</v>
      </c>
      <c r="F24" s="1409">
        <v>2623.75</v>
      </c>
      <c r="G24" s="541"/>
      <c r="H24" s="541"/>
      <c r="I24" s="541"/>
      <c r="J24" s="541" t="s">
        <v>2742</v>
      </c>
      <c r="K24" s="1342">
        <v>53417.25</v>
      </c>
    </row>
    <row r="25" spans="1:11" ht="15.95" customHeight="1" x14ac:dyDescent="0.25">
      <c r="A25" s="358" t="s">
        <v>152</v>
      </c>
      <c r="B25" s="357" t="s">
        <v>2761</v>
      </c>
      <c r="C25" s="357" t="s">
        <v>27</v>
      </c>
      <c r="D25" s="357"/>
      <c r="E25" s="1409">
        <v>5</v>
      </c>
      <c r="F25" s="1409">
        <v>275</v>
      </c>
      <c r="G25" s="541"/>
      <c r="H25" s="1306">
        <v>0</v>
      </c>
      <c r="I25" s="1306">
        <v>0.04</v>
      </c>
      <c r="J25" s="541" t="s">
        <v>2742</v>
      </c>
      <c r="K25" s="1342">
        <v>984534.04</v>
      </c>
    </row>
    <row r="26" spans="1:11" ht="15.95" customHeight="1" x14ac:dyDescent="0.25">
      <c r="A26" s="358" t="s">
        <v>2762</v>
      </c>
      <c r="B26" s="357" t="s">
        <v>2763</v>
      </c>
      <c r="C26" s="357" t="s">
        <v>27</v>
      </c>
      <c r="D26" s="541"/>
      <c r="E26" s="1409">
        <v>100</v>
      </c>
      <c r="F26" s="1409">
        <v>1000</v>
      </c>
      <c r="G26" s="1306">
        <v>0.03</v>
      </c>
      <c r="H26" s="541"/>
      <c r="I26" s="541"/>
      <c r="J26" s="541" t="s">
        <v>2742</v>
      </c>
      <c r="K26" s="1342">
        <v>72167.289999999994</v>
      </c>
    </row>
    <row r="27" spans="1:11" ht="15.95" customHeight="1" x14ac:dyDescent="0.25">
      <c r="A27" s="358" t="s">
        <v>2764</v>
      </c>
      <c r="B27" s="357" t="s">
        <v>2765</v>
      </c>
      <c r="C27" s="541"/>
      <c r="D27" s="357" t="s">
        <v>2741</v>
      </c>
      <c r="E27" s="1409"/>
      <c r="F27" s="1409"/>
      <c r="G27" s="541"/>
      <c r="H27" s="541"/>
      <c r="I27" s="541"/>
      <c r="J27" s="541" t="s">
        <v>2742</v>
      </c>
      <c r="K27" s="1342">
        <v>1491944.26</v>
      </c>
    </row>
    <row r="28" spans="1:11" ht="15.95" customHeight="1" x14ac:dyDescent="0.25">
      <c r="A28" s="439"/>
      <c r="B28" s="541"/>
      <c r="C28" s="541"/>
      <c r="D28" s="541"/>
      <c r="E28" s="541"/>
      <c r="F28" s="541"/>
      <c r="G28" s="541"/>
      <c r="H28" s="541"/>
      <c r="I28" s="541"/>
      <c r="J28" s="541"/>
      <c r="K28" s="1342"/>
    </row>
    <row r="29" spans="1:11" ht="15.95" customHeight="1" x14ac:dyDescent="0.25">
      <c r="A29" s="140" t="s">
        <v>2766</v>
      </c>
      <c r="B29" s="141"/>
      <c r="C29" s="141"/>
      <c r="D29" s="141"/>
      <c r="E29" s="141"/>
      <c r="F29" s="141"/>
      <c r="G29" s="141"/>
      <c r="H29" s="141"/>
      <c r="I29" s="141"/>
      <c r="J29" s="141"/>
      <c r="K29" s="142">
        <f>SUM(K30:K31)</f>
        <v>364353</v>
      </c>
    </row>
    <row r="30" spans="1:11" s="554" customFormat="1" ht="15.95" customHeight="1" x14ac:dyDescent="0.25">
      <c r="A30" s="358" t="s">
        <v>2767</v>
      </c>
      <c r="B30" s="358" t="s">
        <v>607</v>
      </c>
      <c r="C30" s="437"/>
      <c r="D30" s="358" t="s">
        <v>2741</v>
      </c>
      <c r="E30" s="437"/>
      <c r="F30" s="541"/>
      <c r="G30" s="1349">
        <v>80000</v>
      </c>
      <c r="H30" s="541"/>
      <c r="I30" s="541"/>
      <c r="J30" s="541" t="s">
        <v>2742</v>
      </c>
      <c r="K30" s="1342">
        <v>226000</v>
      </c>
    </row>
    <row r="31" spans="1:11" s="554" customFormat="1" ht="15.95" customHeight="1" x14ac:dyDescent="0.25">
      <c r="A31" s="1361" t="s">
        <v>2768</v>
      </c>
      <c r="B31" s="358" t="s">
        <v>27</v>
      </c>
      <c r="C31" s="437"/>
      <c r="D31" s="358"/>
      <c r="E31" s="437"/>
      <c r="F31" s="541"/>
      <c r="G31" s="541"/>
      <c r="H31" s="541"/>
      <c r="I31" s="541"/>
      <c r="J31" s="541" t="s">
        <v>2742</v>
      </c>
      <c r="K31" s="1342">
        <v>138353</v>
      </c>
    </row>
    <row r="32" spans="1:11" ht="15.95" customHeight="1" x14ac:dyDescent="0.25">
      <c r="A32" s="439"/>
      <c r="B32" s="437"/>
      <c r="C32" s="437"/>
      <c r="D32" s="437"/>
      <c r="E32" s="437"/>
      <c r="F32" s="541"/>
      <c r="G32" s="541"/>
      <c r="H32" s="541"/>
      <c r="I32" s="541"/>
      <c r="J32" s="541"/>
      <c r="K32" s="1342"/>
    </row>
    <row r="33" spans="1:11" ht="15.95" customHeight="1" x14ac:dyDescent="0.25">
      <c r="A33" s="140" t="s">
        <v>2769</v>
      </c>
      <c r="B33" s="141"/>
      <c r="C33" s="141"/>
      <c r="D33" s="141"/>
      <c r="E33" s="141"/>
      <c r="F33" s="141"/>
      <c r="G33" s="141"/>
      <c r="H33" s="141"/>
      <c r="I33" s="141"/>
      <c r="J33" s="141"/>
      <c r="K33" s="142">
        <f>SUM(K34)</f>
        <v>280309.37</v>
      </c>
    </row>
    <row r="34" spans="1:11" s="554" customFormat="1" ht="15.95" customHeight="1" x14ac:dyDescent="0.25">
      <c r="A34" s="358" t="s">
        <v>2770</v>
      </c>
      <c r="B34" s="437"/>
      <c r="C34" s="437"/>
      <c r="D34" s="358" t="s">
        <v>2771</v>
      </c>
      <c r="E34" s="437"/>
      <c r="F34" s="541"/>
      <c r="G34" s="541"/>
      <c r="H34" s="541"/>
      <c r="I34" s="541"/>
      <c r="J34" s="541" t="s">
        <v>2742</v>
      </c>
      <c r="K34" s="1342">
        <v>280309.37</v>
      </c>
    </row>
    <row r="35" spans="1:11" ht="15.95" customHeight="1" x14ac:dyDescent="0.25">
      <c r="A35" s="439"/>
      <c r="B35" s="437"/>
      <c r="C35" s="437"/>
      <c r="D35" s="437"/>
      <c r="E35" s="437"/>
      <c r="F35" s="541"/>
      <c r="G35" s="541"/>
      <c r="H35" s="541"/>
      <c r="I35" s="541"/>
      <c r="J35" s="541"/>
      <c r="K35" s="1342"/>
    </row>
    <row r="36" spans="1:11" s="348" customFormat="1" ht="15.95" customHeight="1" x14ac:dyDescent="0.25">
      <c r="A36" s="140" t="s">
        <v>2772</v>
      </c>
      <c r="B36" s="141"/>
      <c r="C36" s="141"/>
      <c r="D36" s="141"/>
      <c r="E36" s="141"/>
      <c r="F36" s="141"/>
      <c r="G36" s="141"/>
      <c r="H36" s="141"/>
      <c r="I36" s="141"/>
      <c r="J36" s="141"/>
      <c r="K36" s="142">
        <f>SUM(K37)</f>
        <v>0</v>
      </c>
    </row>
    <row r="37" spans="1:11" s="355" customFormat="1" ht="15.95" customHeight="1" x14ac:dyDescent="0.25">
      <c r="A37" s="440"/>
      <c r="B37" s="438"/>
      <c r="C37" s="438"/>
      <c r="D37" s="438"/>
      <c r="E37" s="438"/>
      <c r="F37" s="438"/>
      <c r="G37" s="438"/>
      <c r="H37" s="438"/>
      <c r="I37" s="438"/>
      <c r="J37" s="438"/>
      <c r="K37" s="487"/>
    </row>
    <row r="38" spans="1:11" ht="15.95" customHeight="1" x14ac:dyDescent="0.25">
      <c r="A38" s="140" t="s">
        <v>627</v>
      </c>
      <c r="B38" s="141"/>
      <c r="C38" s="141"/>
      <c r="D38" s="141"/>
      <c r="E38" s="141"/>
      <c r="F38" s="141"/>
      <c r="G38" s="141"/>
      <c r="H38" s="141"/>
      <c r="I38" s="141"/>
      <c r="J38" s="141"/>
      <c r="K38" s="142">
        <f>SUM(K39:K40)</f>
        <v>2171992.08</v>
      </c>
    </row>
    <row r="39" spans="1:11" s="355" customFormat="1" ht="15.95" customHeight="1" x14ac:dyDescent="0.25">
      <c r="A39" s="358" t="s">
        <v>2773</v>
      </c>
      <c r="B39" s="358" t="s">
        <v>27</v>
      </c>
      <c r="C39" s="438"/>
      <c r="D39" s="438"/>
      <c r="E39" s="438"/>
      <c r="F39" s="438"/>
      <c r="G39" s="1410">
        <v>0.1</v>
      </c>
      <c r="H39" s="68"/>
      <c r="I39" s="68"/>
      <c r="J39" s="541" t="s">
        <v>2742</v>
      </c>
      <c r="K39" s="1342">
        <v>1753329.71</v>
      </c>
    </row>
    <row r="40" spans="1:11" s="355" customFormat="1" ht="15.95" customHeight="1" x14ac:dyDescent="0.25">
      <c r="A40" s="50" t="s">
        <v>2774</v>
      </c>
      <c r="B40" s="438"/>
      <c r="C40" s="438"/>
      <c r="D40" s="438"/>
      <c r="E40" s="438"/>
      <c r="F40" s="438"/>
      <c r="G40" s="68"/>
      <c r="H40" s="68"/>
      <c r="I40" s="68"/>
      <c r="J40" s="541"/>
      <c r="K40" s="1342">
        <v>418662.37</v>
      </c>
    </row>
    <row r="41" spans="1:11" ht="15.95" customHeight="1" x14ac:dyDescent="0.25">
      <c r="A41" s="439"/>
      <c r="B41" s="437"/>
      <c r="C41" s="437"/>
      <c r="D41" s="437"/>
      <c r="E41" s="437"/>
      <c r="F41" s="437"/>
      <c r="G41" s="541"/>
      <c r="H41" s="541"/>
      <c r="I41" s="541"/>
      <c r="J41" s="541"/>
      <c r="K41" s="1342"/>
    </row>
    <row r="42" spans="1:11" ht="15.95" customHeight="1" x14ac:dyDescent="0.25">
      <c r="A42" s="441" t="s">
        <v>178</v>
      </c>
      <c r="B42" s="1339"/>
      <c r="C42" s="1339"/>
      <c r="D42" s="1339"/>
      <c r="E42" s="1339"/>
      <c r="F42" s="1339"/>
      <c r="G42" s="1339"/>
      <c r="H42" s="1339"/>
      <c r="I42" s="1339"/>
      <c r="J42" s="1339"/>
      <c r="K42" s="448">
        <f>SUM(K9,K11,K19,K22,K29,K33,K36,K38)</f>
        <v>38028992.419999994</v>
      </c>
    </row>
    <row r="43" spans="1:11" x14ac:dyDescent="0.25">
      <c r="A43" s="482"/>
      <c r="B43" s="19"/>
      <c r="C43" s="19"/>
      <c r="D43" s="19"/>
      <c r="E43" s="19"/>
      <c r="F43" s="19"/>
      <c r="G43" s="19"/>
      <c r="H43" s="19"/>
      <c r="I43" s="19"/>
      <c r="J43" s="19"/>
      <c r="K43" s="19"/>
    </row>
  </sheetData>
  <mergeCells count="10">
    <mergeCell ref="J7:J8"/>
    <mergeCell ref="K7:K8"/>
    <mergeCell ref="H6:I6"/>
    <mergeCell ref="A7:A8"/>
    <mergeCell ref="B7:B8"/>
    <mergeCell ref="C7:C8"/>
    <mergeCell ref="D7:D8"/>
    <mergeCell ref="E7:F7"/>
    <mergeCell ref="G7:G8"/>
    <mergeCell ref="H7:I7"/>
  </mergeCells>
  <pageMargins left="0.23622047244094491" right="0.15748031496062992" top="0.74803149606299213" bottom="0.74803149606299213" header="0.31496062992125984" footer="0.31496062992125984"/>
  <pageSetup paperSize="9" scale="6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showGridLines="0" topLeftCell="A40" zoomScale="90" zoomScaleNormal="90" workbookViewId="0">
      <selection activeCell="K22" sqref="K22"/>
    </sheetView>
  </sheetViews>
  <sheetFormatPr baseColWidth="10" defaultRowHeight="15" x14ac:dyDescent="0.25"/>
  <cols>
    <col min="1" max="1" width="56.42578125" style="553" bestFit="1" customWidth="1"/>
    <col min="2" max="2" width="18.7109375" style="553" bestFit="1" customWidth="1"/>
    <col min="3" max="3" width="16.140625" style="553" bestFit="1" customWidth="1"/>
    <col min="4" max="4" width="17" style="553" bestFit="1" customWidth="1"/>
    <col min="5" max="5" width="11.7109375" style="553" customWidth="1"/>
    <col min="6" max="6" width="10.28515625" style="553" customWidth="1"/>
    <col min="7" max="7" width="16.7109375" style="553" bestFit="1" customWidth="1"/>
    <col min="8" max="8" width="7.5703125" style="553" bestFit="1" customWidth="1"/>
    <col min="9" max="9" width="8.140625" style="553" bestFit="1" customWidth="1"/>
    <col min="10" max="10" width="11.140625" style="553" bestFit="1" customWidth="1"/>
    <col min="11" max="11" width="17.28515625" style="553" bestFit="1" customWidth="1"/>
    <col min="12" max="256" width="11.42578125" style="553"/>
    <col min="257" max="257" width="71" style="553" customWidth="1"/>
    <col min="258" max="262" width="17.7109375" style="553" customWidth="1"/>
    <col min="263" max="263" width="19.42578125" style="553" customWidth="1"/>
    <col min="264" max="267" width="17.7109375" style="553" customWidth="1"/>
    <col min="268" max="512" width="11.42578125" style="553"/>
    <col min="513" max="513" width="71" style="553" customWidth="1"/>
    <col min="514" max="518" width="17.7109375" style="553" customWidth="1"/>
    <col min="519" max="519" width="19.42578125" style="553" customWidth="1"/>
    <col min="520" max="523" width="17.7109375" style="553" customWidth="1"/>
    <col min="524" max="768" width="11.42578125" style="553"/>
    <col min="769" max="769" width="71" style="553" customWidth="1"/>
    <col min="770" max="774" width="17.7109375" style="553" customWidth="1"/>
    <col min="775" max="775" width="19.42578125" style="553" customWidth="1"/>
    <col min="776" max="779" width="17.7109375" style="553" customWidth="1"/>
    <col min="780" max="1024" width="11.42578125" style="553"/>
    <col min="1025" max="1025" width="71" style="553" customWidth="1"/>
    <col min="1026" max="1030" width="17.7109375" style="553" customWidth="1"/>
    <col min="1031" max="1031" width="19.42578125" style="553" customWidth="1"/>
    <col min="1032" max="1035" width="17.7109375" style="553" customWidth="1"/>
    <col min="1036" max="1280" width="11.42578125" style="553"/>
    <col min="1281" max="1281" width="71" style="553" customWidth="1"/>
    <col min="1282" max="1286" width="17.7109375" style="553" customWidth="1"/>
    <col min="1287" max="1287" width="19.42578125" style="553" customWidth="1"/>
    <col min="1288" max="1291" width="17.7109375" style="553" customWidth="1"/>
    <col min="1292" max="1536" width="11.42578125" style="553"/>
    <col min="1537" max="1537" width="71" style="553" customWidth="1"/>
    <col min="1538" max="1542" width="17.7109375" style="553" customWidth="1"/>
    <col min="1543" max="1543" width="19.42578125" style="553" customWidth="1"/>
    <col min="1544" max="1547" width="17.7109375" style="553" customWidth="1"/>
    <col min="1548" max="1792" width="11.42578125" style="553"/>
    <col min="1793" max="1793" width="71" style="553" customWidth="1"/>
    <col min="1794" max="1798" width="17.7109375" style="553" customWidth="1"/>
    <col min="1799" max="1799" width="19.42578125" style="553" customWidth="1"/>
    <col min="1800" max="1803" width="17.7109375" style="553" customWidth="1"/>
    <col min="1804" max="2048" width="11.42578125" style="553"/>
    <col min="2049" max="2049" width="71" style="553" customWidth="1"/>
    <col min="2050" max="2054" width="17.7109375" style="553" customWidth="1"/>
    <col min="2055" max="2055" width="19.42578125" style="553" customWidth="1"/>
    <col min="2056" max="2059" width="17.7109375" style="553" customWidth="1"/>
    <col min="2060" max="2304" width="11.42578125" style="553"/>
    <col min="2305" max="2305" width="71" style="553" customWidth="1"/>
    <col min="2306" max="2310" width="17.7109375" style="553" customWidth="1"/>
    <col min="2311" max="2311" width="19.42578125" style="553" customWidth="1"/>
    <col min="2312" max="2315" width="17.7109375" style="553" customWidth="1"/>
    <col min="2316" max="2560" width="11.42578125" style="553"/>
    <col min="2561" max="2561" width="71" style="553" customWidth="1"/>
    <col min="2562" max="2566" width="17.7109375" style="553" customWidth="1"/>
    <col min="2567" max="2567" width="19.42578125" style="553" customWidth="1"/>
    <col min="2568" max="2571" width="17.7109375" style="553" customWidth="1"/>
    <col min="2572" max="2816" width="11.42578125" style="553"/>
    <col min="2817" max="2817" width="71" style="553" customWidth="1"/>
    <col min="2818" max="2822" width="17.7109375" style="553" customWidth="1"/>
    <col min="2823" max="2823" width="19.42578125" style="553" customWidth="1"/>
    <col min="2824" max="2827" width="17.7109375" style="553" customWidth="1"/>
    <col min="2828" max="3072" width="11.42578125" style="553"/>
    <col min="3073" max="3073" width="71" style="553" customWidth="1"/>
    <col min="3074" max="3078" width="17.7109375" style="553" customWidth="1"/>
    <col min="3079" max="3079" width="19.42578125" style="553" customWidth="1"/>
    <col min="3080" max="3083" width="17.7109375" style="553" customWidth="1"/>
    <col min="3084" max="3328" width="11.42578125" style="553"/>
    <col min="3329" max="3329" width="71" style="553" customWidth="1"/>
    <col min="3330" max="3334" width="17.7109375" style="553" customWidth="1"/>
    <col min="3335" max="3335" width="19.42578125" style="553" customWidth="1"/>
    <col min="3336" max="3339" width="17.7109375" style="553" customWidth="1"/>
    <col min="3340" max="3584" width="11.42578125" style="553"/>
    <col min="3585" max="3585" width="71" style="553" customWidth="1"/>
    <col min="3586" max="3590" width="17.7109375" style="553" customWidth="1"/>
    <col min="3591" max="3591" width="19.42578125" style="553" customWidth="1"/>
    <col min="3592" max="3595" width="17.7109375" style="553" customWidth="1"/>
    <col min="3596" max="3840" width="11.42578125" style="553"/>
    <col min="3841" max="3841" width="71" style="553" customWidth="1"/>
    <col min="3842" max="3846" width="17.7109375" style="553" customWidth="1"/>
    <col min="3847" max="3847" width="19.42578125" style="553" customWidth="1"/>
    <col min="3848" max="3851" width="17.7109375" style="553" customWidth="1"/>
    <col min="3852" max="4096" width="11.42578125" style="553"/>
    <col min="4097" max="4097" width="71" style="553" customWidth="1"/>
    <col min="4098" max="4102" width="17.7109375" style="553" customWidth="1"/>
    <col min="4103" max="4103" width="19.42578125" style="553" customWidth="1"/>
    <col min="4104" max="4107" width="17.7109375" style="553" customWidth="1"/>
    <col min="4108" max="4352" width="11.42578125" style="553"/>
    <col min="4353" max="4353" width="71" style="553" customWidth="1"/>
    <col min="4354" max="4358" width="17.7109375" style="553" customWidth="1"/>
    <col min="4359" max="4359" width="19.42578125" style="553" customWidth="1"/>
    <col min="4360" max="4363" width="17.7109375" style="553" customWidth="1"/>
    <col min="4364" max="4608" width="11.42578125" style="553"/>
    <col min="4609" max="4609" width="71" style="553" customWidth="1"/>
    <col min="4610" max="4614" width="17.7109375" style="553" customWidth="1"/>
    <col min="4615" max="4615" width="19.42578125" style="553" customWidth="1"/>
    <col min="4616" max="4619" width="17.7109375" style="553" customWidth="1"/>
    <col min="4620" max="4864" width="11.42578125" style="553"/>
    <col min="4865" max="4865" width="71" style="553" customWidth="1"/>
    <col min="4866" max="4870" width="17.7109375" style="553" customWidth="1"/>
    <col min="4871" max="4871" width="19.42578125" style="553" customWidth="1"/>
    <col min="4872" max="4875" width="17.7109375" style="553" customWidth="1"/>
    <col min="4876" max="5120" width="11.42578125" style="553"/>
    <col min="5121" max="5121" width="71" style="553" customWidth="1"/>
    <col min="5122" max="5126" width="17.7109375" style="553" customWidth="1"/>
    <col min="5127" max="5127" width="19.42578125" style="553" customWidth="1"/>
    <col min="5128" max="5131" width="17.7109375" style="553" customWidth="1"/>
    <col min="5132" max="5376" width="11.42578125" style="553"/>
    <col min="5377" max="5377" width="71" style="553" customWidth="1"/>
    <col min="5378" max="5382" width="17.7109375" style="553" customWidth="1"/>
    <col min="5383" max="5383" width="19.42578125" style="553" customWidth="1"/>
    <col min="5384" max="5387" width="17.7109375" style="553" customWidth="1"/>
    <col min="5388" max="5632" width="11.42578125" style="553"/>
    <col min="5633" max="5633" width="71" style="553" customWidth="1"/>
    <col min="5634" max="5638" width="17.7109375" style="553" customWidth="1"/>
    <col min="5639" max="5639" width="19.42578125" style="553" customWidth="1"/>
    <col min="5640" max="5643" width="17.7109375" style="553" customWidth="1"/>
    <col min="5644" max="5888" width="11.42578125" style="553"/>
    <col min="5889" max="5889" width="71" style="553" customWidth="1"/>
    <col min="5890" max="5894" width="17.7109375" style="553" customWidth="1"/>
    <col min="5895" max="5895" width="19.42578125" style="553" customWidth="1"/>
    <col min="5896" max="5899" width="17.7109375" style="553" customWidth="1"/>
    <col min="5900" max="6144" width="11.42578125" style="553"/>
    <col min="6145" max="6145" width="71" style="553" customWidth="1"/>
    <col min="6146" max="6150" width="17.7109375" style="553" customWidth="1"/>
    <col min="6151" max="6151" width="19.42578125" style="553" customWidth="1"/>
    <col min="6152" max="6155" width="17.7109375" style="553" customWidth="1"/>
    <col min="6156" max="6400" width="11.42578125" style="553"/>
    <col min="6401" max="6401" width="71" style="553" customWidth="1"/>
    <col min="6402" max="6406" width="17.7109375" style="553" customWidth="1"/>
    <col min="6407" max="6407" width="19.42578125" style="553" customWidth="1"/>
    <col min="6408" max="6411" width="17.7109375" style="553" customWidth="1"/>
    <col min="6412" max="6656" width="11.42578125" style="553"/>
    <col min="6657" max="6657" width="71" style="553" customWidth="1"/>
    <col min="6658" max="6662" width="17.7109375" style="553" customWidth="1"/>
    <col min="6663" max="6663" width="19.42578125" style="553" customWidth="1"/>
    <col min="6664" max="6667" width="17.7109375" style="553" customWidth="1"/>
    <col min="6668" max="6912" width="11.42578125" style="553"/>
    <col min="6913" max="6913" width="71" style="553" customWidth="1"/>
    <col min="6914" max="6918" width="17.7109375" style="553" customWidth="1"/>
    <col min="6919" max="6919" width="19.42578125" style="553" customWidth="1"/>
    <col min="6920" max="6923" width="17.7109375" style="553" customWidth="1"/>
    <col min="6924" max="7168" width="11.42578125" style="553"/>
    <col min="7169" max="7169" width="71" style="553" customWidth="1"/>
    <col min="7170" max="7174" width="17.7109375" style="553" customWidth="1"/>
    <col min="7175" max="7175" width="19.42578125" style="553" customWidth="1"/>
    <col min="7176" max="7179" width="17.7109375" style="553" customWidth="1"/>
    <col min="7180" max="7424" width="11.42578125" style="553"/>
    <col min="7425" max="7425" width="71" style="553" customWidth="1"/>
    <col min="7426" max="7430" width="17.7109375" style="553" customWidth="1"/>
    <col min="7431" max="7431" width="19.42578125" style="553" customWidth="1"/>
    <col min="7432" max="7435" width="17.7109375" style="553" customWidth="1"/>
    <col min="7436" max="7680" width="11.42578125" style="553"/>
    <col min="7681" max="7681" width="71" style="553" customWidth="1"/>
    <col min="7682" max="7686" width="17.7109375" style="553" customWidth="1"/>
    <col min="7687" max="7687" width="19.42578125" style="553" customWidth="1"/>
    <col min="7688" max="7691" width="17.7109375" style="553" customWidth="1"/>
    <col min="7692" max="7936" width="11.42578125" style="553"/>
    <col min="7937" max="7937" width="71" style="553" customWidth="1"/>
    <col min="7938" max="7942" width="17.7109375" style="553" customWidth="1"/>
    <col min="7943" max="7943" width="19.42578125" style="553" customWidth="1"/>
    <col min="7944" max="7947" width="17.7109375" style="553" customWidth="1"/>
    <col min="7948" max="8192" width="11.42578125" style="553"/>
    <col min="8193" max="8193" width="71" style="553" customWidth="1"/>
    <col min="8194" max="8198" width="17.7109375" style="553" customWidth="1"/>
    <col min="8199" max="8199" width="19.42578125" style="553" customWidth="1"/>
    <col min="8200" max="8203" width="17.7109375" style="553" customWidth="1"/>
    <col min="8204" max="8448" width="11.42578125" style="553"/>
    <col min="8449" max="8449" width="71" style="553" customWidth="1"/>
    <col min="8450" max="8454" width="17.7109375" style="553" customWidth="1"/>
    <col min="8455" max="8455" width="19.42578125" style="553" customWidth="1"/>
    <col min="8456" max="8459" width="17.7109375" style="553" customWidth="1"/>
    <col min="8460" max="8704" width="11.42578125" style="553"/>
    <col min="8705" max="8705" width="71" style="553" customWidth="1"/>
    <col min="8706" max="8710" width="17.7109375" style="553" customWidth="1"/>
    <col min="8711" max="8711" width="19.42578125" style="553" customWidth="1"/>
    <col min="8712" max="8715" width="17.7109375" style="553" customWidth="1"/>
    <col min="8716" max="8960" width="11.42578125" style="553"/>
    <col min="8961" max="8961" width="71" style="553" customWidth="1"/>
    <col min="8962" max="8966" width="17.7109375" style="553" customWidth="1"/>
    <col min="8967" max="8967" width="19.42578125" style="553" customWidth="1"/>
    <col min="8968" max="8971" width="17.7109375" style="553" customWidth="1"/>
    <col min="8972" max="9216" width="11.42578125" style="553"/>
    <col min="9217" max="9217" width="71" style="553" customWidth="1"/>
    <col min="9218" max="9222" width="17.7109375" style="553" customWidth="1"/>
    <col min="9223" max="9223" width="19.42578125" style="553" customWidth="1"/>
    <col min="9224" max="9227" width="17.7109375" style="553" customWidth="1"/>
    <col min="9228" max="9472" width="11.42578125" style="553"/>
    <col min="9473" max="9473" width="71" style="553" customWidth="1"/>
    <col min="9474" max="9478" width="17.7109375" style="553" customWidth="1"/>
    <col min="9479" max="9479" width="19.42578125" style="553" customWidth="1"/>
    <col min="9480" max="9483" width="17.7109375" style="553" customWidth="1"/>
    <col min="9484" max="9728" width="11.42578125" style="553"/>
    <col min="9729" max="9729" width="71" style="553" customWidth="1"/>
    <col min="9730" max="9734" width="17.7109375" style="553" customWidth="1"/>
    <col min="9735" max="9735" width="19.42578125" style="553" customWidth="1"/>
    <col min="9736" max="9739" width="17.7109375" style="553" customWidth="1"/>
    <col min="9740" max="9984" width="11.42578125" style="553"/>
    <col min="9985" max="9985" width="71" style="553" customWidth="1"/>
    <col min="9986" max="9990" width="17.7109375" style="553" customWidth="1"/>
    <col min="9991" max="9991" width="19.42578125" style="553" customWidth="1"/>
    <col min="9992" max="9995" width="17.7109375" style="553" customWidth="1"/>
    <col min="9996" max="10240" width="11.42578125" style="553"/>
    <col min="10241" max="10241" width="71" style="553" customWidth="1"/>
    <col min="10242" max="10246" width="17.7109375" style="553" customWidth="1"/>
    <col min="10247" max="10247" width="19.42578125" style="553" customWidth="1"/>
    <col min="10248" max="10251" width="17.7109375" style="553" customWidth="1"/>
    <col min="10252" max="10496" width="11.42578125" style="553"/>
    <col min="10497" max="10497" width="71" style="553" customWidth="1"/>
    <col min="10498" max="10502" width="17.7109375" style="553" customWidth="1"/>
    <col min="10503" max="10503" width="19.42578125" style="553" customWidth="1"/>
    <col min="10504" max="10507" width="17.7109375" style="553" customWidth="1"/>
    <col min="10508" max="10752" width="11.42578125" style="553"/>
    <col min="10753" max="10753" width="71" style="553" customWidth="1"/>
    <col min="10754" max="10758" width="17.7109375" style="553" customWidth="1"/>
    <col min="10759" max="10759" width="19.42578125" style="553" customWidth="1"/>
    <col min="10760" max="10763" width="17.7109375" style="553" customWidth="1"/>
    <col min="10764" max="11008" width="11.42578125" style="553"/>
    <col min="11009" max="11009" width="71" style="553" customWidth="1"/>
    <col min="11010" max="11014" width="17.7109375" style="553" customWidth="1"/>
    <col min="11015" max="11015" width="19.42578125" style="553" customWidth="1"/>
    <col min="11016" max="11019" width="17.7109375" style="553" customWidth="1"/>
    <col min="11020" max="11264" width="11.42578125" style="553"/>
    <col min="11265" max="11265" width="71" style="553" customWidth="1"/>
    <col min="11266" max="11270" width="17.7109375" style="553" customWidth="1"/>
    <col min="11271" max="11271" width="19.42578125" style="553" customWidth="1"/>
    <col min="11272" max="11275" width="17.7109375" style="553" customWidth="1"/>
    <col min="11276" max="11520" width="11.42578125" style="553"/>
    <col min="11521" max="11521" width="71" style="553" customWidth="1"/>
    <col min="11522" max="11526" width="17.7109375" style="553" customWidth="1"/>
    <col min="11527" max="11527" width="19.42578125" style="553" customWidth="1"/>
    <col min="11528" max="11531" width="17.7109375" style="553" customWidth="1"/>
    <col min="11532" max="11776" width="11.42578125" style="553"/>
    <col min="11777" max="11777" width="71" style="553" customWidth="1"/>
    <col min="11778" max="11782" width="17.7109375" style="553" customWidth="1"/>
    <col min="11783" max="11783" width="19.42578125" style="553" customWidth="1"/>
    <col min="11784" max="11787" width="17.7109375" style="553" customWidth="1"/>
    <col min="11788" max="12032" width="11.42578125" style="553"/>
    <col min="12033" max="12033" width="71" style="553" customWidth="1"/>
    <col min="12034" max="12038" width="17.7109375" style="553" customWidth="1"/>
    <col min="12039" max="12039" width="19.42578125" style="553" customWidth="1"/>
    <col min="12040" max="12043" width="17.7109375" style="553" customWidth="1"/>
    <col min="12044" max="12288" width="11.42578125" style="553"/>
    <col min="12289" max="12289" width="71" style="553" customWidth="1"/>
    <col min="12290" max="12294" width="17.7109375" style="553" customWidth="1"/>
    <col min="12295" max="12295" width="19.42578125" style="553" customWidth="1"/>
    <col min="12296" max="12299" width="17.7109375" style="553" customWidth="1"/>
    <col min="12300" max="12544" width="11.42578125" style="553"/>
    <col min="12545" max="12545" width="71" style="553" customWidth="1"/>
    <col min="12546" max="12550" width="17.7109375" style="553" customWidth="1"/>
    <col min="12551" max="12551" width="19.42578125" style="553" customWidth="1"/>
    <col min="12552" max="12555" width="17.7109375" style="553" customWidth="1"/>
    <col min="12556" max="12800" width="11.42578125" style="553"/>
    <col min="12801" max="12801" width="71" style="553" customWidth="1"/>
    <col min="12802" max="12806" width="17.7109375" style="553" customWidth="1"/>
    <col min="12807" max="12807" width="19.42578125" style="553" customWidth="1"/>
    <col min="12808" max="12811" width="17.7109375" style="553" customWidth="1"/>
    <col min="12812" max="13056" width="11.42578125" style="553"/>
    <col min="13057" max="13057" width="71" style="553" customWidth="1"/>
    <col min="13058" max="13062" width="17.7109375" style="553" customWidth="1"/>
    <col min="13063" max="13063" width="19.42578125" style="553" customWidth="1"/>
    <col min="13064" max="13067" width="17.7109375" style="553" customWidth="1"/>
    <col min="13068" max="13312" width="11.42578125" style="553"/>
    <col min="13313" max="13313" width="71" style="553" customWidth="1"/>
    <col min="13314" max="13318" width="17.7109375" style="553" customWidth="1"/>
    <col min="13319" max="13319" width="19.42578125" style="553" customWidth="1"/>
    <col min="13320" max="13323" width="17.7109375" style="553" customWidth="1"/>
    <col min="13324" max="13568" width="11.42578125" style="553"/>
    <col min="13569" max="13569" width="71" style="553" customWidth="1"/>
    <col min="13570" max="13574" width="17.7109375" style="553" customWidth="1"/>
    <col min="13575" max="13575" width="19.42578125" style="553" customWidth="1"/>
    <col min="13576" max="13579" width="17.7109375" style="553" customWidth="1"/>
    <col min="13580" max="13824" width="11.42578125" style="553"/>
    <col min="13825" max="13825" width="71" style="553" customWidth="1"/>
    <col min="13826" max="13830" width="17.7109375" style="553" customWidth="1"/>
    <col min="13831" max="13831" width="19.42578125" style="553" customWidth="1"/>
    <col min="13832" max="13835" width="17.7109375" style="553" customWidth="1"/>
    <col min="13836" max="14080" width="11.42578125" style="553"/>
    <col min="14081" max="14081" width="71" style="553" customWidth="1"/>
    <col min="14082" max="14086" width="17.7109375" style="553" customWidth="1"/>
    <col min="14087" max="14087" width="19.42578125" style="553" customWidth="1"/>
    <col min="14088" max="14091" width="17.7109375" style="553" customWidth="1"/>
    <col min="14092" max="14336" width="11.42578125" style="553"/>
    <col min="14337" max="14337" width="71" style="553" customWidth="1"/>
    <col min="14338" max="14342" width="17.7109375" style="553" customWidth="1"/>
    <col min="14343" max="14343" width="19.42578125" style="553" customWidth="1"/>
    <col min="14344" max="14347" width="17.7109375" style="553" customWidth="1"/>
    <col min="14348" max="14592" width="11.42578125" style="553"/>
    <col min="14593" max="14593" width="71" style="553" customWidth="1"/>
    <col min="14594" max="14598" width="17.7109375" style="553" customWidth="1"/>
    <col min="14599" max="14599" width="19.42578125" style="553" customWidth="1"/>
    <col min="14600" max="14603" width="17.7109375" style="553" customWidth="1"/>
    <col min="14604" max="14848" width="11.42578125" style="553"/>
    <col min="14849" max="14849" width="71" style="553" customWidth="1"/>
    <col min="14850" max="14854" width="17.7109375" style="553" customWidth="1"/>
    <col min="14855" max="14855" width="19.42578125" style="553" customWidth="1"/>
    <col min="14856" max="14859" width="17.7109375" style="553" customWidth="1"/>
    <col min="14860" max="15104" width="11.42578125" style="553"/>
    <col min="15105" max="15105" width="71" style="553" customWidth="1"/>
    <col min="15106" max="15110" width="17.7109375" style="553" customWidth="1"/>
    <col min="15111" max="15111" width="19.42578125" style="553" customWidth="1"/>
    <col min="15112" max="15115" width="17.7109375" style="553" customWidth="1"/>
    <col min="15116" max="15360" width="11.42578125" style="553"/>
    <col min="15361" max="15361" width="71" style="553" customWidth="1"/>
    <col min="15362" max="15366" width="17.7109375" style="553" customWidth="1"/>
    <col min="15367" max="15367" width="19.42578125" style="553" customWidth="1"/>
    <col min="15368" max="15371" width="17.7109375" style="553" customWidth="1"/>
    <col min="15372" max="15616" width="11.42578125" style="553"/>
    <col min="15617" max="15617" width="71" style="553" customWidth="1"/>
    <col min="15618" max="15622" width="17.7109375" style="553" customWidth="1"/>
    <col min="15623" max="15623" width="19.42578125" style="553" customWidth="1"/>
    <col min="15624" max="15627" width="17.7109375" style="553" customWidth="1"/>
    <col min="15628" max="15872" width="11.42578125" style="553"/>
    <col min="15873" max="15873" width="71" style="553" customWidth="1"/>
    <col min="15874" max="15878" width="17.7109375" style="553" customWidth="1"/>
    <col min="15879" max="15879" width="19.42578125" style="553" customWidth="1"/>
    <col min="15880" max="15883" width="17.7109375" style="553" customWidth="1"/>
    <col min="15884" max="16128" width="11.42578125" style="553"/>
    <col min="16129" max="16129" width="71" style="553" customWidth="1"/>
    <col min="16130" max="16134" width="17.7109375" style="553" customWidth="1"/>
    <col min="16135" max="16135" width="19.42578125" style="553" customWidth="1"/>
    <col min="16136" max="16139" width="17.7109375" style="553" customWidth="1"/>
    <col min="16140" max="16384" width="11.42578125" style="553"/>
  </cols>
  <sheetData>
    <row r="1" spans="1:11" s="348" customFormat="1" x14ac:dyDescent="0.25"/>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3391</v>
      </c>
      <c r="B4" s="350"/>
      <c r="C4" s="350"/>
      <c r="D4" s="350"/>
      <c r="E4" s="350"/>
      <c r="F4" s="350"/>
      <c r="G4" s="350"/>
      <c r="H4" s="350"/>
      <c r="I4" s="350"/>
      <c r="J4" s="350"/>
      <c r="K4" s="350"/>
    </row>
    <row r="5" spans="1:11" s="348" customFormat="1" x14ac:dyDescent="0.25">
      <c r="A5" s="225"/>
      <c r="D5" s="224"/>
      <c r="E5" s="224"/>
      <c r="F5" s="224"/>
      <c r="G5" s="225"/>
      <c r="H5" s="224"/>
      <c r="I5" s="224"/>
      <c r="K5" s="224"/>
    </row>
    <row r="6" spans="1:11" s="348" customFormat="1" x14ac:dyDescent="0.25">
      <c r="A6" s="1188" t="s">
        <v>1</v>
      </c>
      <c r="B6" s="1188" t="s">
        <v>2</v>
      </c>
      <c r="C6" s="1188" t="s">
        <v>3</v>
      </c>
      <c r="D6" s="1188"/>
      <c r="E6" s="353" t="s">
        <v>4</v>
      </c>
      <c r="F6" s="353"/>
      <c r="G6" s="1188" t="s">
        <v>5</v>
      </c>
      <c r="H6" s="1603" t="s">
        <v>6</v>
      </c>
      <c r="I6" s="1603"/>
      <c r="J6" s="1188" t="s">
        <v>7</v>
      </c>
      <c r="K6" s="1188" t="s">
        <v>8</v>
      </c>
    </row>
    <row r="7" spans="1:11" s="354" customFormat="1" x14ac:dyDescent="0.25">
      <c r="A7" s="1614" t="s">
        <v>9</v>
      </c>
      <c r="B7" s="1601" t="s">
        <v>10</v>
      </c>
      <c r="C7" s="1601" t="s">
        <v>11</v>
      </c>
      <c r="D7" s="1601" t="s">
        <v>12</v>
      </c>
      <c r="E7" s="1601" t="s">
        <v>13</v>
      </c>
      <c r="F7" s="1601"/>
      <c r="G7" s="1601" t="s">
        <v>14</v>
      </c>
      <c r="H7" s="1601" t="s">
        <v>15</v>
      </c>
      <c r="I7" s="1601"/>
      <c r="J7" s="1601" t="s">
        <v>16</v>
      </c>
      <c r="K7" s="1602" t="s">
        <v>17</v>
      </c>
    </row>
    <row r="8" spans="1:11" s="354" customFormat="1" x14ac:dyDescent="0.25">
      <c r="A8" s="1614"/>
      <c r="B8" s="1601"/>
      <c r="C8" s="1601"/>
      <c r="D8" s="1601"/>
      <c r="E8" s="1187" t="s">
        <v>18</v>
      </c>
      <c r="F8" s="1187" t="s">
        <v>19</v>
      </c>
      <c r="G8" s="1601"/>
      <c r="H8" s="1187" t="s">
        <v>18</v>
      </c>
      <c r="I8" s="1187" t="s">
        <v>19</v>
      </c>
      <c r="J8" s="1601"/>
      <c r="K8" s="1602"/>
    </row>
    <row r="9" spans="1:11" ht="15.95" customHeight="1" x14ac:dyDescent="0.25">
      <c r="A9" s="443" t="s">
        <v>467</v>
      </c>
      <c r="B9" s="444"/>
      <c r="C9" s="444"/>
      <c r="D9" s="444"/>
      <c r="E9" s="444"/>
      <c r="F9" s="444"/>
      <c r="G9" s="444"/>
      <c r="H9" s="444"/>
      <c r="I9" s="444"/>
      <c r="J9" s="444"/>
      <c r="K9" s="484">
        <f>SUM(K10)</f>
        <v>0</v>
      </c>
    </row>
    <row r="10" spans="1:11" ht="19.5" customHeight="1" x14ac:dyDescent="0.25">
      <c r="A10" s="540"/>
      <c r="B10" s="437"/>
      <c r="C10" s="437"/>
      <c r="D10" s="226"/>
      <c r="E10" s="226"/>
      <c r="F10" s="226"/>
      <c r="G10" s="437"/>
      <c r="H10" s="437"/>
      <c r="I10" s="437"/>
      <c r="J10" s="437"/>
      <c r="K10" s="485"/>
    </row>
    <row r="11" spans="1:11" ht="15.95" customHeight="1" x14ac:dyDescent="0.25">
      <c r="A11" s="443" t="s">
        <v>594</v>
      </c>
      <c r="B11" s="444"/>
      <c r="C11" s="444"/>
      <c r="D11" s="227"/>
      <c r="E11" s="227"/>
      <c r="F11" s="227"/>
      <c r="G11" s="444"/>
      <c r="H11" s="444"/>
      <c r="I11" s="444"/>
      <c r="J11" s="444"/>
      <c r="K11" s="484">
        <f>SUM(K12:K25)</f>
        <v>101185420.17999999</v>
      </c>
    </row>
    <row r="12" spans="1:11" ht="15.95" customHeight="1" x14ac:dyDescent="0.25">
      <c r="A12" s="357" t="s">
        <v>3112</v>
      </c>
      <c r="B12" s="400" t="s">
        <v>3113</v>
      </c>
      <c r="C12" s="357" t="s">
        <v>110</v>
      </c>
      <c r="D12" s="400">
        <v>1.5</v>
      </c>
      <c r="E12" s="1412"/>
      <c r="F12" s="1412"/>
      <c r="G12" s="1007"/>
      <c r="H12" s="1007"/>
      <c r="I12" s="1007"/>
      <c r="J12" s="1007"/>
      <c r="K12" s="393">
        <f>38568793.02+595384.43+2891801.66</f>
        <v>42055979.109999999</v>
      </c>
    </row>
    <row r="13" spans="1:11" ht="15.95" customHeight="1" x14ac:dyDescent="0.25">
      <c r="A13" s="357" t="s">
        <v>3114</v>
      </c>
      <c r="B13" s="400" t="s">
        <v>3115</v>
      </c>
      <c r="C13" s="357" t="s">
        <v>110</v>
      </c>
      <c r="D13" s="400" t="s">
        <v>3116</v>
      </c>
      <c r="E13" s="1412">
        <v>0.15</v>
      </c>
      <c r="F13" s="1412">
        <v>0.16</v>
      </c>
      <c r="G13" s="1007"/>
      <c r="H13" s="1007"/>
      <c r="I13" s="1007"/>
      <c r="J13" s="1007"/>
      <c r="K13" s="393">
        <v>19897806.91</v>
      </c>
    </row>
    <row r="14" spans="1:11" ht="15.95" customHeight="1" x14ac:dyDescent="0.25">
      <c r="A14" s="357" t="s">
        <v>128</v>
      </c>
      <c r="B14" s="400" t="s">
        <v>3117</v>
      </c>
      <c r="C14" s="357" t="s">
        <v>110</v>
      </c>
      <c r="D14" s="400" t="s">
        <v>3118</v>
      </c>
      <c r="E14" s="1413">
        <v>3.0000000000000001E-5</v>
      </c>
      <c r="F14" s="1414">
        <v>8.5400000000000007E-3</v>
      </c>
      <c r="G14" s="1007"/>
      <c r="H14" s="1007"/>
      <c r="I14" s="1007"/>
      <c r="J14" s="1007"/>
      <c r="K14" s="393">
        <f>10424702.93+310054.49+2475266.08</f>
        <v>13210023.5</v>
      </c>
    </row>
    <row r="15" spans="1:11" ht="15.95" customHeight="1" x14ac:dyDescent="0.25">
      <c r="A15" s="357" t="s">
        <v>3119</v>
      </c>
      <c r="B15" s="400" t="s">
        <v>481</v>
      </c>
      <c r="C15" s="357" t="s">
        <v>110</v>
      </c>
      <c r="D15" s="400" t="s">
        <v>3120</v>
      </c>
      <c r="E15" s="1415">
        <v>5.5999999999999999E-5</v>
      </c>
      <c r="F15" s="1415">
        <v>1.2400000000000001E-4</v>
      </c>
      <c r="G15" s="1007"/>
      <c r="H15" s="1007"/>
      <c r="I15" s="1007"/>
      <c r="J15" s="1007"/>
      <c r="K15" s="393">
        <f>7125405.31+238276.88+1186841.03</f>
        <v>8550523.2199999988</v>
      </c>
    </row>
    <row r="16" spans="1:11" ht="15.95" customHeight="1" x14ac:dyDescent="0.25">
      <c r="A16" s="357" t="s">
        <v>3121</v>
      </c>
      <c r="B16" s="400"/>
      <c r="C16" s="357" t="s">
        <v>110</v>
      </c>
      <c r="D16" s="400">
        <v>8.6956000000000007</v>
      </c>
      <c r="E16" s="1415">
        <v>8.6956000000000006E-2</v>
      </c>
      <c r="F16" s="1415">
        <v>8.6956000000000006E-2</v>
      </c>
      <c r="G16" s="1007"/>
      <c r="H16" s="1007"/>
      <c r="I16" s="1007"/>
      <c r="J16" s="1007"/>
      <c r="K16" s="393">
        <v>5383313.7999999998</v>
      </c>
    </row>
    <row r="17" spans="1:11" ht="15.95" customHeight="1" x14ac:dyDescent="0.25">
      <c r="A17" s="357" t="s">
        <v>3122</v>
      </c>
      <c r="B17" s="400" t="s">
        <v>3123</v>
      </c>
      <c r="C17" s="357" t="s">
        <v>110</v>
      </c>
      <c r="D17" s="400">
        <v>10</v>
      </c>
      <c r="E17" s="1412">
        <v>0.1</v>
      </c>
      <c r="F17" s="1412">
        <v>0.1</v>
      </c>
      <c r="G17" s="1007"/>
      <c r="H17" s="1007"/>
      <c r="I17" s="1007"/>
      <c r="J17" s="1007"/>
      <c r="K17" s="393">
        <v>4555472.66</v>
      </c>
    </row>
    <row r="18" spans="1:11" ht="15.95" customHeight="1" x14ac:dyDescent="0.25">
      <c r="A18" s="357" t="s">
        <v>3124</v>
      </c>
      <c r="B18" s="400"/>
      <c r="C18" s="357" t="s">
        <v>3125</v>
      </c>
      <c r="D18" s="400"/>
      <c r="E18" s="1412"/>
      <c r="F18" s="1412"/>
      <c r="G18" s="1007" t="s">
        <v>3126</v>
      </c>
      <c r="H18" s="1007"/>
      <c r="I18" s="1007"/>
      <c r="J18" s="1007"/>
      <c r="K18" s="393">
        <v>4061832.08</v>
      </c>
    </row>
    <row r="19" spans="1:11" ht="15.95" customHeight="1" x14ac:dyDescent="0.25">
      <c r="A19" s="357" t="s">
        <v>3127</v>
      </c>
      <c r="B19" s="400" t="s">
        <v>3128</v>
      </c>
      <c r="C19" s="357" t="s">
        <v>110</v>
      </c>
      <c r="D19" s="400">
        <v>21</v>
      </c>
      <c r="E19" s="1412">
        <v>0.21</v>
      </c>
      <c r="F19" s="1412">
        <v>0.21</v>
      </c>
      <c r="G19" s="1007"/>
      <c r="H19" s="1007"/>
      <c r="I19" s="1007"/>
      <c r="J19" s="1007"/>
      <c r="K19" s="393">
        <v>1432742.86</v>
      </c>
    </row>
    <row r="20" spans="1:11" ht="15.95" customHeight="1" x14ac:dyDescent="0.25">
      <c r="A20" s="357" t="s">
        <v>3129</v>
      </c>
      <c r="B20" s="400" t="s">
        <v>3130</v>
      </c>
      <c r="C20" s="357" t="s">
        <v>169</v>
      </c>
      <c r="D20" s="400"/>
      <c r="E20" s="1412"/>
      <c r="F20" s="1412"/>
      <c r="G20" s="1007"/>
      <c r="H20" s="1416">
        <v>200</v>
      </c>
      <c r="I20" s="1416">
        <v>400</v>
      </c>
      <c r="J20" s="1007"/>
      <c r="K20" s="393">
        <v>1380128.73</v>
      </c>
    </row>
    <row r="21" spans="1:11" ht="15.95" customHeight="1" x14ac:dyDescent="0.25">
      <c r="A21" s="357" t="s">
        <v>3131</v>
      </c>
      <c r="B21" s="400"/>
      <c r="C21" s="357" t="s">
        <v>3132</v>
      </c>
      <c r="D21" s="400"/>
      <c r="E21" s="1412"/>
      <c r="F21" s="1412"/>
      <c r="G21" s="1007"/>
      <c r="H21" s="1416">
        <v>20</v>
      </c>
      <c r="I21" s="1416">
        <v>1300</v>
      </c>
      <c r="J21" s="1007"/>
      <c r="K21" s="393">
        <v>279626.46000000002</v>
      </c>
    </row>
    <row r="22" spans="1:11" ht="15.95" customHeight="1" x14ac:dyDescent="0.25">
      <c r="A22" s="357" t="s">
        <v>3133</v>
      </c>
      <c r="B22" s="400"/>
      <c r="C22" s="357" t="s">
        <v>3132</v>
      </c>
      <c r="D22" s="400"/>
      <c r="E22" s="1412"/>
      <c r="F22" s="1412"/>
      <c r="G22" s="1007"/>
      <c r="H22" s="1416">
        <v>75</v>
      </c>
      <c r="I22" s="1416">
        <v>220</v>
      </c>
      <c r="J22" s="1007"/>
      <c r="K22" s="393">
        <v>264682.34000000003</v>
      </c>
    </row>
    <row r="23" spans="1:11" ht="15.95" customHeight="1" x14ac:dyDescent="0.25">
      <c r="A23" s="357" t="s">
        <v>3134</v>
      </c>
      <c r="B23" s="400" t="s">
        <v>481</v>
      </c>
      <c r="C23" s="357" t="s">
        <v>3132</v>
      </c>
      <c r="D23" s="400"/>
      <c r="E23" s="1412"/>
      <c r="F23" s="1412"/>
      <c r="G23" s="1007"/>
      <c r="H23" s="1416">
        <v>5.2</v>
      </c>
      <c r="I23" s="1416">
        <v>122</v>
      </c>
      <c r="J23" s="1007"/>
      <c r="K23" s="393">
        <v>53595</v>
      </c>
    </row>
    <row r="24" spans="1:11" ht="15.95" customHeight="1" x14ac:dyDescent="0.25">
      <c r="A24" s="357" t="s">
        <v>3135</v>
      </c>
      <c r="B24" s="338"/>
      <c r="C24" s="400" t="s">
        <v>110</v>
      </c>
      <c r="D24" s="338"/>
      <c r="E24" s="338"/>
      <c r="F24" s="1411">
        <v>28</v>
      </c>
      <c r="G24" s="338"/>
      <c r="H24" s="338"/>
      <c r="I24" s="338"/>
      <c r="J24" s="338"/>
      <c r="K24" s="1417">
        <v>38186.51</v>
      </c>
    </row>
    <row r="25" spans="1:11" ht="15.95" customHeight="1" x14ac:dyDescent="0.25">
      <c r="A25" s="357" t="s">
        <v>3136</v>
      </c>
      <c r="B25" s="338"/>
      <c r="C25" s="400" t="s">
        <v>3132</v>
      </c>
      <c r="D25" s="338"/>
      <c r="E25" s="338"/>
      <c r="F25" s="1411">
        <v>28</v>
      </c>
      <c r="G25" s="338"/>
      <c r="H25" s="1416">
        <v>40</v>
      </c>
      <c r="I25" s="1416">
        <v>1550</v>
      </c>
      <c r="J25" s="338"/>
      <c r="K25" s="1417">
        <v>21507</v>
      </c>
    </row>
    <row r="26" spans="1:11" ht="15.95" customHeight="1" x14ac:dyDescent="0.25">
      <c r="A26" s="357"/>
      <c r="B26" s="338"/>
      <c r="C26" s="400"/>
      <c r="D26" s="338"/>
      <c r="E26" s="338"/>
      <c r="F26" s="1411"/>
      <c r="G26" s="338"/>
      <c r="H26" s="1416"/>
      <c r="I26" s="1416"/>
      <c r="J26" s="338"/>
      <c r="K26" s="1417"/>
    </row>
    <row r="27" spans="1:11" s="348" customFormat="1" ht="15.95" customHeight="1" x14ac:dyDescent="0.25">
      <c r="A27" s="445" t="s">
        <v>614</v>
      </c>
      <c r="B27" s="54"/>
      <c r="C27" s="54"/>
      <c r="D27" s="228"/>
      <c r="E27" s="228"/>
      <c r="F27" s="228"/>
      <c r="G27" s="54"/>
      <c r="H27" s="54"/>
      <c r="I27" s="54"/>
      <c r="J27" s="54"/>
      <c r="K27" s="486">
        <f>SUM(K28)</f>
        <v>1150934.7</v>
      </c>
    </row>
    <row r="28" spans="1:11" s="348" customFormat="1" ht="15.95" customHeight="1" x14ac:dyDescent="0.25">
      <c r="A28" s="357" t="s">
        <v>140</v>
      </c>
      <c r="B28" s="357" t="s">
        <v>3137</v>
      </c>
      <c r="C28" s="438" t="s">
        <v>3132</v>
      </c>
      <c r="D28" s="229"/>
      <c r="E28" s="229"/>
      <c r="F28" s="229"/>
      <c r="G28" s="438"/>
      <c r="H28" s="438"/>
      <c r="I28" s="438"/>
      <c r="J28" s="438"/>
      <c r="K28" s="393">
        <v>1150934.7</v>
      </c>
    </row>
    <row r="29" spans="1:11" s="348" customFormat="1" ht="15.95" customHeight="1" x14ac:dyDescent="0.25">
      <c r="A29" s="116"/>
      <c r="B29" s="438"/>
      <c r="C29" s="438"/>
      <c r="D29" s="229"/>
      <c r="E29" s="229"/>
      <c r="F29" s="229"/>
      <c r="G29" s="438"/>
      <c r="H29" s="438"/>
      <c r="I29" s="438"/>
      <c r="J29" s="438"/>
      <c r="K29" s="487"/>
    </row>
    <row r="30" spans="1:11" ht="15.95" customHeight="1" x14ac:dyDescent="0.25">
      <c r="A30" s="443" t="s">
        <v>617</v>
      </c>
      <c r="B30" s="444"/>
      <c r="C30" s="444"/>
      <c r="D30" s="227"/>
      <c r="E30" s="227"/>
      <c r="F30" s="227"/>
      <c r="G30" s="444"/>
      <c r="H30" s="444"/>
      <c r="I30" s="444"/>
      <c r="J30" s="444"/>
      <c r="K30" s="484">
        <f>SUM(K31:K46)</f>
        <v>10682073.09</v>
      </c>
    </row>
    <row r="31" spans="1:11" ht="15.95" customHeight="1" x14ac:dyDescent="0.25">
      <c r="A31" s="357" t="s">
        <v>3392</v>
      </c>
      <c r="B31" s="541" t="s">
        <v>3138</v>
      </c>
      <c r="C31" s="541" t="s">
        <v>3139</v>
      </c>
      <c r="D31" s="543"/>
      <c r="E31" s="543"/>
      <c r="F31" s="543"/>
      <c r="G31" s="1349">
        <v>270</v>
      </c>
      <c r="H31" s="541"/>
      <c r="I31" s="541"/>
      <c r="J31" s="541"/>
      <c r="K31" s="1342">
        <v>849500.03</v>
      </c>
    </row>
    <row r="32" spans="1:11" ht="15.95" customHeight="1" x14ac:dyDescent="0.25">
      <c r="A32" s="1361" t="s">
        <v>3140</v>
      </c>
      <c r="B32" s="541" t="s">
        <v>3132</v>
      </c>
      <c r="C32" s="541" t="s">
        <v>864</v>
      </c>
      <c r="D32" s="543"/>
      <c r="E32" s="543"/>
      <c r="F32" s="543"/>
      <c r="G32" s="1349">
        <v>10</v>
      </c>
      <c r="H32" s="541"/>
      <c r="I32" s="541"/>
      <c r="J32" s="541"/>
      <c r="K32" s="1342">
        <v>651448.9</v>
      </c>
    </row>
    <row r="33" spans="1:11" ht="15.95" customHeight="1" x14ac:dyDescent="0.25">
      <c r="A33" s="116" t="s">
        <v>3393</v>
      </c>
      <c r="B33" s="541" t="s">
        <v>3141</v>
      </c>
      <c r="C33" s="541" t="s">
        <v>3132</v>
      </c>
      <c r="D33" s="543"/>
      <c r="E33" s="543"/>
      <c r="F33" s="543"/>
      <c r="G33" s="541" t="s">
        <v>3142</v>
      </c>
      <c r="H33" s="541"/>
      <c r="I33" s="541"/>
      <c r="J33" s="541"/>
      <c r="K33" s="1342">
        <v>592007.97</v>
      </c>
    </row>
    <row r="34" spans="1:11" ht="15.95" customHeight="1" x14ac:dyDescent="0.25">
      <c r="A34" s="1361" t="s">
        <v>3143</v>
      </c>
      <c r="B34" s="541"/>
      <c r="C34" s="541" t="s">
        <v>165</v>
      </c>
      <c r="D34" s="543"/>
      <c r="E34" s="543"/>
      <c r="F34" s="543"/>
      <c r="G34" s="541"/>
      <c r="H34" s="541">
        <v>200</v>
      </c>
      <c r="I34" s="541">
        <v>3700</v>
      </c>
      <c r="J34" s="541"/>
      <c r="K34" s="1342">
        <v>438000</v>
      </c>
    </row>
    <row r="35" spans="1:11" ht="15.95" customHeight="1" x14ac:dyDescent="0.25">
      <c r="A35" s="1361" t="s">
        <v>3144</v>
      </c>
      <c r="B35" s="541"/>
      <c r="C35" s="541" t="s">
        <v>3145</v>
      </c>
      <c r="D35" s="543"/>
      <c r="E35" s="543"/>
      <c r="F35" s="543"/>
      <c r="G35" s="541"/>
      <c r="H35" s="541">
        <v>150</v>
      </c>
      <c r="I35" s="541">
        <v>900</v>
      </c>
      <c r="J35" s="541"/>
      <c r="K35" s="1342">
        <v>219848.62</v>
      </c>
    </row>
    <row r="36" spans="1:11" ht="15.95" customHeight="1" x14ac:dyDescent="0.25">
      <c r="A36" s="357" t="s">
        <v>3146</v>
      </c>
      <c r="B36" s="541"/>
      <c r="C36" s="541" t="s">
        <v>3132</v>
      </c>
      <c r="D36" s="543"/>
      <c r="E36" s="543"/>
      <c r="F36" s="543"/>
      <c r="G36" s="541"/>
      <c r="H36" s="541">
        <v>70</v>
      </c>
      <c r="I36" s="541">
        <v>1000</v>
      </c>
      <c r="J36" s="541"/>
      <c r="K36" s="1342">
        <v>209675</v>
      </c>
    </row>
    <row r="37" spans="1:11" ht="15.95" customHeight="1" x14ac:dyDescent="0.25">
      <c r="A37" s="357" t="s">
        <v>150</v>
      </c>
      <c r="B37" s="541" t="s">
        <v>3147</v>
      </c>
      <c r="C37" s="541" t="s">
        <v>3132</v>
      </c>
      <c r="D37" s="543"/>
      <c r="E37" s="543">
        <v>0.03</v>
      </c>
      <c r="F37" s="543">
        <v>0.06</v>
      </c>
      <c r="G37" s="541"/>
      <c r="H37" s="541"/>
      <c r="I37" s="541"/>
      <c r="J37" s="541"/>
      <c r="K37" s="1342">
        <v>172291.48</v>
      </c>
    </row>
    <row r="38" spans="1:11" ht="15.95" customHeight="1" x14ac:dyDescent="0.25">
      <c r="A38" s="357" t="s">
        <v>3148</v>
      </c>
      <c r="B38" s="541" t="s">
        <v>3149</v>
      </c>
      <c r="C38" s="541" t="s">
        <v>110</v>
      </c>
      <c r="D38" s="543"/>
      <c r="E38" s="543"/>
      <c r="F38" s="543"/>
      <c r="G38" s="541">
        <v>200</v>
      </c>
      <c r="H38" s="541"/>
      <c r="I38" s="541"/>
      <c r="J38" s="541"/>
      <c r="K38" s="1342">
        <v>122196.74</v>
      </c>
    </row>
    <row r="39" spans="1:11" ht="15.95" customHeight="1" x14ac:dyDescent="0.25">
      <c r="A39" s="357" t="s">
        <v>3150</v>
      </c>
      <c r="B39" s="541" t="s">
        <v>3151</v>
      </c>
      <c r="C39" s="541" t="s">
        <v>3152</v>
      </c>
      <c r="D39" s="543"/>
      <c r="E39" s="543"/>
      <c r="F39" s="543"/>
      <c r="G39" s="541"/>
      <c r="H39" s="541">
        <v>120</v>
      </c>
      <c r="I39" s="541">
        <v>280</v>
      </c>
      <c r="J39" s="541"/>
      <c r="K39" s="1342">
        <v>113856.14</v>
      </c>
    </row>
    <row r="40" spans="1:11" ht="15.95" customHeight="1" x14ac:dyDescent="0.25">
      <c r="A40" s="1419" t="s">
        <v>3153</v>
      </c>
      <c r="B40" s="541" t="s">
        <v>3154</v>
      </c>
      <c r="C40" s="541" t="s">
        <v>110</v>
      </c>
      <c r="D40" s="338"/>
      <c r="E40" s="338"/>
      <c r="F40" s="338"/>
      <c r="G40" s="338"/>
      <c r="H40" s="541">
        <v>18.5</v>
      </c>
      <c r="I40" s="541">
        <v>75</v>
      </c>
      <c r="J40" s="338"/>
      <c r="K40" s="1342">
        <v>96784.92</v>
      </c>
    </row>
    <row r="41" spans="1:11" ht="15.95" customHeight="1" x14ac:dyDescent="0.25">
      <c r="A41" s="357" t="s">
        <v>3155</v>
      </c>
      <c r="B41" s="541" t="s">
        <v>3156</v>
      </c>
      <c r="C41" s="541" t="s">
        <v>3157</v>
      </c>
      <c r="D41" s="543"/>
      <c r="E41" s="543"/>
      <c r="F41" s="543"/>
      <c r="G41" s="541"/>
      <c r="H41" s="541">
        <v>6.1</v>
      </c>
      <c r="I41" s="541">
        <v>17.100000000000001</v>
      </c>
      <c r="J41" s="541"/>
      <c r="K41" s="1342">
        <v>7024490</v>
      </c>
    </row>
    <row r="42" spans="1:11" ht="15.95" customHeight="1" x14ac:dyDescent="0.25">
      <c r="A42" s="357" t="s">
        <v>3158</v>
      </c>
      <c r="B42" s="541" t="s">
        <v>3151</v>
      </c>
      <c r="C42" s="541" t="s">
        <v>169</v>
      </c>
      <c r="D42" s="543"/>
      <c r="E42" s="543"/>
      <c r="F42" s="543"/>
      <c r="G42" s="541"/>
      <c r="H42" s="541">
        <v>60</v>
      </c>
      <c r="I42" s="541">
        <v>2380</v>
      </c>
      <c r="J42" s="541"/>
      <c r="K42" s="1342">
        <v>64741.919999999998</v>
      </c>
    </row>
    <row r="43" spans="1:11" ht="15.95" customHeight="1" x14ac:dyDescent="0.25">
      <c r="A43" s="357" t="s">
        <v>3159</v>
      </c>
      <c r="B43" s="541" t="s">
        <v>3149</v>
      </c>
      <c r="C43" s="541" t="s">
        <v>110</v>
      </c>
      <c r="D43" s="543"/>
      <c r="E43" s="543"/>
      <c r="F43" s="543"/>
      <c r="G43" s="541"/>
      <c r="H43" s="541">
        <v>50</v>
      </c>
      <c r="I43" s="541">
        <v>980</v>
      </c>
      <c r="J43" s="541"/>
      <c r="K43" s="1342">
        <v>60076.37</v>
      </c>
    </row>
    <row r="44" spans="1:11" ht="15.95" customHeight="1" x14ac:dyDescent="0.25">
      <c r="A44" s="357" t="s">
        <v>3394</v>
      </c>
      <c r="B44" s="541" t="s">
        <v>1073</v>
      </c>
      <c r="C44" s="541" t="s">
        <v>3132</v>
      </c>
      <c r="D44" s="543">
        <v>0.03</v>
      </c>
      <c r="E44" s="543"/>
      <c r="F44" s="543"/>
      <c r="G44" s="541"/>
      <c r="H44" s="541"/>
      <c r="I44" s="541"/>
      <c r="J44" s="541"/>
      <c r="K44" s="1342">
        <v>56056</v>
      </c>
    </row>
    <row r="45" spans="1:11" ht="15.95" customHeight="1" x14ac:dyDescent="0.25">
      <c r="A45" s="357" t="s">
        <v>480</v>
      </c>
      <c r="B45" s="541" t="s">
        <v>3151</v>
      </c>
      <c r="C45" s="541" t="s">
        <v>169</v>
      </c>
      <c r="D45" s="543"/>
      <c r="E45" s="543"/>
      <c r="F45" s="543"/>
      <c r="G45" s="541"/>
      <c r="H45" s="541">
        <v>48</v>
      </c>
      <c r="I45" s="541">
        <v>1190</v>
      </c>
      <c r="J45" s="541"/>
      <c r="K45" s="1342">
        <v>5879</v>
      </c>
    </row>
    <row r="46" spans="1:11" ht="15.95" customHeight="1" x14ac:dyDescent="0.25">
      <c r="A46" s="357" t="s">
        <v>138</v>
      </c>
      <c r="B46" s="541" t="s">
        <v>1073</v>
      </c>
      <c r="C46" s="541" t="s">
        <v>3160</v>
      </c>
      <c r="D46" s="338"/>
      <c r="E46" s="1418">
        <v>3</v>
      </c>
      <c r="F46" s="1418">
        <v>10</v>
      </c>
      <c r="G46" s="338"/>
      <c r="H46" s="338"/>
      <c r="I46" s="338"/>
      <c r="J46" s="338"/>
      <c r="K46" s="1342">
        <v>5220</v>
      </c>
    </row>
    <row r="47" spans="1:11" ht="15.95" customHeight="1" x14ac:dyDescent="0.25">
      <c r="A47" s="357"/>
      <c r="B47" s="541"/>
      <c r="C47" s="541"/>
      <c r="D47" s="338"/>
      <c r="E47" s="1418"/>
      <c r="F47" s="1418"/>
      <c r="G47" s="338"/>
      <c r="H47" s="338"/>
      <c r="I47" s="338"/>
      <c r="J47" s="338"/>
      <c r="K47" s="1342"/>
    </row>
    <row r="48" spans="1:11" ht="15.95" customHeight="1" x14ac:dyDescent="0.25">
      <c r="A48" s="443" t="s">
        <v>620</v>
      </c>
      <c r="B48" s="444"/>
      <c r="C48" s="444"/>
      <c r="D48" s="227"/>
      <c r="E48" s="227"/>
      <c r="F48" s="227"/>
      <c r="G48" s="444"/>
      <c r="H48" s="444"/>
      <c r="I48" s="444"/>
      <c r="J48" s="444"/>
      <c r="K48" s="484">
        <f>SUM(K49)</f>
        <v>32987.360000000001</v>
      </c>
    </row>
    <row r="49" spans="1:11" ht="15.95" customHeight="1" x14ac:dyDescent="0.25">
      <c r="A49" s="357" t="s">
        <v>3161</v>
      </c>
      <c r="B49" s="1007" t="s">
        <v>3162</v>
      </c>
      <c r="C49" s="1007" t="s">
        <v>3163</v>
      </c>
      <c r="D49" s="1412"/>
      <c r="E49" s="1412"/>
      <c r="F49" s="1412"/>
      <c r="G49" s="1007"/>
      <c r="H49" s="1007"/>
      <c r="I49" s="1007"/>
      <c r="J49" s="1007"/>
      <c r="K49" s="842">
        <v>32987.360000000001</v>
      </c>
    </row>
    <row r="50" spans="1:11" ht="15.95" customHeight="1" x14ac:dyDescent="0.25">
      <c r="A50" s="116"/>
      <c r="B50" s="1007"/>
      <c r="C50" s="1007"/>
      <c r="D50" s="1412"/>
      <c r="E50" s="1412"/>
      <c r="F50" s="1412"/>
      <c r="G50" s="1007"/>
      <c r="H50" s="1007"/>
      <c r="I50" s="1007"/>
      <c r="J50" s="1007"/>
      <c r="K50" s="842"/>
    </row>
    <row r="51" spans="1:11" ht="15.95" customHeight="1" x14ac:dyDescent="0.25">
      <c r="A51" s="443" t="s">
        <v>621</v>
      </c>
      <c r="B51" s="444"/>
      <c r="C51" s="444"/>
      <c r="D51" s="227"/>
      <c r="E51" s="227"/>
      <c r="F51" s="227"/>
      <c r="G51" s="444"/>
      <c r="H51" s="444"/>
      <c r="I51" s="444"/>
      <c r="J51" s="444"/>
      <c r="K51" s="484">
        <f>SUM(K52:K53)</f>
        <v>2781651.41</v>
      </c>
    </row>
    <row r="52" spans="1:11" ht="15.95" customHeight="1" x14ac:dyDescent="0.25">
      <c r="A52" s="357" t="s">
        <v>1354</v>
      </c>
      <c r="B52" s="400" t="s">
        <v>3164</v>
      </c>
      <c r="C52" s="1358" t="s">
        <v>976</v>
      </c>
      <c r="D52" s="400"/>
      <c r="E52" s="1412"/>
      <c r="F52" s="1412"/>
      <c r="G52" s="1007" t="s">
        <v>3165</v>
      </c>
      <c r="H52" s="1007"/>
      <c r="I52" s="1007"/>
      <c r="J52" s="1007"/>
      <c r="K52" s="393">
        <f>1928948+691496.67</f>
        <v>2620444.67</v>
      </c>
    </row>
    <row r="53" spans="1:11" ht="15.95" customHeight="1" x14ac:dyDescent="0.25">
      <c r="A53" s="357" t="s">
        <v>3166</v>
      </c>
      <c r="B53" s="1007"/>
      <c r="C53" s="1007" t="s">
        <v>3132</v>
      </c>
      <c r="D53" s="1412"/>
      <c r="E53" s="1412">
        <v>0.5</v>
      </c>
      <c r="F53" s="1412">
        <v>2</v>
      </c>
      <c r="G53" s="1007"/>
      <c r="H53" s="1007"/>
      <c r="I53" s="1007"/>
      <c r="J53" s="1007"/>
      <c r="K53" s="842">
        <v>161206.74</v>
      </c>
    </row>
    <row r="54" spans="1:11" ht="15.95" customHeight="1" x14ac:dyDescent="0.25">
      <c r="A54" s="116"/>
      <c r="B54" s="1007"/>
      <c r="C54" s="1007"/>
      <c r="D54" s="1412"/>
      <c r="E54" s="1412"/>
      <c r="F54" s="1412"/>
      <c r="G54" s="1007"/>
      <c r="H54" s="1007"/>
      <c r="I54" s="1007"/>
      <c r="J54" s="1007"/>
      <c r="K54" s="842"/>
    </row>
    <row r="55" spans="1:11" s="348" customFormat="1" ht="15.95" customHeight="1" x14ac:dyDescent="0.25">
      <c r="A55" s="445" t="s">
        <v>624</v>
      </c>
      <c r="B55" s="54"/>
      <c r="C55" s="54"/>
      <c r="D55" s="228"/>
      <c r="E55" s="228"/>
      <c r="F55" s="228"/>
      <c r="G55" s="54"/>
      <c r="H55" s="54"/>
      <c r="I55" s="54"/>
      <c r="J55" s="54"/>
      <c r="K55" s="486">
        <f>SUM(K56)</f>
        <v>0</v>
      </c>
    </row>
    <row r="56" spans="1:11" s="348" customFormat="1" ht="15.95" customHeight="1" x14ac:dyDescent="0.25">
      <c r="A56" s="440"/>
      <c r="B56" s="438"/>
      <c r="C56" s="438"/>
      <c r="D56" s="229"/>
      <c r="E56" s="229"/>
      <c r="F56" s="229"/>
      <c r="G56" s="438"/>
      <c r="H56" s="438"/>
      <c r="I56" s="438"/>
      <c r="J56" s="438"/>
      <c r="K56" s="487"/>
    </row>
    <row r="57" spans="1:11" ht="15.95" customHeight="1" x14ac:dyDescent="0.25">
      <c r="A57" s="443" t="s">
        <v>627</v>
      </c>
      <c r="B57" s="444"/>
      <c r="C57" s="444"/>
      <c r="D57" s="227"/>
      <c r="E57" s="227"/>
      <c r="F57" s="227"/>
      <c r="G57" s="444"/>
      <c r="H57" s="444"/>
      <c r="I57" s="444"/>
      <c r="J57" s="444"/>
      <c r="K57" s="484">
        <f>SUM(K58:K59)</f>
        <v>322917.44</v>
      </c>
    </row>
    <row r="58" spans="1:11" ht="15.95" customHeight="1" x14ac:dyDescent="0.25">
      <c r="A58" s="357" t="s">
        <v>3167</v>
      </c>
      <c r="B58" s="541"/>
      <c r="C58" s="541" t="s">
        <v>110</v>
      </c>
      <c r="D58" s="543">
        <v>0.02</v>
      </c>
      <c r="E58" s="543"/>
      <c r="F58" s="543"/>
      <c r="G58" s="541"/>
      <c r="H58" s="541"/>
      <c r="I58" s="541"/>
      <c r="J58" s="541"/>
      <c r="K58" s="1342">
        <v>292223.94</v>
      </c>
    </row>
    <row r="59" spans="1:11" ht="15.95" customHeight="1" x14ac:dyDescent="0.25">
      <c r="A59" s="357" t="s">
        <v>3168</v>
      </c>
      <c r="B59" s="541" t="s">
        <v>3169</v>
      </c>
      <c r="C59" s="541" t="s">
        <v>110</v>
      </c>
      <c r="D59" s="543"/>
      <c r="E59" s="543"/>
      <c r="F59" s="543"/>
      <c r="G59" s="541">
        <v>1.2</v>
      </c>
      <c r="H59" s="541"/>
      <c r="I59" s="541"/>
      <c r="J59" s="541"/>
      <c r="K59" s="1342">
        <v>30693.5</v>
      </c>
    </row>
    <row r="60" spans="1:11" ht="15.95" customHeight="1" x14ac:dyDescent="0.25">
      <c r="A60" s="357"/>
      <c r="B60" s="541"/>
      <c r="C60" s="541"/>
      <c r="D60" s="543"/>
      <c r="E60" s="543"/>
      <c r="F60" s="543"/>
      <c r="G60" s="541"/>
      <c r="H60" s="541"/>
      <c r="I60" s="541"/>
      <c r="J60" s="541"/>
      <c r="K60" s="1342"/>
    </row>
    <row r="61" spans="1:11" ht="15.95" customHeight="1" x14ac:dyDescent="0.25">
      <c r="A61" s="441" t="s">
        <v>628</v>
      </c>
      <c r="B61" s="1189"/>
      <c r="C61" s="1189"/>
      <c r="D61" s="230"/>
      <c r="E61" s="230"/>
      <c r="F61" s="230"/>
      <c r="G61" s="1189"/>
      <c r="H61" s="1189"/>
      <c r="I61" s="1189"/>
      <c r="J61" s="1189"/>
      <c r="K61" s="448">
        <f>+K9+K11+K27+K30+K48+K51+K55+K57</f>
        <v>116155984.17999999</v>
      </c>
    </row>
    <row r="62" spans="1:11" x14ac:dyDescent="0.25">
      <c r="A62" s="482"/>
      <c r="B62" s="19"/>
      <c r="C62" s="19"/>
      <c r="D62" s="19"/>
      <c r="E62" s="19"/>
      <c r="F62" s="19"/>
      <c r="G62" s="19"/>
      <c r="H62" s="19"/>
      <c r="I62" s="19"/>
      <c r="J62" s="19"/>
      <c r="K62" s="19"/>
    </row>
  </sheetData>
  <mergeCells count="10">
    <mergeCell ref="J7:J8"/>
    <mergeCell ref="K7:K8"/>
    <mergeCell ref="H6:I6"/>
    <mergeCell ref="G7:G8"/>
    <mergeCell ref="H7:I7"/>
    <mergeCell ref="A7:A8"/>
    <mergeCell ref="B7:B8"/>
    <mergeCell ref="C7:C8"/>
    <mergeCell ref="D7:D8"/>
    <mergeCell ref="E7:F7"/>
  </mergeCells>
  <pageMargins left="0.70866141732283472" right="0.70866141732283472" top="0.74803149606299213" bottom="0.74803149606299213" header="0.31496062992125984" footer="0.31496062992125984"/>
  <pageSetup paperSize="9" scale="5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zoomScale="90" zoomScaleNormal="90" workbookViewId="0">
      <selection activeCell="D4" sqref="D4"/>
    </sheetView>
  </sheetViews>
  <sheetFormatPr baseColWidth="10" defaultRowHeight="15" x14ac:dyDescent="0.25"/>
  <cols>
    <col min="1" max="1" width="48.7109375" style="553" customWidth="1"/>
    <col min="2" max="2" width="18.140625" style="553" bestFit="1" customWidth="1"/>
    <col min="3" max="3" width="12.7109375" style="553" bestFit="1" customWidth="1"/>
    <col min="4" max="4" width="17" style="553" bestFit="1" customWidth="1"/>
    <col min="5" max="5" width="9.5703125" style="553" customWidth="1"/>
    <col min="6" max="6" width="10.42578125" style="553" customWidth="1"/>
    <col min="7" max="7" width="8.85546875" style="553" bestFit="1" customWidth="1"/>
    <col min="8" max="8" width="9.85546875" style="553" bestFit="1" customWidth="1"/>
    <col min="9" max="9" width="11" style="553" bestFit="1" customWidth="1"/>
    <col min="10" max="10" width="17.42578125" style="553" bestFit="1" customWidth="1"/>
    <col min="11" max="11" width="16.140625" style="553" bestFit="1" customWidth="1"/>
    <col min="12" max="256" width="11.42578125" style="553"/>
    <col min="257" max="257" width="71" style="553" customWidth="1"/>
    <col min="258" max="262" width="17.7109375" style="553" customWidth="1"/>
    <col min="263" max="263" width="19.42578125" style="553" customWidth="1"/>
    <col min="264" max="267" width="17.7109375" style="553" customWidth="1"/>
    <col min="268" max="512" width="11.42578125" style="553"/>
    <col min="513" max="513" width="71" style="553" customWidth="1"/>
    <col min="514" max="518" width="17.7109375" style="553" customWidth="1"/>
    <col min="519" max="519" width="19.42578125" style="553" customWidth="1"/>
    <col min="520" max="523" width="17.7109375" style="553" customWidth="1"/>
    <col min="524" max="768" width="11.42578125" style="553"/>
    <col min="769" max="769" width="71" style="553" customWidth="1"/>
    <col min="770" max="774" width="17.7109375" style="553" customWidth="1"/>
    <col min="775" max="775" width="19.42578125" style="553" customWidth="1"/>
    <col min="776" max="779" width="17.7109375" style="553" customWidth="1"/>
    <col min="780" max="1024" width="11.42578125" style="553"/>
    <col min="1025" max="1025" width="71" style="553" customWidth="1"/>
    <col min="1026" max="1030" width="17.7109375" style="553" customWidth="1"/>
    <col min="1031" max="1031" width="19.42578125" style="553" customWidth="1"/>
    <col min="1032" max="1035" width="17.7109375" style="553" customWidth="1"/>
    <col min="1036" max="1280" width="11.42578125" style="553"/>
    <col min="1281" max="1281" width="71" style="553" customWidth="1"/>
    <col min="1282" max="1286" width="17.7109375" style="553" customWidth="1"/>
    <col min="1287" max="1287" width="19.42578125" style="553" customWidth="1"/>
    <col min="1288" max="1291" width="17.7109375" style="553" customWidth="1"/>
    <col min="1292" max="1536" width="11.42578125" style="553"/>
    <col min="1537" max="1537" width="71" style="553" customWidth="1"/>
    <col min="1538" max="1542" width="17.7109375" style="553" customWidth="1"/>
    <col min="1543" max="1543" width="19.42578125" style="553" customWidth="1"/>
    <col min="1544" max="1547" width="17.7109375" style="553" customWidth="1"/>
    <col min="1548" max="1792" width="11.42578125" style="553"/>
    <col min="1793" max="1793" width="71" style="553" customWidth="1"/>
    <col min="1794" max="1798" width="17.7109375" style="553" customWidth="1"/>
    <col min="1799" max="1799" width="19.42578125" style="553" customWidth="1"/>
    <col min="1800" max="1803" width="17.7109375" style="553" customWidth="1"/>
    <col min="1804" max="2048" width="11.42578125" style="553"/>
    <col min="2049" max="2049" width="71" style="553" customWidth="1"/>
    <col min="2050" max="2054" width="17.7109375" style="553" customWidth="1"/>
    <col min="2055" max="2055" width="19.42578125" style="553" customWidth="1"/>
    <col min="2056" max="2059" width="17.7109375" style="553" customWidth="1"/>
    <col min="2060" max="2304" width="11.42578125" style="553"/>
    <col min="2305" max="2305" width="71" style="553" customWidth="1"/>
    <col min="2306" max="2310" width="17.7109375" style="553" customWidth="1"/>
    <col min="2311" max="2311" width="19.42578125" style="553" customWidth="1"/>
    <col min="2312" max="2315" width="17.7109375" style="553" customWidth="1"/>
    <col min="2316" max="2560" width="11.42578125" style="553"/>
    <col min="2561" max="2561" width="71" style="553" customWidth="1"/>
    <col min="2562" max="2566" width="17.7109375" style="553" customWidth="1"/>
    <col min="2567" max="2567" width="19.42578125" style="553" customWidth="1"/>
    <col min="2568" max="2571" width="17.7109375" style="553" customWidth="1"/>
    <col min="2572" max="2816" width="11.42578125" style="553"/>
    <col min="2817" max="2817" width="71" style="553" customWidth="1"/>
    <col min="2818" max="2822" width="17.7109375" style="553" customWidth="1"/>
    <col min="2823" max="2823" width="19.42578125" style="553" customWidth="1"/>
    <col min="2824" max="2827" width="17.7109375" style="553" customWidth="1"/>
    <col min="2828" max="3072" width="11.42578125" style="553"/>
    <col min="3073" max="3073" width="71" style="553" customWidth="1"/>
    <col min="3074" max="3078" width="17.7109375" style="553" customWidth="1"/>
    <col min="3079" max="3079" width="19.42578125" style="553" customWidth="1"/>
    <col min="3080" max="3083" width="17.7109375" style="553" customWidth="1"/>
    <col min="3084" max="3328" width="11.42578125" style="553"/>
    <col min="3329" max="3329" width="71" style="553" customWidth="1"/>
    <col min="3330" max="3334" width="17.7109375" style="553" customWidth="1"/>
    <col min="3335" max="3335" width="19.42578125" style="553" customWidth="1"/>
    <col min="3336" max="3339" width="17.7109375" style="553" customWidth="1"/>
    <col min="3340" max="3584" width="11.42578125" style="553"/>
    <col min="3585" max="3585" width="71" style="553" customWidth="1"/>
    <col min="3586" max="3590" width="17.7109375" style="553" customWidth="1"/>
    <col min="3591" max="3591" width="19.42578125" style="553" customWidth="1"/>
    <col min="3592" max="3595" width="17.7109375" style="553" customWidth="1"/>
    <col min="3596" max="3840" width="11.42578125" style="553"/>
    <col min="3841" max="3841" width="71" style="553" customWidth="1"/>
    <col min="3842" max="3846" width="17.7109375" style="553" customWidth="1"/>
    <col min="3847" max="3847" width="19.42578125" style="553" customWidth="1"/>
    <col min="3848" max="3851" width="17.7109375" style="553" customWidth="1"/>
    <col min="3852" max="4096" width="11.42578125" style="553"/>
    <col min="4097" max="4097" width="71" style="553" customWidth="1"/>
    <col min="4098" max="4102" width="17.7109375" style="553" customWidth="1"/>
    <col min="4103" max="4103" width="19.42578125" style="553" customWidth="1"/>
    <col min="4104" max="4107" width="17.7109375" style="553" customWidth="1"/>
    <col min="4108" max="4352" width="11.42578125" style="553"/>
    <col min="4353" max="4353" width="71" style="553" customWidth="1"/>
    <col min="4354" max="4358" width="17.7109375" style="553" customWidth="1"/>
    <col min="4359" max="4359" width="19.42578125" style="553" customWidth="1"/>
    <col min="4360" max="4363" width="17.7109375" style="553" customWidth="1"/>
    <col min="4364" max="4608" width="11.42578125" style="553"/>
    <col min="4609" max="4609" width="71" style="553" customWidth="1"/>
    <col min="4610" max="4614" width="17.7109375" style="553" customWidth="1"/>
    <col min="4615" max="4615" width="19.42578125" style="553" customWidth="1"/>
    <col min="4616" max="4619" width="17.7109375" style="553" customWidth="1"/>
    <col min="4620" max="4864" width="11.42578125" style="553"/>
    <col min="4865" max="4865" width="71" style="553" customWidth="1"/>
    <col min="4866" max="4870" width="17.7109375" style="553" customWidth="1"/>
    <col min="4871" max="4871" width="19.42578125" style="553" customWidth="1"/>
    <col min="4872" max="4875" width="17.7109375" style="553" customWidth="1"/>
    <col min="4876" max="5120" width="11.42578125" style="553"/>
    <col min="5121" max="5121" width="71" style="553" customWidth="1"/>
    <col min="5122" max="5126" width="17.7109375" style="553" customWidth="1"/>
    <col min="5127" max="5127" width="19.42578125" style="553" customWidth="1"/>
    <col min="5128" max="5131" width="17.7109375" style="553" customWidth="1"/>
    <col min="5132" max="5376" width="11.42578125" style="553"/>
    <col min="5377" max="5377" width="71" style="553" customWidth="1"/>
    <col min="5378" max="5382" width="17.7109375" style="553" customWidth="1"/>
    <col min="5383" max="5383" width="19.42578125" style="553" customWidth="1"/>
    <col min="5384" max="5387" width="17.7109375" style="553" customWidth="1"/>
    <col min="5388" max="5632" width="11.42578125" style="553"/>
    <col min="5633" max="5633" width="71" style="553" customWidth="1"/>
    <col min="5634" max="5638" width="17.7109375" style="553" customWidth="1"/>
    <col min="5639" max="5639" width="19.42578125" style="553" customWidth="1"/>
    <col min="5640" max="5643" width="17.7109375" style="553" customWidth="1"/>
    <col min="5644" max="5888" width="11.42578125" style="553"/>
    <col min="5889" max="5889" width="71" style="553" customWidth="1"/>
    <col min="5890" max="5894" width="17.7109375" style="553" customWidth="1"/>
    <col min="5895" max="5895" width="19.42578125" style="553" customWidth="1"/>
    <col min="5896" max="5899" width="17.7109375" style="553" customWidth="1"/>
    <col min="5900" max="6144" width="11.42578125" style="553"/>
    <col min="6145" max="6145" width="71" style="553" customWidth="1"/>
    <col min="6146" max="6150" width="17.7109375" style="553" customWidth="1"/>
    <col min="6151" max="6151" width="19.42578125" style="553" customWidth="1"/>
    <col min="6152" max="6155" width="17.7109375" style="553" customWidth="1"/>
    <col min="6156" max="6400" width="11.42578125" style="553"/>
    <col min="6401" max="6401" width="71" style="553" customWidth="1"/>
    <col min="6402" max="6406" width="17.7109375" style="553" customWidth="1"/>
    <col min="6407" max="6407" width="19.42578125" style="553" customWidth="1"/>
    <col min="6408" max="6411" width="17.7109375" style="553" customWidth="1"/>
    <col min="6412" max="6656" width="11.42578125" style="553"/>
    <col min="6657" max="6657" width="71" style="553" customWidth="1"/>
    <col min="6658" max="6662" width="17.7109375" style="553" customWidth="1"/>
    <col min="6663" max="6663" width="19.42578125" style="553" customWidth="1"/>
    <col min="6664" max="6667" width="17.7109375" style="553" customWidth="1"/>
    <col min="6668" max="6912" width="11.42578125" style="553"/>
    <col min="6913" max="6913" width="71" style="553" customWidth="1"/>
    <col min="6914" max="6918" width="17.7109375" style="553" customWidth="1"/>
    <col min="6919" max="6919" width="19.42578125" style="553" customWidth="1"/>
    <col min="6920" max="6923" width="17.7109375" style="553" customWidth="1"/>
    <col min="6924" max="7168" width="11.42578125" style="553"/>
    <col min="7169" max="7169" width="71" style="553" customWidth="1"/>
    <col min="7170" max="7174" width="17.7109375" style="553" customWidth="1"/>
    <col min="7175" max="7175" width="19.42578125" style="553" customWidth="1"/>
    <col min="7176" max="7179" width="17.7109375" style="553" customWidth="1"/>
    <col min="7180" max="7424" width="11.42578125" style="553"/>
    <col min="7425" max="7425" width="71" style="553" customWidth="1"/>
    <col min="7426" max="7430" width="17.7109375" style="553" customWidth="1"/>
    <col min="7431" max="7431" width="19.42578125" style="553" customWidth="1"/>
    <col min="7432" max="7435" width="17.7109375" style="553" customWidth="1"/>
    <col min="7436" max="7680" width="11.42578125" style="553"/>
    <col min="7681" max="7681" width="71" style="553" customWidth="1"/>
    <col min="7682" max="7686" width="17.7109375" style="553" customWidth="1"/>
    <col min="7687" max="7687" width="19.42578125" style="553" customWidth="1"/>
    <col min="7688" max="7691" width="17.7109375" style="553" customWidth="1"/>
    <col min="7692" max="7936" width="11.42578125" style="553"/>
    <col min="7937" max="7937" width="71" style="553" customWidth="1"/>
    <col min="7938" max="7942" width="17.7109375" style="553" customWidth="1"/>
    <col min="7943" max="7943" width="19.42578125" style="553" customWidth="1"/>
    <col min="7944" max="7947" width="17.7109375" style="553" customWidth="1"/>
    <col min="7948" max="8192" width="11.42578125" style="553"/>
    <col min="8193" max="8193" width="71" style="553" customWidth="1"/>
    <col min="8194" max="8198" width="17.7109375" style="553" customWidth="1"/>
    <col min="8199" max="8199" width="19.42578125" style="553" customWidth="1"/>
    <col min="8200" max="8203" width="17.7109375" style="553" customWidth="1"/>
    <col min="8204" max="8448" width="11.42578125" style="553"/>
    <col min="8449" max="8449" width="71" style="553" customWidth="1"/>
    <col min="8450" max="8454" width="17.7109375" style="553" customWidth="1"/>
    <col min="8455" max="8455" width="19.42578125" style="553" customWidth="1"/>
    <col min="8456" max="8459" width="17.7109375" style="553" customWidth="1"/>
    <col min="8460" max="8704" width="11.42578125" style="553"/>
    <col min="8705" max="8705" width="71" style="553" customWidth="1"/>
    <col min="8706" max="8710" width="17.7109375" style="553" customWidth="1"/>
    <col min="8711" max="8711" width="19.42578125" style="553" customWidth="1"/>
    <col min="8712" max="8715" width="17.7109375" style="553" customWidth="1"/>
    <col min="8716" max="8960" width="11.42578125" style="553"/>
    <col min="8961" max="8961" width="71" style="553" customWidth="1"/>
    <col min="8962" max="8966" width="17.7109375" style="553" customWidth="1"/>
    <col min="8967" max="8967" width="19.42578125" style="553" customWidth="1"/>
    <col min="8968" max="8971" width="17.7109375" style="553" customWidth="1"/>
    <col min="8972" max="9216" width="11.42578125" style="553"/>
    <col min="9217" max="9217" width="71" style="553" customWidth="1"/>
    <col min="9218" max="9222" width="17.7109375" style="553" customWidth="1"/>
    <col min="9223" max="9223" width="19.42578125" style="553" customWidth="1"/>
    <col min="9224" max="9227" width="17.7109375" style="553" customWidth="1"/>
    <col min="9228" max="9472" width="11.42578125" style="553"/>
    <col min="9473" max="9473" width="71" style="553" customWidth="1"/>
    <col min="9474" max="9478" width="17.7109375" style="553" customWidth="1"/>
    <col min="9479" max="9479" width="19.42578125" style="553" customWidth="1"/>
    <col min="9480" max="9483" width="17.7109375" style="553" customWidth="1"/>
    <col min="9484" max="9728" width="11.42578125" style="553"/>
    <col min="9729" max="9729" width="71" style="553" customWidth="1"/>
    <col min="9730" max="9734" width="17.7109375" style="553" customWidth="1"/>
    <col min="9735" max="9735" width="19.42578125" style="553" customWidth="1"/>
    <col min="9736" max="9739" width="17.7109375" style="553" customWidth="1"/>
    <col min="9740" max="9984" width="11.42578125" style="553"/>
    <col min="9985" max="9985" width="71" style="553" customWidth="1"/>
    <col min="9986" max="9990" width="17.7109375" style="553" customWidth="1"/>
    <col min="9991" max="9991" width="19.42578125" style="553" customWidth="1"/>
    <col min="9992" max="9995" width="17.7109375" style="553" customWidth="1"/>
    <col min="9996" max="10240" width="11.42578125" style="553"/>
    <col min="10241" max="10241" width="71" style="553" customWidth="1"/>
    <col min="10242" max="10246" width="17.7109375" style="553" customWidth="1"/>
    <col min="10247" max="10247" width="19.42578125" style="553" customWidth="1"/>
    <col min="10248" max="10251" width="17.7109375" style="553" customWidth="1"/>
    <col min="10252" max="10496" width="11.42578125" style="553"/>
    <col min="10497" max="10497" width="71" style="553" customWidth="1"/>
    <col min="10498" max="10502" width="17.7109375" style="553" customWidth="1"/>
    <col min="10503" max="10503" width="19.42578125" style="553" customWidth="1"/>
    <col min="10504" max="10507" width="17.7109375" style="553" customWidth="1"/>
    <col min="10508" max="10752" width="11.42578125" style="553"/>
    <col min="10753" max="10753" width="71" style="553" customWidth="1"/>
    <col min="10754" max="10758" width="17.7109375" style="553" customWidth="1"/>
    <col min="10759" max="10759" width="19.42578125" style="553" customWidth="1"/>
    <col min="10760" max="10763" width="17.7109375" style="553" customWidth="1"/>
    <col min="10764" max="11008" width="11.42578125" style="553"/>
    <col min="11009" max="11009" width="71" style="553" customWidth="1"/>
    <col min="11010" max="11014" width="17.7109375" style="553" customWidth="1"/>
    <col min="11015" max="11015" width="19.42578125" style="553" customWidth="1"/>
    <col min="11016" max="11019" width="17.7109375" style="553" customWidth="1"/>
    <col min="11020" max="11264" width="11.42578125" style="553"/>
    <col min="11265" max="11265" width="71" style="553" customWidth="1"/>
    <col min="11266" max="11270" width="17.7109375" style="553" customWidth="1"/>
    <col min="11271" max="11271" width="19.42578125" style="553" customWidth="1"/>
    <col min="11272" max="11275" width="17.7109375" style="553" customWidth="1"/>
    <col min="11276" max="11520" width="11.42578125" style="553"/>
    <col min="11521" max="11521" width="71" style="553" customWidth="1"/>
    <col min="11522" max="11526" width="17.7109375" style="553" customWidth="1"/>
    <col min="11527" max="11527" width="19.42578125" style="553" customWidth="1"/>
    <col min="11528" max="11531" width="17.7109375" style="553" customWidth="1"/>
    <col min="11532" max="11776" width="11.42578125" style="553"/>
    <col min="11777" max="11777" width="71" style="553" customWidth="1"/>
    <col min="11778" max="11782" width="17.7109375" style="553" customWidth="1"/>
    <col min="11783" max="11783" width="19.42578125" style="553" customWidth="1"/>
    <col min="11784" max="11787" width="17.7109375" style="553" customWidth="1"/>
    <col min="11788" max="12032" width="11.42578125" style="553"/>
    <col min="12033" max="12033" width="71" style="553" customWidth="1"/>
    <col min="12034" max="12038" width="17.7109375" style="553" customWidth="1"/>
    <col min="12039" max="12039" width="19.42578125" style="553" customWidth="1"/>
    <col min="12040" max="12043" width="17.7109375" style="553" customWidth="1"/>
    <col min="12044" max="12288" width="11.42578125" style="553"/>
    <col min="12289" max="12289" width="71" style="553" customWidth="1"/>
    <col min="12290" max="12294" width="17.7109375" style="553" customWidth="1"/>
    <col min="12295" max="12295" width="19.42578125" style="553" customWidth="1"/>
    <col min="12296" max="12299" width="17.7109375" style="553" customWidth="1"/>
    <col min="12300" max="12544" width="11.42578125" style="553"/>
    <col min="12545" max="12545" width="71" style="553" customWidth="1"/>
    <col min="12546" max="12550" width="17.7109375" style="553" customWidth="1"/>
    <col min="12551" max="12551" width="19.42578125" style="553" customWidth="1"/>
    <col min="12552" max="12555" width="17.7109375" style="553" customWidth="1"/>
    <col min="12556" max="12800" width="11.42578125" style="553"/>
    <col min="12801" max="12801" width="71" style="553" customWidth="1"/>
    <col min="12802" max="12806" width="17.7109375" style="553" customWidth="1"/>
    <col min="12807" max="12807" width="19.42578125" style="553" customWidth="1"/>
    <col min="12808" max="12811" width="17.7109375" style="553" customWidth="1"/>
    <col min="12812" max="13056" width="11.42578125" style="553"/>
    <col min="13057" max="13057" width="71" style="553" customWidth="1"/>
    <col min="13058" max="13062" width="17.7109375" style="553" customWidth="1"/>
    <col min="13063" max="13063" width="19.42578125" style="553" customWidth="1"/>
    <col min="13064" max="13067" width="17.7109375" style="553" customWidth="1"/>
    <col min="13068" max="13312" width="11.42578125" style="553"/>
    <col min="13313" max="13313" width="71" style="553" customWidth="1"/>
    <col min="13314" max="13318" width="17.7109375" style="553" customWidth="1"/>
    <col min="13319" max="13319" width="19.42578125" style="553" customWidth="1"/>
    <col min="13320" max="13323" width="17.7109375" style="553" customWidth="1"/>
    <col min="13324" max="13568" width="11.42578125" style="553"/>
    <col min="13569" max="13569" width="71" style="553" customWidth="1"/>
    <col min="13570" max="13574" width="17.7109375" style="553" customWidth="1"/>
    <col min="13575" max="13575" width="19.42578125" style="553" customWidth="1"/>
    <col min="13576" max="13579" width="17.7109375" style="553" customWidth="1"/>
    <col min="13580" max="13824" width="11.42578125" style="553"/>
    <col min="13825" max="13825" width="71" style="553" customWidth="1"/>
    <col min="13826" max="13830" width="17.7109375" style="553" customWidth="1"/>
    <col min="13831" max="13831" width="19.42578125" style="553" customWidth="1"/>
    <col min="13832" max="13835" width="17.7109375" style="553" customWidth="1"/>
    <col min="13836" max="14080" width="11.42578125" style="553"/>
    <col min="14081" max="14081" width="71" style="553" customWidth="1"/>
    <col min="14082" max="14086" width="17.7109375" style="553" customWidth="1"/>
    <col min="14087" max="14087" width="19.42578125" style="553" customWidth="1"/>
    <col min="14088" max="14091" width="17.7109375" style="553" customWidth="1"/>
    <col min="14092" max="14336" width="11.42578125" style="553"/>
    <col min="14337" max="14337" width="71" style="553" customWidth="1"/>
    <col min="14338" max="14342" width="17.7109375" style="553" customWidth="1"/>
    <col min="14343" max="14343" width="19.42578125" style="553" customWidth="1"/>
    <col min="14344" max="14347" width="17.7109375" style="553" customWidth="1"/>
    <col min="14348" max="14592" width="11.42578125" style="553"/>
    <col min="14593" max="14593" width="71" style="553" customWidth="1"/>
    <col min="14594" max="14598" width="17.7109375" style="553" customWidth="1"/>
    <col min="14599" max="14599" width="19.42578125" style="553" customWidth="1"/>
    <col min="14600" max="14603" width="17.7109375" style="553" customWidth="1"/>
    <col min="14604" max="14848" width="11.42578125" style="553"/>
    <col min="14849" max="14849" width="71" style="553" customWidth="1"/>
    <col min="14850" max="14854" width="17.7109375" style="553" customWidth="1"/>
    <col min="14855" max="14855" width="19.42578125" style="553" customWidth="1"/>
    <col min="14856" max="14859" width="17.7109375" style="553" customWidth="1"/>
    <col min="14860" max="15104" width="11.42578125" style="553"/>
    <col min="15105" max="15105" width="71" style="553" customWidth="1"/>
    <col min="15106" max="15110" width="17.7109375" style="553" customWidth="1"/>
    <col min="15111" max="15111" width="19.42578125" style="553" customWidth="1"/>
    <col min="15112" max="15115" width="17.7109375" style="553" customWidth="1"/>
    <col min="15116" max="15360" width="11.42578125" style="553"/>
    <col min="15361" max="15361" width="71" style="553" customWidth="1"/>
    <col min="15362" max="15366" width="17.7109375" style="553" customWidth="1"/>
    <col min="15367" max="15367" width="19.42578125" style="553" customWidth="1"/>
    <col min="15368" max="15371" width="17.7109375" style="553" customWidth="1"/>
    <col min="15372" max="15616" width="11.42578125" style="553"/>
    <col min="15617" max="15617" width="71" style="553" customWidth="1"/>
    <col min="15618" max="15622" width="17.7109375" style="553" customWidth="1"/>
    <col min="15623" max="15623" width="19.42578125" style="553" customWidth="1"/>
    <col min="15624" max="15627" width="17.7109375" style="553" customWidth="1"/>
    <col min="15628" max="15872" width="11.42578125" style="553"/>
    <col min="15873" max="15873" width="71" style="553" customWidth="1"/>
    <col min="15874" max="15878" width="17.7109375" style="553" customWidth="1"/>
    <col min="15879" max="15879" width="19.42578125" style="553" customWidth="1"/>
    <col min="15880" max="15883" width="17.7109375" style="553" customWidth="1"/>
    <col min="15884" max="16128" width="11.42578125" style="553"/>
    <col min="16129" max="16129" width="71" style="553" customWidth="1"/>
    <col min="16130" max="16134" width="17.7109375" style="553" customWidth="1"/>
    <col min="16135" max="16135" width="19.42578125" style="553" customWidth="1"/>
    <col min="16136" max="16139" width="17.7109375" style="553" customWidth="1"/>
    <col min="16140" max="16384" width="11.42578125" style="553"/>
  </cols>
  <sheetData>
    <row r="1" spans="1:11" s="348" customFormat="1" x14ac:dyDescent="0.25"/>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ht="18.75" x14ac:dyDescent="0.25">
      <c r="A4" s="23" t="s">
        <v>3395</v>
      </c>
      <c r="B4" s="1214"/>
      <c r="C4" s="350"/>
      <c r="D4" s="350"/>
      <c r="E4" s="350"/>
      <c r="F4" s="350"/>
      <c r="G4" s="350"/>
      <c r="H4" s="350"/>
      <c r="I4" s="350"/>
      <c r="J4" s="350"/>
      <c r="K4" s="350"/>
    </row>
    <row r="5" spans="1:11" s="348" customFormat="1" ht="18.75" customHeight="1" x14ac:dyDescent="0.25">
      <c r="A5" s="225"/>
      <c r="D5" s="1204"/>
      <c r="E5" s="1204"/>
      <c r="F5" s="1204"/>
      <c r="G5" s="225"/>
      <c r="H5" s="1204"/>
      <c r="I5" s="1204"/>
      <c r="K5" s="1204"/>
    </row>
    <row r="6" spans="1:11" s="348" customFormat="1" x14ac:dyDescent="0.25">
      <c r="A6" s="1202" t="s">
        <v>1</v>
      </c>
      <c r="B6" s="1202" t="s">
        <v>2</v>
      </c>
      <c r="C6" s="1202" t="s">
        <v>3</v>
      </c>
      <c r="D6" s="1202"/>
      <c r="E6" s="353" t="s">
        <v>4</v>
      </c>
      <c r="F6" s="353"/>
      <c r="G6" s="1202" t="s">
        <v>5</v>
      </c>
      <c r="H6" s="1603" t="s">
        <v>6</v>
      </c>
      <c r="I6" s="1603"/>
      <c r="J6" s="1202" t="s">
        <v>7</v>
      </c>
      <c r="K6" s="1202" t="s">
        <v>8</v>
      </c>
    </row>
    <row r="7" spans="1:11" s="354" customFormat="1" x14ac:dyDescent="0.25">
      <c r="A7" s="1614" t="s">
        <v>9</v>
      </c>
      <c r="B7" s="1601" t="s">
        <v>10</v>
      </c>
      <c r="C7" s="1601" t="s">
        <v>11</v>
      </c>
      <c r="D7" s="1601" t="s">
        <v>12</v>
      </c>
      <c r="E7" s="1601" t="s">
        <v>13</v>
      </c>
      <c r="F7" s="1601"/>
      <c r="G7" s="1601" t="s">
        <v>14</v>
      </c>
      <c r="H7" s="1601" t="s">
        <v>15</v>
      </c>
      <c r="I7" s="1601"/>
      <c r="J7" s="1601" t="s">
        <v>16</v>
      </c>
      <c r="K7" s="1602" t="s">
        <v>17</v>
      </c>
    </row>
    <row r="8" spans="1:11" s="354" customFormat="1" x14ac:dyDescent="0.25">
      <c r="A8" s="1614"/>
      <c r="B8" s="1601"/>
      <c r="C8" s="1601"/>
      <c r="D8" s="1601"/>
      <c r="E8" s="1201" t="s">
        <v>18</v>
      </c>
      <c r="F8" s="1201" t="s">
        <v>19</v>
      </c>
      <c r="G8" s="1601"/>
      <c r="H8" s="1201" t="s">
        <v>18</v>
      </c>
      <c r="I8" s="1201" t="s">
        <v>19</v>
      </c>
      <c r="J8" s="1601"/>
      <c r="K8" s="1602"/>
    </row>
    <row r="9" spans="1:11" ht="15.95" customHeight="1" x14ac:dyDescent="0.25">
      <c r="A9" s="443" t="s">
        <v>467</v>
      </c>
      <c r="B9" s="444"/>
      <c r="C9" s="444"/>
      <c r="D9" s="444"/>
      <c r="E9" s="444"/>
      <c r="F9" s="444"/>
      <c r="G9" s="444"/>
      <c r="H9" s="444"/>
      <c r="I9" s="444"/>
      <c r="J9" s="444"/>
      <c r="K9" s="484">
        <f>SUM(K10)</f>
        <v>0</v>
      </c>
    </row>
    <row r="10" spans="1:11" ht="19.5" customHeight="1" x14ac:dyDescent="0.25">
      <c r="A10" s="540"/>
      <c r="B10" s="437"/>
      <c r="C10" s="437"/>
      <c r="D10" s="226"/>
      <c r="E10" s="226"/>
      <c r="F10" s="226"/>
      <c r="G10" s="437"/>
      <c r="H10" s="437"/>
      <c r="I10" s="437"/>
      <c r="J10" s="437"/>
      <c r="K10" s="485"/>
    </row>
    <row r="11" spans="1:11" ht="15.95" customHeight="1" x14ac:dyDescent="0.25">
      <c r="A11" s="443" t="s">
        <v>594</v>
      </c>
      <c r="B11" s="444"/>
      <c r="C11" s="444"/>
      <c r="D11" s="227"/>
      <c r="E11" s="227"/>
      <c r="F11" s="227"/>
      <c r="G11" s="444"/>
      <c r="H11" s="444"/>
      <c r="I11" s="444"/>
      <c r="J11" s="444"/>
      <c r="K11" s="484">
        <f>SUM(K12:K16)</f>
        <v>10557516.290000001</v>
      </c>
    </row>
    <row r="12" spans="1:11" ht="15.95" customHeight="1" x14ac:dyDescent="0.25">
      <c r="A12" s="540" t="s">
        <v>2650</v>
      </c>
      <c r="B12" s="541" t="s">
        <v>3117</v>
      </c>
      <c r="C12" s="541" t="s">
        <v>934</v>
      </c>
      <c r="D12" s="532">
        <v>1.2E-2</v>
      </c>
      <c r="E12" s="532">
        <v>1.2E-2</v>
      </c>
      <c r="F12" s="532">
        <v>6.5000000000000002E-2</v>
      </c>
      <c r="G12" s="541"/>
      <c r="H12" s="205">
        <v>931.25</v>
      </c>
      <c r="I12" s="205">
        <v>18950.400000000001</v>
      </c>
      <c r="J12" s="541" t="s">
        <v>3244</v>
      </c>
      <c r="K12" s="1342">
        <v>5074101</v>
      </c>
    </row>
    <row r="13" spans="1:11" ht="15.95" customHeight="1" x14ac:dyDescent="0.25">
      <c r="A13" s="540" t="s">
        <v>3245</v>
      </c>
      <c r="B13" s="541" t="s">
        <v>341</v>
      </c>
      <c r="C13" s="541" t="s">
        <v>23</v>
      </c>
      <c r="D13" s="532">
        <v>1.2E-2</v>
      </c>
      <c r="E13" s="532">
        <v>1.2E-2</v>
      </c>
      <c r="F13" s="532">
        <v>0.06</v>
      </c>
      <c r="G13" s="541"/>
      <c r="H13" s="205">
        <v>450</v>
      </c>
      <c r="I13" s="205">
        <v>26000</v>
      </c>
      <c r="J13" s="541" t="s">
        <v>3244</v>
      </c>
      <c r="K13" s="1342">
        <v>3338388.99</v>
      </c>
    </row>
    <row r="14" spans="1:11" ht="15.95" customHeight="1" x14ac:dyDescent="0.25">
      <c r="A14" s="540" t="s">
        <v>3246</v>
      </c>
      <c r="B14" s="541" t="s">
        <v>3247</v>
      </c>
      <c r="C14" s="541" t="s">
        <v>23</v>
      </c>
      <c r="D14" s="543"/>
      <c r="E14" s="543"/>
      <c r="F14" s="543"/>
      <c r="G14" s="541"/>
      <c r="H14" s="205">
        <v>5.88</v>
      </c>
      <c r="I14" s="205">
        <v>22.67</v>
      </c>
      <c r="J14" s="541" t="s">
        <v>3244</v>
      </c>
      <c r="K14" s="1342">
        <v>1046967.73</v>
      </c>
    </row>
    <row r="15" spans="1:11" ht="15.95" customHeight="1" x14ac:dyDescent="0.25">
      <c r="A15" s="540" t="s">
        <v>473</v>
      </c>
      <c r="B15" s="541" t="s">
        <v>3248</v>
      </c>
      <c r="C15" s="541" t="s">
        <v>23</v>
      </c>
      <c r="D15" s="543"/>
      <c r="E15" s="543"/>
      <c r="F15" s="543"/>
      <c r="G15" s="541"/>
      <c r="H15" s="205">
        <v>88</v>
      </c>
      <c r="I15" s="205">
        <v>760</v>
      </c>
      <c r="J15" s="541" t="s">
        <v>3244</v>
      </c>
      <c r="K15" s="1342">
        <v>933458.57</v>
      </c>
    </row>
    <row r="16" spans="1:11" ht="15.95" customHeight="1" x14ac:dyDescent="0.25">
      <c r="A16" s="540" t="s">
        <v>3249</v>
      </c>
      <c r="B16" s="541" t="s">
        <v>3149</v>
      </c>
      <c r="C16" s="541" t="s">
        <v>110</v>
      </c>
      <c r="D16" s="543"/>
      <c r="E16" s="543"/>
      <c r="F16" s="543"/>
      <c r="G16" s="541"/>
      <c r="H16" s="205">
        <v>400</v>
      </c>
      <c r="I16" s="205">
        <v>950</v>
      </c>
      <c r="J16" s="541" t="s">
        <v>3244</v>
      </c>
      <c r="K16" s="1342">
        <v>164600</v>
      </c>
    </row>
    <row r="17" spans="1:11" ht="15.95" customHeight="1" x14ac:dyDescent="0.25">
      <c r="A17" s="540"/>
      <c r="B17" s="541"/>
      <c r="C17" s="541"/>
      <c r="D17" s="543"/>
      <c r="E17" s="543"/>
      <c r="F17" s="543"/>
      <c r="G17" s="541"/>
      <c r="H17" s="541"/>
      <c r="I17" s="541"/>
      <c r="J17" s="541"/>
      <c r="K17" s="1342"/>
    </row>
    <row r="18" spans="1:11" s="348" customFormat="1" ht="15.95" customHeight="1" x14ac:dyDescent="0.25">
      <c r="A18" s="445" t="s">
        <v>614</v>
      </c>
      <c r="B18" s="54"/>
      <c r="C18" s="54"/>
      <c r="D18" s="228"/>
      <c r="E18" s="228"/>
      <c r="F18" s="228"/>
      <c r="G18" s="54"/>
      <c r="H18" s="54"/>
      <c r="I18" s="54"/>
      <c r="J18" s="54"/>
      <c r="K18" s="486">
        <f>SUM(K19:K19)</f>
        <v>197091.91</v>
      </c>
    </row>
    <row r="19" spans="1:11" s="348" customFormat="1" ht="15.95" customHeight="1" x14ac:dyDescent="0.25">
      <c r="A19" s="540" t="s">
        <v>3250</v>
      </c>
      <c r="B19" s="68" t="s">
        <v>3251</v>
      </c>
      <c r="C19" s="68" t="s">
        <v>110</v>
      </c>
      <c r="D19" s="534"/>
      <c r="E19" s="534"/>
      <c r="F19" s="534"/>
      <c r="G19" s="68"/>
      <c r="H19" s="68"/>
      <c r="I19" s="68"/>
      <c r="J19" s="68"/>
      <c r="K19" s="79">
        <v>197091.91</v>
      </c>
    </row>
    <row r="20" spans="1:11" s="348" customFormat="1" ht="15.95" customHeight="1" x14ac:dyDescent="0.25">
      <c r="A20" s="1361"/>
      <c r="B20" s="68"/>
      <c r="C20" s="68"/>
      <c r="D20" s="534"/>
      <c r="E20" s="534"/>
      <c r="F20" s="534"/>
      <c r="G20" s="68"/>
      <c r="H20" s="68"/>
      <c r="I20" s="68"/>
      <c r="J20" s="68"/>
      <c r="K20" s="79"/>
    </row>
    <row r="21" spans="1:11" ht="15.95" customHeight="1" x14ac:dyDescent="0.25">
      <c r="A21" s="443" t="s">
        <v>617</v>
      </c>
      <c r="B21" s="444"/>
      <c r="C21" s="444"/>
      <c r="D21" s="227"/>
      <c r="E21" s="227"/>
      <c r="F21" s="227"/>
      <c r="G21" s="444"/>
      <c r="H21" s="444"/>
      <c r="I21" s="444"/>
      <c r="J21" s="444"/>
      <c r="K21" s="484">
        <f>SUM(K22:K28)</f>
        <v>3091390.45</v>
      </c>
    </row>
    <row r="22" spans="1:11" ht="15.95" customHeight="1" x14ac:dyDescent="0.25">
      <c r="A22" s="540" t="s">
        <v>3252</v>
      </c>
      <c r="B22" s="541" t="s">
        <v>3253</v>
      </c>
      <c r="C22" s="541"/>
      <c r="D22" s="543"/>
      <c r="E22" s="543"/>
      <c r="F22" s="543"/>
      <c r="G22" s="541"/>
      <c r="H22" s="205">
        <v>30</v>
      </c>
      <c r="I22" s="205">
        <v>65</v>
      </c>
      <c r="J22" s="541" t="s">
        <v>3244</v>
      </c>
      <c r="K22" s="1342">
        <v>1237037</v>
      </c>
    </row>
    <row r="23" spans="1:11" ht="15.95" customHeight="1" x14ac:dyDescent="0.25">
      <c r="A23" s="540" t="s">
        <v>152</v>
      </c>
      <c r="B23" s="541" t="s">
        <v>3254</v>
      </c>
      <c r="C23" s="541"/>
      <c r="D23" s="543"/>
      <c r="E23" s="543"/>
      <c r="F23" s="543"/>
      <c r="G23" s="541"/>
      <c r="H23" s="205">
        <v>80</v>
      </c>
      <c r="I23" s="205">
        <v>1600</v>
      </c>
      <c r="J23" s="541" t="s">
        <v>3244</v>
      </c>
      <c r="K23" s="1342">
        <v>846981.1</v>
      </c>
    </row>
    <row r="24" spans="1:11" ht="15.95" customHeight="1" x14ac:dyDescent="0.25">
      <c r="A24" s="540" t="s">
        <v>3255</v>
      </c>
      <c r="B24" s="541" t="s">
        <v>3256</v>
      </c>
      <c r="C24" s="541"/>
      <c r="D24" s="543"/>
      <c r="E24" s="543"/>
      <c r="F24" s="543"/>
      <c r="G24" s="541"/>
      <c r="H24" s="205">
        <v>4375</v>
      </c>
      <c r="I24" s="205">
        <v>11000</v>
      </c>
      <c r="J24" s="541" t="s">
        <v>3244</v>
      </c>
      <c r="K24" s="1342">
        <v>418845.06</v>
      </c>
    </row>
    <row r="25" spans="1:11" ht="15.95" customHeight="1" x14ac:dyDescent="0.25">
      <c r="A25" s="540" t="s">
        <v>3257</v>
      </c>
      <c r="B25" s="541" t="s">
        <v>3258</v>
      </c>
      <c r="C25" s="541"/>
      <c r="D25" s="543"/>
      <c r="E25" s="543"/>
      <c r="F25" s="543"/>
      <c r="G25" s="541"/>
      <c r="H25" s="205">
        <v>35000</v>
      </c>
      <c r="I25" s="205">
        <v>150000</v>
      </c>
      <c r="J25" s="541" t="s">
        <v>3244</v>
      </c>
      <c r="K25" s="1342">
        <v>234000</v>
      </c>
    </row>
    <row r="26" spans="1:11" ht="15.95" customHeight="1" x14ac:dyDescent="0.25">
      <c r="A26" s="540" t="s">
        <v>3259</v>
      </c>
      <c r="B26" s="541" t="s">
        <v>3260</v>
      </c>
      <c r="C26" s="541"/>
      <c r="D26" s="543"/>
      <c r="E26" s="543"/>
      <c r="F26" s="543"/>
      <c r="G26" s="541"/>
      <c r="H26" s="205">
        <v>3500</v>
      </c>
      <c r="I26" s="205">
        <v>3500</v>
      </c>
      <c r="J26" s="541" t="s">
        <v>3244</v>
      </c>
      <c r="K26" s="1342">
        <v>216309.97</v>
      </c>
    </row>
    <row r="27" spans="1:11" ht="15.95" customHeight="1" x14ac:dyDescent="0.25">
      <c r="A27" s="540" t="s">
        <v>3261</v>
      </c>
      <c r="B27" s="541" t="s">
        <v>3260</v>
      </c>
      <c r="C27" s="541"/>
      <c r="D27" s="543"/>
      <c r="E27" s="543"/>
      <c r="F27" s="543"/>
      <c r="G27" s="541"/>
      <c r="H27" s="205">
        <v>4000</v>
      </c>
      <c r="I27" s="205">
        <v>4000</v>
      </c>
      <c r="J27" s="541" t="s">
        <v>3244</v>
      </c>
      <c r="K27" s="1342">
        <v>110457.32</v>
      </c>
    </row>
    <row r="28" spans="1:11" ht="15.95" customHeight="1" x14ac:dyDescent="0.25">
      <c r="A28" s="540" t="s">
        <v>148</v>
      </c>
      <c r="B28" s="541" t="s">
        <v>653</v>
      </c>
      <c r="C28" s="541"/>
      <c r="D28" s="543"/>
      <c r="E28" s="543"/>
      <c r="F28" s="543"/>
      <c r="G28" s="541"/>
      <c r="H28" s="541"/>
      <c r="I28" s="541"/>
      <c r="J28" s="541"/>
      <c r="K28" s="1342">
        <v>27760</v>
      </c>
    </row>
    <row r="29" spans="1:11" ht="15.95" customHeight="1" x14ac:dyDescent="0.25">
      <c r="A29" s="1361"/>
      <c r="B29" s="541"/>
      <c r="C29" s="541"/>
      <c r="D29" s="543"/>
      <c r="E29" s="543"/>
      <c r="F29" s="543"/>
      <c r="G29" s="541"/>
      <c r="H29" s="541"/>
      <c r="I29" s="541"/>
      <c r="J29" s="541"/>
      <c r="K29" s="1342"/>
    </row>
    <row r="30" spans="1:11" ht="15.95" customHeight="1" x14ac:dyDescent="0.25">
      <c r="A30" s="443" t="s">
        <v>620</v>
      </c>
      <c r="B30" s="444"/>
      <c r="C30" s="444"/>
      <c r="D30" s="227"/>
      <c r="E30" s="227"/>
      <c r="F30" s="227"/>
      <c r="G30" s="444"/>
      <c r="H30" s="444"/>
      <c r="I30" s="444"/>
      <c r="J30" s="444"/>
      <c r="K30" s="484">
        <f>SUM(K31:K31)</f>
        <v>18940</v>
      </c>
    </row>
    <row r="31" spans="1:11" ht="15.95" customHeight="1" x14ac:dyDescent="0.25">
      <c r="A31" s="1361" t="s">
        <v>3262</v>
      </c>
      <c r="B31" s="541"/>
      <c r="C31" s="541"/>
      <c r="D31" s="543"/>
      <c r="E31" s="543"/>
      <c r="F31" s="543"/>
      <c r="G31" s="541"/>
      <c r="H31" s="541"/>
      <c r="I31" s="541"/>
      <c r="J31" s="541"/>
      <c r="K31" s="1342">
        <v>18940</v>
      </c>
    </row>
    <row r="32" spans="1:11" ht="15.95" customHeight="1" x14ac:dyDescent="0.25">
      <c r="A32" s="1361"/>
      <c r="B32" s="541"/>
      <c r="C32" s="541"/>
      <c r="D32" s="543"/>
      <c r="E32" s="543"/>
      <c r="F32" s="543"/>
      <c r="G32" s="541"/>
      <c r="H32" s="541"/>
      <c r="I32" s="541"/>
      <c r="J32" s="541"/>
      <c r="K32" s="1342"/>
    </row>
    <row r="33" spans="1:11" ht="15.95" customHeight="1" x14ac:dyDescent="0.25">
      <c r="A33" s="443" t="s">
        <v>621</v>
      </c>
      <c r="B33" s="444"/>
      <c r="C33" s="444"/>
      <c r="D33" s="227"/>
      <c r="E33" s="227"/>
      <c r="F33" s="227"/>
      <c r="G33" s="444"/>
      <c r="H33" s="444"/>
      <c r="I33" s="444"/>
      <c r="J33" s="444"/>
      <c r="K33" s="484">
        <f>SUM(K34:K36)</f>
        <v>576870.33000000007</v>
      </c>
    </row>
    <row r="34" spans="1:11" ht="15.95" customHeight="1" x14ac:dyDescent="0.25">
      <c r="A34" s="1361" t="s">
        <v>3263</v>
      </c>
      <c r="B34" s="541" t="s">
        <v>3264</v>
      </c>
      <c r="C34" s="541"/>
      <c r="D34" s="543"/>
      <c r="E34" s="532">
        <v>1.4999999999999999E-2</v>
      </c>
      <c r="F34" s="532">
        <v>1.4999999999999999E-2</v>
      </c>
      <c r="G34" s="541"/>
      <c r="H34" s="541"/>
      <c r="I34" s="541"/>
      <c r="J34" s="541" t="s">
        <v>3244</v>
      </c>
      <c r="K34" s="1342">
        <v>501345.81</v>
      </c>
    </row>
    <row r="35" spans="1:11" ht="15.95" customHeight="1" x14ac:dyDescent="0.25">
      <c r="A35" s="1361" t="s">
        <v>3265</v>
      </c>
      <c r="B35" s="541" t="s">
        <v>3266</v>
      </c>
      <c r="C35" s="541"/>
      <c r="D35" s="543"/>
      <c r="E35" s="543" t="s">
        <v>3267</v>
      </c>
      <c r="F35" s="543" t="s">
        <v>3268</v>
      </c>
      <c r="G35" s="541"/>
      <c r="H35" s="541"/>
      <c r="I35" s="541"/>
      <c r="J35" s="541" t="s">
        <v>3244</v>
      </c>
      <c r="K35" s="1342">
        <v>73786</v>
      </c>
    </row>
    <row r="36" spans="1:11" ht="15.95" customHeight="1" x14ac:dyDescent="0.25">
      <c r="A36" s="1361" t="s">
        <v>3269</v>
      </c>
      <c r="B36" s="541" t="s">
        <v>3270</v>
      </c>
      <c r="C36" s="541"/>
      <c r="D36" s="543"/>
      <c r="E36" s="543">
        <v>0.02</v>
      </c>
      <c r="F36" s="543">
        <v>0.02</v>
      </c>
      <c r="G36" s="541"/>
      <c r="H36" s="541"/>
      <c r="I36" s="541"/>
      <c r="J36" s="541" t="s">
        <v>3271</v>
      </c>
      <c r="K36" s="1342">
        <v>1738.52</v>
      </c>
    </row>
    <row r="37" spans="1:11" ht="15.95" customHeight="1" x14ac:dyDescent="0.25">
      <c r="A37" s="1361"/>
      <c r="B37" s="541"/>
      <c r="C37" s="541"/>
      <c r="D37" s="543"/>
      <c r="E37" s="543"/>
      <c r="F37" s="543"/>
      <c r="G37" s="541"/>
      <c r="H37" s="541"/>
      <c r="I37" s="541"/>
      <c r="J37" s="541"/>
      <c r="K37" s="1342"/>
    </row>
    <row r="38" spans="1:11" s="348" customFormat="1" ht="15.95" customHeight="1" x14ac:dyDescent="0.25">
      <c r="A38" s="445" t="s">
        <v>624</v>
      </c>
      <c r="B38" s="54"/>
      <c r="C38" s="54"/>
      <c r="D38" s="228"/>
      <c r="E38" s="228"/>
      <c r="F38" s="228"/>
      <c r="G38" s="54"/>
      <c r="H38" s="54"/>
      <c r="I38" s="54"/>
      <c r="J38" s="54"/>
      <c r="K38" s="486">
        <f>SUM(K39)</f>
        <v>180460</v>
      </c>
    </row>
    <row r="39" spans="1:11" s="348" customFormat="1" ht="15.95" customHeight="1" x14ac:dyDescent="0.25">
      <c r="A39" s="50" t="s">
        <v>3272</v>
      </c>
      <c r="B39" s="68"/>
      <c r="C39" s="68"/>
      <c r="D39" s="534"/>
      <c r="E39" s="534"/>
      <c r="F39" s="534"/>
      <c r="G39" s="68"/>
      <c r="H39" s="68"/>
      <c r="I39" s="68"/>
      <c r="J39" s="68"/>
      <c r="K39" s="79">
        <v>180460</v>
      </c>
    </row>
    <row r="40" spans="1:11" s="348" customFormat="1" ht="15.95" customHeight="1" x14ac:dyDescent="0.25">
      <c r="A40" s="50"/>
      <c r="B40" s="68"/>
      <c r="C40" s="68"/>
      <c r="D40" s="534"/>
      <c r="E40" s="534"/>
      <c r="F40" s="534"/>
      <c r="G40" s="68"/>
      <c r="H40" s="68"/>
      <c r="I40" s="68"/>
      <c r="J40" s="68"/>
      <c r="K40" s="79"/>
    </row>
    <row r="41" spans="1:11" ht="15.95" customHeight="1" x14ac:dyDescent="0.25">
      <c r="A41" s="443" t="s">
        <v>627</v>
      </c>
      <c r="B41" s="444"/>
      <c r="C41" s="444"/>
      <c r="D41" s="227"/>
      <c r="E41" s="227"/>
      <c r="F41" s="227"/>
      <c r="G41" s="444"/>
      <c r="H41" s="444"/>
      <c r="I41" s="444"/>
      <c r="J41" s="444"/>
      <c r="K41" s="484">
        <f>SUM(K42:K45)</f>
        <v>4495847.07</v>
      </c>
    </row>
    <row r="42" spans="1:11" ht="15.95" customHeight="1" x14ac:dyDescent="0.25">
      <c r="A42" s="1361" t="s">
        <v>3273</v>
      </c>
      <c r="B42" s="541" t="s">
        <v>3274</v>
      </c>
      <c r="C42" s="541"/>
      <c r="D42" s="543"/>
      <c r="E42" s="543"/>
      <c r="F42" s="543"/>
      <c r="G42" s="541"/>
      <c r="H42" s="541"/>
      <c r="I42" s="541"/>
      <c r="J42" s="541"/>
      <c r="K42" s="1342">
        <v>2901198.58</v>
      </c>
    </row>
    <row r="43" spans="1:11" ht="15.95" customHeight="1" x14ac:dyDescent="0.25">
      <c r="A43" s="1361" t="s">
        <v>3275</v>
      </c>
      <c r="B43" s="541"/>
      <c r="C43" s="541"/>
      <c r="D43" s="543"/>
      <c r="E43" s="543"/>
      <c r="F43" s="543"/>
      <c r="G43" s="541"/>
      <c r="H43" s="541"/>
      <c r="I43" s="541"/>
      <c r="J43" s="541"/>
      <c r="K43" s="1342">
        <v>1152376.8899999999</v>
      </c>
    </row>
    <row r="44" spans="1:11" ht="15.95" customHeight="1" x14ac:dyDescent="0.25">
      <c r="A44" s="1361" t="s">
        <v>3276</v>
      </c>
      <c r="B44" s="541"/>
      <c r="C44" s="541"/>
      <c r="D44" s="543"/>
      <c r="E44" s="543"/>
      <c r="F44" s="543"/>
      <c r="G44" s="541"/>
      <c r="H44" s="541"/>
      <c r="I44" s="541"/>
      <c r="J44" s="541"/>
      <c r="K44" s="1342">
        <v>425472.53</v>
      </c>
    </row>
    <row r="45" spans="1:11" ht="15.95" customHeight="1" x14ac:dyDescent="0.25">
      <c r="A45" s="1361" t="s">
        <v>3277</v>
      </c>
      <c r="B45" s="541"/>
      <c r="C45" s="541"/>
      <c r="D45" s="543"/>
      <c r="E45" s="543"/>
      <c r="F45" s="543"/>
      <c r="G45" s="541"/>
      <c r="H45" s="541"/>
      <c r="I45" s="541"/>
      <c r="J45" s="541"/>
      <c r="K45" s="1342">
        <v>16799.07</v>
      </c>
    </row>
    <row r="46" spans="1:11" ht="15.95" customHeight="1" x14ac:dyDescent="0.25">
      <c r="A46" s="1361"/>
      <c r="B46" s="541"/>
      <c r="C46" s="541"/>
      <c r="D46" s="543"/>
      <c r="E46" s="543"/>
      <c r="F46" s="543"/>
      <c r="G46" s="541"/>
      <c r="H46" s="541"/>
      <c r="I46" s="541"/>
      <c r="J46" s="541"/>
      <c r="K46" s="1342"/>
    </row>
    <row r="47" spans="1:11" ht="15.95" customHeight="1" x14ac:dyDescent="0.25">
      <c r="A47" s="441" t="s">
        <v>628</v>
      </c>
      <c r="B47" s="1203"/>
      <c r="C47" s="1203"/>
      <c r="D47" s="230"/>
      <c r="E47" s="230"/>
      <c r="F47" s="230"/>
      <c r="G47" s="1203"/>
      <c r="H47" s="1203"/>
      <c r="I47" s="1203"/>
      <c r="J47" s="1203"/>
      <c r="K47" s="448">
        <f>+K9+K11+K18+K21+K30+K33+K38+K41</f>
        <v>19118116.050000004</v>
      </c>
    </row>
    <row r="48" spans="1:11" s="554" customFormat="1" ht="15.95" customHeight="1" x14ac:dyDescent="0.25">
      <c r="A48" s="702"/>
      <c r="B48" s="704"/>
      <c r="C48" s="704"/>
      <c r="D48" s="703"/>
      <c r="E48" s="703"/>
      <c r="F48" s="703"/>
      <c r="G48" s="704"/>
      <c r="H48" s="704"/>
      <c r="I48" s="704"/>
      <c r="J48" s="704"/>
      <c r="K48" s="840"/>
    </row>
    <row r="49" spans="1:11" x14ac:dyDescent="0.25">
      <c r="A49" s="482" t="s">
        <v>3278</v>
      </c>
      <c r="B49" s="19"/>
      <c r="C49" s="19"/>
      <c r="D49" s="19"/>
      <c r="E49" s="19"/>
      <c r="F49" s="19"/>
      <c r="G49" s="19"/>
      <c r="H49" s="19"/>
      <c r="I49" s="19"/>
      <c r="J49" s="19"/>
      <c r="K49" s="19"/>
    </row>
    <row r="50" spans="1:11" x14ac:dyDescent="0.25">
      <c r="A50" s="19" t="s">
        <v>3279</v>
      </c>
    </row>
    <row r="51" spans="1:11" x14ac:dyDescent="0.25">
      <c r="A51" s="553" t="s">
        <v>3280</v>
      </c>
    </row>
    <row r="52" spans="1:11" x14ac:dyDescent="0.25">
      <c r="A52" s="553" t="s">
        <v>3281</v>
      </c>
    </row>
    <row r="53" spans="1:11" x14ac:dyDescent="0.25">
      <c r="A53" s="553" t="s">
        <v>3282</v>
      </c>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19"/>
  <sheetViews>
    <sheetView showGridLines="0" topLeftCell="A40" zoomScale="90" zoomScaleNormal="90" workbookViewId="0">
      <selection activeCell="K27" sqref="K27"/>
    </sheetView>
  </sheetViews>
  <sheetFormatPr baseColWidth="10" defaultRowHeight="15" x14ac:dyDescent="0.25"/>
  <cols>
    <col min="1" max="1" width="57.85546875" style="1087" customWidth="1"/>
    <col min="2" max="10" width="17.7109375" style="1087" customWidth="1"/>
    <col min="11" max="11" width="19" style="1087" bestFit="1" customWidth="1"/>
    <col min="12" max="12" width="1.28515625" style="1087" customWidth="1"/>
    <col min="13" max="256" width="11.42578125" style="1087"/>
    <col min="257" max="257" width="57.85546875" style="1087" customWidth="1"/>
    <col min="258" max="267" width="17.7109375" style="1087" customWidth="1"/>
    <col min="268" max="268" width="1.28515625" style="1087" customWidth="1"/>
    <col min="269" max="512" width="11.42578125" style="1087"/>
    <col min="513" max="513" width="57.85546875" style="1087" customWidth="1"/>
    <col min="514" max="523" width="17.7109375" style="1087" customWidth="1"/>
    <col min="524" max="524" width="1.28515625" style="1087" customWidth="1"/>
    <col min="525" max="768" width="11.42578125" style="1087"/>
    <col min="769" max="769" width="57.85546875" style="1087" customWidth="1"/>
    <col min="770" max="779" width="17.7109375" style="1087" customWidth="1"/>
    <col min="780" max="780" width="1.28515625" style="1087" customWidth="1"/>
    <col min="781" max="1024" width="11.42578125" style="1087"/>
    <col min="1025" max="1025" width="57.85546875" style="1087" customWidth="1"/>
    <col min="1026" max="1035" width="17.7109375" style="1087" customWidth="1"/>
    <col min="1036" max="1036" width="1.28515625" style="1087" customWidth="1"/>
    <col min="1037" max="1280" width="11.42578125" style="1087"/>
    <col min="1281" max="1281" width="57.85546875" style="1087" customWidth="1"/>
    <col min="1282" max="1291" width="17.7109375" style="1087" customWidth="1"/>
    <col min="1292" max="1292" width="1.28515625" style="1087" customWidth="1"/>
    <col min="1293" max="1536" width="11.42578125" style="1087"/>
    <col min="1537" max="1537" width="57.85546875" style="1087" customWidth="1"/>
    <col min="1538" max="1547" width="17.7109375" style="1087" customWidth="1"/>
    <col min="1548" max="1548" width="1.28515625" style="1087" customWidth="1"/>
    <col min="1549" max="1792" width="11.42578125" style="1087"/>
    <col min="1793" max="1793" width="57.85546875" style="1087" customWidth="1"/>
    <col min="1794" max="1803" width="17.7109375" style="1087" customWidth="1"/>
    <col min="1804" max="1804" width="1.28515625" style="1087" customWidth="1"/>
    <col min="1805" max="2048" width="11.42578125" style="1087"/>
    <col min="2049" max="2049" width="57.85546875" style="1087" customWidth="1"/>
    <col min="2050" max="2059" width="17.7109375" style="1087" customWidth="1"/>
    <col min="2060" max="2060" width="1.28515625" style="1087" customWidth="1"/>
    <col min="2061" max="2304" width="11.42578125" style="1087"/>
    <col min="2305" max="2305" width="57.85546875" style="1087" customWidth="1"/>
    <col min="2306" max="2315" width="17.7109375" style="1087" customWidth="1"/>
    <col min="2316" max="2316" width="1.28515625" style="1087" customWidth="1"/>
    <col min="2317" max="2560" width="11.42578125" style="1087"/>
    <col min="2561" max="2561" width="57.85546875" style="1087" customWidth="1"/>
    <col min="2562" max="2571" width="17.7109375" style="1087" customWidth="1"/>
    <col min="2572" max="2572" width="1.28515625" style="1087" customWidth="1"/>
    <col min="2573" max="2816" width="11.42578125" style="1087"/>
    <col min="2817" max="2817" width="57.85546875" style="1087" customWidth="1"/>
    <col min="2818" max="2827" width="17.7109375" style="1087" customWidth="1"/>
    <col min="2828" max="2828" width="1.28515625" style="1087" customWidth="1"/>
    <col min="2829" max="3072" width="11.42578125" style="1087"/>
    <col min="3073" max="3073" width="57.85546875" style="1087" customWidth="1"/>
    <col min="3074" max="3083" width="17.7109375" style="1087" customWidth="1"/>
    <col min="3084" max="3084" width="1.28515625" style="1087" customWidth="1"/>
    <col min="3085" max="3328" width="11.42578125" style="1087"/>
    <col min="3329" max="3329" width="57.85546875" style="1087" customWidth="1"/>
    <col min="3330" max="3339" width="17.7109375" style="1087" customWidth="1"/>
    <col min="3340" max="3340" width="1.28515625" style="1087" customWidth="1"/>
    <col min="3341" max="3584" width="11.42578125" style="1087"/>
    <col min="3585" max="3585" width="57.85546875" style="1087" customWidth="1"/>
    <col min="3586" max="3595" width="17.7109375" style="1087" customWidth="1"/>
    <col min="3596" max="3596" width="1.28515625" style="1087" customWidth="1"/>
    <col min="3597" max="3840" width="11.42578125" style="1087"/>
    <col min="3841" max="3841" width="57.85546875" style="1087" customWidth="1"/>
    <col min="3842" max="3851" width="17.7109375" style="1087" customWidth="1"/>
    <col min="3852" max="3852" width="1.28515625" style="1087" customWidth="1"/>
    <col min="3853" max="4096" width="11.42578125" style="1087"/>
    <col min="4097" max="4097" width="57.85546875" style="1087" customWidth="1"/>
    <col min="4098" max="4107" width="17.7109375" style="1087" customWidth="1"/>
    <col min="4108" max="4108" width="1.28515625" style="1087" customWidth="1"/>
    <col min="4109" max="4352" width="11.42578125" style="1087"/>
    <col min="4353" max="4353" width="57.85546875" style="1087" customWidth="1"/>
    <col min="4354" max="4363" width="17.7109375" style="1087" customWidth="1"/>
    <col min="4364" max="4364" width="1.28515625" style="1087" customWidth="1"/>
    <col min="4365" max="4608" width="11.42578125" style="1087"/>
    <col min="4609" max="4609" width="57.85546875" style="1087" customWidth="1"/>
    <col min="4610" max="4619" width="17.7109375" style="1087" customWidth="1"/>
    <col min="4620" max="4620" width="1.28515625" style="1087" customWidth="1"/>
    <col min="4621" max="4864" width="11.42578125" style="1087"/>
    <col min="4865" max="4865" width="57.85546875" style="1087" customWidth="1"/>
    <col min="4866" max="4875" width="17.7109375" style="1087" customWidth="1"/>
    <col min="4876" max="4876" width="1.28515625" style="1087" customWidth="1"/>
    <col min="4877" max="5120" width="11.42578125" style="1087"/>
    <col min="5121" max="5121" width="57.85546875" style="1087" customWidth="1"/>
    <col min="5122" max="5131" width="17.7109375" style="1087" customWidth="1"/>
    <col min="5132" max="5132" width="1.28515625" style="1087" customWidth="1"/>
    <col min="5133" max="5376" width="11.42578125" style="1087"/>
    <col min="5377" max="5377" width="57.85546875" style="1087" customWidth="1"/>
    <col min="5378" max="5387" width="17.7109375" style="1087" customWidth="1"/>
    <col min="5388" max="5388" width="1.28515625" style="1087" customWidth="1"/>
    <col min="5389" max="5632" width="11.42578125" style="1087"/>
    <col min="5633" max="5633" width="57.85546875" style="1087" customWidth="1"/>
    <col min="5634" max="5643" width="17.7109375" style="1087" customWidth="1"/>
    <col min="5644" max="5644" width="1.28515625" style="1087" customWidth="1"/>
    <col min="5645" max="5888" width="11.42578125" style="1087"/>
    <col min="5889" max="5889" width="57.85546875" style="1087" customWidth="1"/>
    <col min="5890" max="5899" width="17.7109375" style="1087" customWidth="1"/>
    <col min="5900" max="5900" width="1.28515625" style="1087" customWidth="1"/>
    <col min="5901" max="6144" width="11.42578125" style="1087"/>
    <col min="6145" max="6145" width="57.85546875" style="1087" customWidth="1"/>
    <col min="6146" max="6155" width="17.7109375" style="1087" customWidth="1"/>
    <col min="6156" max="6156" width="1.28515625" style="1087" customWidth="1"/>
    <col min="6157" max="6400" width="11.42578125" style="1087"/>
    <col min="6401" max="6401" width="57.85546875" style="1087" customWidth="1"/>
    <col min="6402" max="6411" width="17.7109375" style="1087" customWidth="1"/>
    <col min="6412" max="6412" width="1.28515625" style="1087" customWidth="1"/>
    <col min="6413" max="6656" width="11.42578125" style="1087"/>
    <col min="6657" max="6657" width="57.85546875" style="1087" customWidth="1"/>
    <col min="6658" max="6667" width="17.7109375" style="1087" customWidth="1"/>
    <col min="6668" max="6668" width="1.28515625" style="1087" customWidth="1"/>
    <col min="6669" max="6912" width="11.42578125" style="1087"/>
    <col min="6913" max="6913" width="57.85546875" style="1087" customWidth="1"/>
    <col min="6914" max="6923" width="17.7109375" style="1087" customWidth="1"/>
    <col min="6924" max="6924" width="1.28515625" style="1087" customWidth="1"/>
    <col min="6925" max="7168" width="11.42578125" style="1087"/>
    <col min="7169" max="7169" width="57.85546875" style="1087" customWidth="1"/>
    <col min="7170" max="7179" width="17.7109375" style="1087" customWidth="1"/>
    <col min="7180" max="7180" width="1.28515625" style="1087" customWidth="1"/>
    <col min="7181" max="7424" width="11.42578125" style="1087"/>
    <col min="7425" max="7425" width="57.85546875" style="1087" customWidth="1"/>
    <col min="7426" max="7435" width="17.7109375" style="1087" customWidth="1"/>
    <col min="7436" max="7436" width="1.28515625" style="1087" customWidth="1"/>
    <col min="7437" max="7680" width="11.42578125" style="1087"/>
    <col min="7681" max="7681" width="57.85546875" style="1087" customWidth="1"/>
    <col min="7682" max="7691" width="17.7109375" style="1087" customWidth="1"/>
    <col min="7692" max="7692" width="1.28515625" style="1087" customWidth="1"/>
    <col min="7693" max="7936" width="11.42578125" style="1087"/>
    <col min="7937" max="7937" width="57.85546875" style="1087" customWidth="1"/>
    <col min="7938" max="7947" width="17.7109375" style="1087" customWidth="1"/>
    <col min="7948" max="7948" width="1.28515625" style="1087" customWidth="1"/>
    <col min="7949" max="8192" width="11.42578125" style="1087"/>
    <col min="8193" max="8193" width="57.85546875" style="1087" customWidth="1"/>
    <col min="8194" max="8203" width="17.7109375" style="1087" customWidth="1"/>
    <col min="8204" max="8204" width="1.28515625" style="1087" customWidth="1"/>
    <col min="8205" max="8448" width="11.42578125" style="1087"/>
    <col min="8449" max="8449" width="57.85546875" style="1087" customWidth="1"/>
    <col min="8450" max="8459" width="17.7109375" style="1087" customWidth="1"/>
    <col min="8460" max="8460" width="1.28515625" style="1087" customWidth="1"/>
    <col min="8461" max="8704" width="11.42578125" style="1087"/>
    <col min="8705" max="8705" width="57.85546875" style="1087" customWidth="1"/>
    <col min="8706" max="8715" width="17.7109375" style="1087" customWidth="1"/>
    <col min="8716" max="8716" width="1.28515625" style="1087" customWidth="1"/>
    <col min="8717" max="8960" width="11.42578125" style="1087"/>
    <col min="8961" max="8961" width="57.85546875" style="1087" customWidth="1"/>
    <col min="8962" max="8971" width="17.7109375" style="1087" customWidth="1"/>
    <col min="8972" max="8972" width="1.28515625" style="1087" customWidth="1"/>
    <col min="8973" max="9216" width="11.42578125" style="1087"/>
    <col min="9217" max="9217" width="57.85546875" style="1087" customWidth="1"/>
    <col min="9218" max="9227" width="17.7109375" style="1087" customWidth="1"/>
    <col min="9228" max="9228" width="1.28515625" style="1087" customWidth="1"/>
    <col min="9229" max="9472" width="11.42578125" style="1087"/>
    <col min="9473" max="9473" width="57.85546875" style="1087" customWidth="1"/>
    <col min="9474" max="9483" width="17.7109375" style="1087" customWidth="1"/>
    <col min="9484" max="9484" width="1.28515625" style="1087" customWidth="1"/>
    <col min="9485" max="9728" width="11.42578125" style="1087"/>
    <col min="9729" max="9729" width="57.85546875" style="1087" customWidth="1"/>
    <col min="9730" max="9739" width="17.7109375" style="1087" customWidth="1"/>
    <col min="9740" max="9740" width="1.28515625" style="1087" customWidth="1"/>
    <col min="9741" max="9984" width="11.42578125" style="1087"/>
    <col min="9985" max="9985" width="57.85546875" style="1087" customWidth="1"/>
    <col min="9986" max="9995" width="17.7109375" style="1087" customWidth="1"/>
    <col min="9996" max="9996" width="1.28515625" style="1087" customWidth="1"/>
    <col min="9997" max="10240" width="11.42578125" style="1087"/>
    <col min="10241" max="10241" width="57.85546875" style="1087" customWidth="1"/>
    <col min="10242" max="10251" width="17.7109375" style="1087" customWidth="1"/>
    <col min="10252" max="10252" width="1.28515625" style="1087" customWidth="1"/>
    <col min="10253" max="10496" width="11.42578125" style="1087"/>
    <col min="10497" max="10497" width="57.85546875" style="1087" customWidth="1"/>
    <col min="10498" max="10507" width="17.7109375" style="1087" customWidth="1"/>
    <col min="10508" max="10508" width="1.28515625" style="1087" customWidth="1"/>
    <col min="10509" max="10752" width="11.42578125" style="1087"/>
    <col min="10753" max="10753" width="57.85546875" style="1087" customWidth="1"/>
    <col min="10754" max="10763" width="17.7109375" style="1087" customWidth="1"/>
    <col min="10764" max="10764" width="1.28515625" style="1087" customWidth="1"/>
    <col min="10765" max="11008" width="11.42578125" style="1087"/>
    <col min="11009" max="11009" width="57.85546875" style="1087" customWidth="1"/>
    <col min="11010" max="11019" width="17.7109375" style="1087" customWidth="1"/>
    <col min="11020" max="11020" width="1.28515625" style="1087" customWidth="1"/>
    <col min="11021" max="11264" width="11.42578125" style="1087"/>
    <col min="11265" max="11265" width="57.85546875" style="1087" customWidth="1"/>
    <col min="11266" max="11275" width="17.7109375" style="1087" customWidth="1"/>
    <col min="11276" max="11276" width="1.28515625" style="1087" customWidth="1"/>
    <col min="11277" max="11520" width="11.42578125" style="1087"/>
    <col min="11521" max="11521" width="57.85546875" style="1087" customWidth="1"/>
    <col min="11522" max="11531" width="17.7109375" style="1087" customWidth="1"/>
    <col min="11532" max="11532" width="1.28515625" style="1087" customWidth="1"/>
    <col min="11533" max="11776" width="11.42578125" style="1087"/>
    <col min="11777" max="11777" width="57.85546875" style="1087" customWidth="1"/>
    <col min="11778" max="11787" width="17.7109375" style="1087" customWidth="1"/>
    <col min="11788" max="11788" width="1.28515625" style="1087" customWidth="1"/>
    <col min="11789" max="12032" width="11.42578125" style="1087"/>
    <col min="12033" max="12033" width="57.85546875" style="1087" customWidth="1"/>
    <col min="12034" max="12043" width="17.7109375" style="1087" customWidth="1"/>
    <col min="12044" max="12044" width="1.28515625" style="1087" customWidth="1"/>
    <col min="12045" max="12288" width="11.42578125" style="1087"/>
    <col min="12289" max="12289" width="57.85546875" style="1087" customWidth="1"/>
    <col min="12290" max="12299" width="17.7109375" style="1087" customWidth="1"/>
    <col min="12300" max="12300" width="1.28515625" style="1087" customWidth="1"/>
    <col min="12301" max="12544" width="11.42578125" style="1087"/>
    <col min="12545" max="12545" width="57.85546875" style="1087" customWidth="1"/>
    <col min="12546" max="12555" width="17.7109375" style="1087" customWidth="1"/>
    <col min="12556" max="12556" width="1.28515625" style="1087" customWidth="1"/>
    <col min="12557" max="12800" width="11.42578125" style="1087"/>
    <col min="12801" max="12801" width="57.85546875" style="1087" customWidth="1"/>
    <col min="12802" max="12811" width="17.7109375" style="1087" customWidth="1"/>
    <col min="12812" max="12812" width="1.28515625" style="1087" customWidth="1"/>
    <col min="12813" max="13056" width="11.42578125" style="1087"/>
    <col min="13057" max="13057" width="57.85546875" style="1087" customWidth="1"/>
    <col min="13058" max="13067" width="17.7109375" style="1087" customWidth="1"/>
    <col min="13068" max="13068" width="1.28515625" style="1087" customWidth="1"/>
    <col min="13069" max="13312" width="11.42578125" style="1087"/>
    <col min="13313" max="13313" width="57.85546875" style="1087" customWidth="1"/>
    <col min="13314" max="13323" width="17.7109375" style="1087" customWidth="1"/>
    <col min="13324" max="13324" width="1.28515625" style="1087" customWidth="1"/>
    <col min="13325" max="13568" width="11.42578125" style="1087"/>
    <col min="13569" max="13569" width="57.85546875" style="1087" customWidth="1"/>
    <col min="13570" max="13579" width="17.7109375" style="1087" customWidth="1"/>
    <col min="13580" max="13580" width="1.28515625" style="1087" customWidth="1"/>
    <col min="13581" max="13824" width="11.42578125" style="1087"/>
    <col min="13825" max="13825" width="57.85546875" style="1087" customWidth="1"/>
    <col min="13826" max="13835" width="17.7109375" style="1087" customWidth="1"/>
    <col min="13836" max="13836" width="1.28515625" style="1087" customWidth="1"/>
    <col min="13837" max="14080" width="11.42578125" style="1087"/>
    <col min="14081" max="14081" width="57.85546875" style="1087" customWidth="1"/>
    <col min="14082" max="14091" width="17.7109375" style="1087" customWidth="1"/>
    <col min="14092" max="14092" width="1.28515625" style="1087" customWidth="1"/>
    <col min="14093" max="14336" width="11.42578125" style="1087"/>
    <col min="14337" max="14337" width="57.85546875" style="1087" customWidth="1"/>
    <col min="14338" max="14347" width="17.7109375" style="1087" customWidth="1"/>
    <col min="14348" max="14348" width="1.28515625" style="1087" customWidth="1"/>
    <col min="14349" max="14592" width="11.42578125" style="1087"/>
    <col min="14593" max="14593" width="57.85546875" style="1087" customWidth="1"/>
    <col min="14594" max="14603" width="17.7109375" style="1087" customWidth="1"/>
    <col min="14604" max="14604" width="1.28515625" style="1087" customWidth="1"/>
    <col min="14605" max="14848" width="11.42578125" style="1087"/>
    <col min="14849" max="14849" width="57.85546875" style="1087" customWidth="1"/>
    <col min="14850" max="14859" width="17.7109375" style="1087" customWidth="1"/>
    <col min="14860" max="14860" width="1.28515625" style="1087" customWidth="1"/>
    <col min="14861" max="15104" width="11.42578125" style="1087"/>
    <col min="15105" max="15105" width="57.85546875" style="1087" customWidth="1"/>
    <col min="15106" max="15115" width="17.7109375" style="1087" customWidth="1"/>
    <col min="15116" max="15116" width="1.28515625" style="1087" customWidth="1"/>
    <col min="15117" max="15360" width="11.42578125" style="1087"/>
    <col min="15361" max="15361" width="57.85546875" style="1087" customWidth="1"/>
    <col min="15362" max="15371" width="17.7109375" style="1087" customWidth="1"/>
    <col min="15372" max="15372" width="1.28515625" style="1087" customWidth="1"/>
    <col min="15373" max="15616" width="11.42578125" style="1087"/>
    <col min="15617" max="15617" width="57.85546875" style="1087" customWidth="1"/>
    <col min="15618" max="15627" width="17.7109375" style="1087" customWidth="1"/>
    <col min="15628" max="15628" width="1.28515625" style="1087" customWidth="1"/>
    <col min="15629" max="15872" width="11.42578125" style="1087"/>
    <col min="15873" max="15873" width="57.85546875" style="1087" customWidth="1"/>
    <col min="15874" max="15883" width="17.7109375" style="1087" customWidth="1"/>
    <col min="15884" max="15884" width="1.28515625" style="1087" customWidth="1"/>
    <col min="15885" max="16128" width="11.42578125" style="1087"/>
    <col min="16129" max="16129" width="57.85546875" style="1087" customWidth="1"/>
    <col min="16130" max="16139" width="17.7109375" style="1087" customWidth="1"/>
    <col min="16140" max="16140" width="1.28515625" style="1087" customWidth="1"/>
    <col min="16141" max="16384" width="11.42578125" style="1087"/>
  </cols>
  <sheetData>
    <row r="1" spans="1:11" s="1085" customFormat="1" ht="9" customHeight="1" x14ac:dyDescent="0.25"/>
    <row r="2" spans="1:11" s="1085" customFormat="1" x14ac:dyDescent="0.25">
      <c r="A2" s="435" t="s">
        <v>126</v>
      </c>
      <c r="B2" s="350"/>
      <c r="C2" s="350"/>
      <c r="D2" s="350"/>
      <c r="E2" s="350"/>
      <c r="F2" s="350"/>
      <c r="G2" s="350"/>
      <c r="H2" s="350"/>
      <c r="I2" s="350"/>
      <c r="J2" s="350"/>
      <c r="K2" s="351" t="s">
        <v>127</v>
      </c>
    </row>
    <row r="3" spans="1:11" s="1085" customFormat="1" x14ac:dyDescent="0.25">
      <c r="A3" s="34" t="s">
        <v>0</v>
      </c>
      <c r="B3" s="350"/>
      <c r="C3" s="350"/>
      <c r="D3" s="350"/>
      <c r="E3" s="350"/>
      <c r="F3" s="350"/>
      <c r="G3" s="350"/>
      <c r="H3" s="350"/>
      <c r="I3" s="350"/>
      <c r="J3" s="350"/>
      <c r="K3" s="350"/>
    </row>
    <row r="4" spans="1:11" s="1085" customFormat="1" x14ac:dyDescent="0.25">
      <c r="A4" s="23" t="s">
        <v>3396</v>
      </c>
      <c r="B4" s="350"/>
      <c r="C4" s="350"/>
      <c r="D4" s="350"/>
      <c r="E4" s="350"/>
      <c r="F4" s="350"/>
      <c r="G4" s="350"/>
      <c r="H4" s="350"/>
      <c r="I4" s="350"/>
      <c r="J4" s="350"/>
      <c r="K4" s="350"/>
    </row>
    <row r="5" spans="1:11" s="1085" customFormat="1" x14ac:dyDescent="0.25"/>
    <row r="6" spans="1:11" s="1085" customFormat="1" x14ac:dyDescent="0.25">
      <c r="A6" s="1083" t="s">
        <v>1</v>
      </c>
      <c r="B6" s="1083" t="s">
        <v>2</v>
      </c>
      <c r="C6" s="1083" t="s">
        <v>3</v>
      </c>
      <c r="D6" s="1083"/>
      <c r="E6" s="353" t="s">
        <v>4</v>
      </c>
      <c r="F6" s="353"/>
      <c r="G6" s="1083" t="s">
        <v>5</v>
      </c>
      <c r="H6" s="1603" t="s">
        <v>6</v>
      </c>
      <c r="I6" s="1603"/>
      <c r="J6" s="1083" t="s">
        <v>7</v>
      </c>
      <c r="K6" s="1083" t="s">
        <v>8</v>
      </c>
    </row>
    <row r="7" spans="1:11" s="1086" customFormat="1" x14ac:dyDescent="0.25">
      <c r="A7" s="1614" t="s">
        <v>9</v>
      </c>
      <c r="B7" s="1601" t="s">
        <v>10</v>
      </c>
      <c r="C7" s="1601" t="s">
        <v>11</v>
      </c>
      <c r="D7" s="1601" t="s">
        <v>12</v>
      </c>
      <c r="E7" s="1601" t="s">
        <v>13</v>
      </c>
      <c r="F7" s="1601"/>
      <c r="G7" s="1601" t="s">
        <v>14</v>
      </c>
      <c r="H7" s="1601" t="s">
        <v>15</v>
      </c>
      <c r="I7" s="1601"/>
      <c r="J7" s="1601" t="s">
        <v>16</v>
      </c>
      <c r="K7" s="1602" t="s">
        <v>17</v>
      </c>
    </row>
    <row r="8" spans="1:11" s="1086" customFormat="1" x14ac:dyDescent="0.25">
      <c r="A8" s="1614"/>
      <c r="B8" s="1601"/>
      <c r="C8" s="1601"/>
      <c r="D8" s="1601"/>
      <c r="E8" s="1338" t="s">
        <v>18</v>
      </c>
      <c r="F8" s="1338" t="s">
        <v>19</v>
      </c>
      <c r="G8" s="1601"/>
      <c r="H8" s="1338" t="s">
        <v>18</v>
      </c>
      <c r="I8" s="1338" t="s">
        <v>19</v>
      </c>
      <c r="J8" s="1601"/>
      <c r="K8" s="1602"/>
    </row>
    <row r="9" spans="1:11" ht="15.95" customHeight="1" x14ac:dyDescent="0.25">
      <c r="A9" s="443" t="s">
        <v>20</v>
      </c>
      <c r="B9" s="444"/>
      <c r="C9" s="444"/>
      <c r="D9" s="444"/>
      <c r="E9" s="444"/>
      <c r="F9" s="444"/>
      <c r="G9" s="444"/>
      <c r="H9" s="444"/>
      <c r="I9" s="444"/>
      <c r="J9" s="444"/>
      <c r="K9" s="484">
        <f>SUM(K10)</f>
        <v>0</v>
      </c>
    </row>
    <row r="10" spans="1:11" ht="15.95" customHeight="1" x14ac:dyDescent="0.25">
      <c r="A10" s="1420"/>
      <c r="B10" s="1421"/>
      <c r="C10" s="1421"/>
      <c r="D10" s="1421"/>
      <c r="E10" s="1421"/>
      <c r="F10" s="1421"/>
      <c r="G10" s="1421"/>
      <c r="H10" s="1421"/>
      <c r="I10" s="1421"/>
      <c r="J10" s="1421"/>
      <c r="K10" s="1421"/>
    </row>
    <row r="11" spans="1:11" ht="15.95" customHeight="1" x14ac:dyDescent="0.25">
      <c r="A11" s="443" t="s">
        <v>21</v>
      </c>
      <c r="B11" s="444"/>
      <c r="C11" s="444"/>
      <c r="D11" s="444"/>
      <c r="E11" s="444"/>
      <c r="F11" s="444"/>
      <c r="G11" s="444"/>
      <c r="H11" s="444"/>
      <c r="I11" s="444"/>
      <c r="J11" s="444"/>
      <c r="K11" s="484">
        <f>SUM(K12:K18)</f>
        <v>1546909308.5</v>
      </c>
    </row>
    <row r="12" spans="1:11" ht="45" x14ac:dyDescent="0.25">
      <c r="A12" s="1081" t="s">
        <v>2004</v>
      </c>
      <c r="B12" s="542" t="s">
        <v>340</v>
      </c>
      <c r="C12" s="542" t="s">
        <v>23</v>
      </c>
      <c r="D12" s="542" t="s">
        <v>2880</v>
      </c>
      <c r="E12" s="542" t="s">
        <v>2881</v>
      </c>
      <c r="F12" s="542" t="s">
        <v>2881</v>
      </c>
      <c r="G12" s="542" t="s">
        <v>2881</v>
      </c>
      <c r="H12" s="542" t="s">
        <v>2881</v>
      </c>
      <c r="I12" s="542" t="s">
        <v>2881</v>
      </c>
      <c r="J12" s="542" t="s">
        <v>2882</v>
      </c>
      <c r="K12" s="1426">
        <v>198224886</v>
      </c>
    </row>
    <row r="13" spans="1:11" ht="45" x14ac:dyDescent="0.25">
      <c r="A13" s="1081" t="s">
        <v>2883</v>
      </c>
      <c r="B13" s="542" t="s">
        <v>2884</v>
      </c>
      <c r="C13" s="542" t="s">
        <v>23</v>
      </c>
      <c r="D13" s="542" t="s">
        <v>2885</v>
      </c>
      <c r="E13" s="542" t="s">
        <v>2881</v>
      </c>
      <c r="F13" s="542" t="s">
        <v>2881</v>
      </c>
      <c r="G13" s="542" t="s">
        <v>2881</v>
      </c>
      <c r="H13" s="542" t="s">
        <v>2881</v>
      </c>
      <c r="I13" s="542" t="s">
        <v>2881</v>
      </c>
      <c r="J13" s="542" t="s">
        <v>2882</v>
      </c>
      <c r="K13" s="1426">
        <v>165545405</v>
      </c>
    </row>
    <row r="14" spans="1:11" ht="30" x14ac:dyDescent="0.25">
      <c r="A14" s="1081" t="s">
        <v>131</v>
      </c>
      <c r="B14" s="542" t="s">
        <v>2886</v>
      </c>
      <c r="C14" s="542" t="s">
        <v>110</v>
      </c>
      <c r="D14" s="542" t="s">
        <v>2887</v>
      </c>
      <c r="E14" s="542" t="s">
        <v>2888</v>
      </c>
      <c r="F14" s="542" t="s">
        <v>2889</v>
      </c>
      <c r="G14" s="542" t="s">
        <v>2881</v>
      </c>
      <c r="H14" s="542" t="s">
        <v>2881</v>
      </c>
      <c r="I14" s="542" t="s">
        <v>2881</v>
      </c>
      <c r="J14" s="542" t="s">
        <v>2882</v>
      </c>
      <c r="K14" s="1426">
        <v>781655562</v>
      </c>
    </row>
    <row r="15" spans="1:11" ht="30" x14ac:dyDescent="0.25">
      <c r="A15" s="1081" t="s">
        <v>134</v>
      </c>
      <c r="B15" s="542" t="s">
        <v>2890</v>
      </c>
      <c r="C15" s="542" t="s">
        <v>110</v>
      </c>
      <c r="D15" s="542" t="s">
        <v>2891</v>
      </c>
      <c r="E15" s="542" t="s">
        <v>2881</v>
      </c>
      <c r="F15" s="542" t="s">
        <v>2881</v>
      </c>
      <c r="G15" s="542" t="s">
        <v>2881</v>
      </c>
      <c r="H15" s="542" t="s">
        <v>2881</v>
      </c>
      <c r="I15" s="542" t="s">
        <v>2881</v>
      </c>
      <c r="J15" s="542" t="s">
        <v>2882</v>
      </c>
      <c r="K15" s="1426">
        <v>169227818.5</v>
      </c>
    </row>
    <row r="16" spans="1:11" ht="60" x14ac:dyDescent="0.25">
      <c r="A16" s="1081" t="s">
        <v>2051</v>
      </c>
      <c r="B16" s="542" t="s">
        <v>2892</v>
      </c>
      <c r="C16" s="542" t="s">
        <v>2893</v>
      </c>
      <c r="D16" s="542" t="s">
        <v>2881</v>
      </c>
      <c r="E16" s="542" t="s">
        <v>2881</v>
      </c>
      <c r="F16" s="542" t="s">
        <v>2881</v>
      </c>
      <c r="G16" s="542" t="s">
        <v>2881</v>
      </c>
      <c r="H16" s="542" t="s">
        <v>2881</v>
      </c>
      <c r="I16" s="542" t="s">
        <v>2881</v>
      </c>
      <c r="J16" s="542" t="s">
        <v>2882</v>
      </c>
      <c r="K16" s="1426">
        <v>32274430</v>
      </c>
    </row>
    <row r="17" spans="1:11" ht="120" x14ac:dyDescent="0.25">
      <c r="A17" s="1081" t="s">
        <v>2894</v>
      </c>
      <c r="B17" s="542" t="s">
        <v>2895</v>
      </c>
      <c r="C17" s="542" t="s">
        <v>2896</v>
      </c>
      <c r="D17" s="542" t="s">
        <v>2897</v>
      </c>
      <c r="E17" s="542" t="s">
        <v>2881</v>
      </c>
      <c r="F17" s="542" t="s">
        <v>2881</v>
      </c>
      <c r="G17" s="542" t="s">
        <v>2881</v>
      </c>
      <c r="H17" s="542" t="s">
        <v>2881</v>
      </c>
      <c r="I17" s="542" t="s">
        <v>2881</v>
      </c>
      <c r="J17" s="542" t="s">
        <v>2882</v>
      </c>
      <c r="K17" s="1426">
        <v>164102569</v>
      </c>
    </row>
    <row r="18" spans="1:11" ht="75" x14ac:dyDescent="0.25">
      <c r="A18" s="1081" t="s">
        <v>2898</v>
      </c>
      <c r="B18" s="542" t="s">
        <v>2899</v>
      </c>
      <c r="C18" s="542" t="s">
        <v>23</v>
      </c>
      <c r="D18" s="542" t="s">
        <v>2900</v>
      </c>
      <c r="E18" s="542" t="s">
        <v>2881</v>
      </c>
      <c r="F18" s="542" t="s">
        <v>2881</v>
      </c>
      <c r="G18" s="542" t="s">
        <v>2881</v>
      </c>
      <c r="H18" s="542" t="s">
        <v>2881</v>
      </c>
      <c r="I18" s="542" t="s">
        <v>2881</v>
      </c>
      <c r="J18" s="542" t="s">
        <v>2882</v>
      </c>
      <c r="K18" s="1426">
        <v>35878638</v>
      </c>
    </row>
    <row r="19" spans="1:11" x14ac:dyDescent="0.25">
      <c r="A19" s="1081"/>
      <c r="B19" s="542"/>
      <c r="C19" s="542"/>
      <c r="D19" s="542"/>
      <c r="E19" s="542"/>
      <c r="F19" s="542"/>
      <c r="G19" s="542"/>
      <c r="H19" s="542"/>
      <c r="I19" s="542"/>
      <c r="J19" s="542"/>
      <c r="K19" s="1426"/>
    </row>
    <row r="20" spans="1:11" s="1085" customFormat="1" x14ac:dyDescent="0.25">
      <c r="A20" s="443" t="s">
        <v>40</v>
      </c>
      <c r="B20" s="444"/>
      <c r="C20" s="444"/>
      <c r="D20" s="444"/>
      <c r="E20" s="444"/>
      <c r="F20" s="444"/>
      <c r="G20" s="444"/>
      <c r="H20" s="444"/>
      <c r="I20" s="444"/>
      <c r="J20" s="444"/>
      <c r="K20" s="484">
        <f>SUM(K21:K22)</f>
        <v>106025827</v>
      </c>
    </row>
    <row r="21" spans="1:11" s="1088" customFormat="1" ht="135" x14ac:dyDescent="0.25">
      <c r="A21" s="1427" t="s">
        <v>2901</v>
      </c>
      <c r="B21" s="1428" t="s">
        <v>2902</v>
      </c>
      <c r="C21" s="542" t="s">
        <v>2893</v>
      </c>
      <c r="D21" s="542" t="s">
        <v>2881</v>
      </c>
      <c r="E21" s="542" t="s">
        <v>2881</v>
      </c>
      <c r="F21" s="542" t="s">
        <v>2881</v>
      </c>
      <c r="G21" s="542" t="s">
        <v>2881</v>
      </c>
      <c r="H21" s="542" t="s">
        <v>2881</v>
      </c>
      <c r="I21" s="542" t="s">
        <v>2881</v>
      </c>
      <c r="J21" s="542" t="s">
        <v>2882</v>
      </c>
      <c r="K21" s="1429">
        <v>223253</v>
      </c>
    </row>
    <row r="22" spans="1:11" s="1088" customFormat="1" ht="75" x14ac:dyDescent="0.25">
      <c r="A22" s="1427" t="s">
        <v>2903</v>
      </c>
      <c r="B22" s="542" t="s">
        <v>2890</v>
      </c>
      <c r="C22" s="542" t="s">
        <v>110</v>
      </c>
      <c r="D22" s="1428" t="s">
        <v>2904</v>
      </c>
      <c r="E22" s="542" t="s">
        <v>2881</v>
      </c>
      <c r="F22" s="542" t="s">
        <v>2881</v>
      </c>
      <c r="G22" s="542" t="s">
        <v>2881</v>
      </c>
      <c r="H22" s="542" t="s">
        <v>2881</v>
      </c>
      <c r="I22" s="542" t="s">
        <v>2881</v>
      </c>
      <c r="J22" s="1428" t="s">
        <v>2905</v>
      </c>
      <c r="K22" s="1429">
        <v>105802574</v>
      </c>
    </row>
    <row r="23" spans="1:11" s="1088" customFormat="1" x14ac:dyDescent="0.25">
      <c r="A23" s="1423"/>
      <c r="B23" s="1424"/>
      <c r="C23" s="1424"/>
      <c r="D23" s="1424"/>
      <c r="E23" s="1424"/>
      <c r="F23" s="1424"/>
      <c r="G23" s="1424"/>
      <c r="H23" s="1424"/>
      <c r="I23" s="1424"/>
      <c r="J23" s="1424"/>
      <c r="K23" s="1425"/>
    </row>
    <row r="24" spans="1:11" x14ac:dyDescent="0.25">
      <c r="A24" s="443" t="s">
        <v>41</v>
      </c>
      <c r="B24" s="444"/>
      <c r="C24" s="444"/>
      <c r="D24" s="444"/>
      <c r="E24" s="444"/>
      <c r="F24" s="444"/>
      <c r="G24" s="444"/>
      <c r="H24" s="444"/>
      <c r="I24" s="444"/>
      <c r="J24" s="444"/>
      <c r="K24" s="484">
        <f>SUM(K25:K31)</f>
        <v>19636479</v>
      </c>
    </row>
    <row r="25" spans="1:11" ht="30" x14ac:dyDescent="0.25">
      <c r="A25" s="1081" t="s">
        <v>2906</v>
      </c>
      <c r="B25" s="542" t="s">
        <v>2907</v>
      </c>
      <c r="C25" s="542" t="s">
        <v>110</v>
      </c>
      <c r="D25" s="542" t="s">
        <v>2881</v>
      </c>
      <c r="E25" s="542" t="s">
        <v>2881</v>
      </c>
      <c r="F25" s="542" t="s">
        <v>2881</v>
      </c>
      <c r="G25" s="542" t="s">
        <v>2881</v>
      </c>
      <c r="H25" s="542" t="s">
        <v>2881</v>
      </c>
      <c r="I25" s="542" t="s">
        <v>2881</v>
      </c>
      <c r="J25" s="542" t="s">
        <v>2882</v>
      </c>
      <c r="K25" s="1426">
        <v>898750</v>
      </c>
    </row>
    <row r="26" spans="1:11" ht="45" x14ac:dyDescent="0.25">
      <c r="A26" s="1081" t="s">
        <v>2908</v>
      </c>
      <c r="B26" s="542" t="s">
        <v>2909</v>
      </c>
      <c r="C26" s="542" t="s">
        <v>2893</v>
      </c>
      <c r="D26" s="542" t="s">
        <v>2881</v>
      </c>
      <c r="E26" s="542" t="s">
        <v>2881</v>
      </c>
      <c r="F26" s="542" t="s">
        <v>2881</v>
      </c>
      <c r="G26" s="542" t="s">
        <v>2881</v>
      </c>
      <c r="H26" s="542" t="s">
        <v>2881</v>
      </c>
      <c r="I26" s="542" t="s">
        <v>2881</v>
      </c>
      <c r="J26" s="542" t="s">
        <v>2882</v>
      </c>
      <c r="K26" s="1426">
        <v>1201061</v>
      </c>
    </row>
    <row r="27" spans="1:11" ht="60" x14ac:dyDescent="0.25">
      <c r="A27" s="1081" t="s">
        <v>2910</v>
      </c>
      <c r="B27" s="542" t="s">
        <v>2911</v>
      </c>
      <c r="C27" s="542" t="s">
        <v>2912</v>
      </c>
      <c r="D27" s="542" t="s">
        <v>2881</v>
      </c>
      <c r="E27" s="542" t="s">
        <v>2881</v>
      </c>
      <c r="F27" s="542" t="s">
        <v>2881</v>
      </c>
      <c r="G27" s="542" t="s">
        <v>2881</v>
      </c>
      <c r="H27" s="542" t="s">
        <v>2881</v>
      </c>
      <c r="I27" s="542" t="s">
        <v>2881</v>
      </c>
      <c r="J27" s="542" t="s">
        <v>2882</v>
      </c>
      <c r="K27" s="1426">
        <v>4787868</v>
      </c>
    </row>
    <row r="28" spans="1:11" ht="45" x14ac:dyDescent="0.25">
      <c r="A28" s="1081" t="s">
        <v>2913</v>
      </c>
      <c r="B28" s="542" t="s">
        <v>2914</v>
      </c>
      <c r="C28" s="542" t="s">
        <v>2915</v>
      </c>
      <c r="D28" s="542" t="s">
        <v>2881</v>
      </c>
      <c r="E28" s="542" t="s">
        <v>2881</v>
      </c>
      <c r="F28" s="542" t="s">
        <v>2881</v>
      </c>
      <c r="G28" s="542" t="s">
        <v>2881</v>
      </c>
      <c r="H28" s="542" t="s">
        <v>2881</v>
      </c>
      <c r="I28" s="542" t="s">
        <v>2881</v>
      </c>
      <c r="J28" s="542" t="s">
        <v>2882</v>
      </c>
      <c r="K28" s="1426">
        <v>3493493</v>
      </c>
    </row>
    <row r="29" spans="1:11" ht="30" x14ac:dyDescent="0.25">
      <c r="A29" s="1081" t="s">
        <v>2916</v>
      </c>
      <c r="B29" s="542" t="s">
        <v>2914</v>
      </c>
      <c r="C29" s="542" t="s">
        <v>110</v>
      </c>
      <c r="D29" s="542" t="s">
        <v>2881</v>
      </c>
      <c r="E29" s="542" t="s">
        <v>2881</v>
      </c>
      <c r="F29" s="542" t="s">
        <v>2881</v>
      </c>
      <c r="G29" s="542" t="s">
        <v>2881</v>
      </c>
      <c r="H29" s="542" t="s">
        <v>2881</v>
      </c>
      <c r="I29" s="542" t="s">
        <v>2881</v>
      </c>
      <c r="J29" s="542" t="s">
        <v>2882</v>
      </c>
      <c r="K29" s="1426">
        <v>6152746</v>
      </c>
    </row>
    <row r="30" spans="1:11" ht="60" x14ac:dyDescent="0.25">
      <c r="A30" s="1081" t="s">
        <v>150</v>
      </c>
      <c r="B30" s="542" t="s">
        <v>2917</v>
      </c>
      <c r="C30" s="542" t="s">
        <v>2893</v>
      </c>
      <c r="D30" s="542" t="s">
        <v>2918</v>
      </c>
      <c r="E30" s="542" t="s">
        <v>2881</v>
      </c>
      <c r="F30" s="542" t="s">
        <v>2881</v>
      </c>
      <c r="G30" s="542" t="s">
        <v>2881</v>
      </c>
      <c r="H30" s="542" t="s">
        <v>2881</v>
      </c>
      <c r="I30" s="542" t="s">
        <v>2881</v>
      </c>
      <c r="J30" s="542" t="s">
        <v>2882</v>
      </c>
      <c r="K30" s="1426">
        <v>3011977</v>
      </c>
    </row>
    <row r="31" spans="1:11" ht="30" x14ac:dyDescent="0.25">
      <c r="A31" s="1081" t="s">
        <v>2919</v>
      </c>
      <c r="B31" s="542" t="s">
        <v>2914</v>
      </c>
      <c r="C31" s="542" t="s">
        <v>2893</v>
      </c>
      <c r="D31" s="542" t="s">
        <v>2881</v>
      </c>
      <c r="E31" s="542" t="s">
        <v>2881</v>
      </c>
      <c r="F31" s="542" t="s">
        <v>2881</v>
      </c>
      <c r="G31" s="542" t="s">
        <v>2881</v>
      </c>
      <c r="H31" s="542" t="s">
        <v>2881</v>
      </c>
      <c r="I31" s="542" t="s">
        <v>2881</v>
      </c>
      <c r="J31" s="542" t="s">
        <v>2882</v>
      </c>
      <c r="K31" s="1426">
        <v>90584</v>
      </c>
    </row>
    <row r="32" spans="1:11" x14ac:dyDescent="0.25">
      <c r="A32" s="1081"/>
      <c r="B32" s="542"/>
      <c r="C32" s="542"/>
      <c r="D32" s="542"/>
      <c r="E32" s="542"/>
      <c r="F32" s="542"/>
      <c r="G32" s="542"/>
      <c r="H32" s="542"/>
      <c r="I32" s="542"/>
      <c r="J32" s="542"/>
      <c r="K32" s="1426"/>
    </row>
    <row r="33" spans="1:11" x14ac:dyDescent="0.25">
      <c r="A33" s="443" t="s">
        <v>64</v>
      </c>
      <c r="B33" s="444"/>
      <c r="C33" s="444"/>
      <c r="D33" s="444"/>
      <c r="E33" s="444"/>
      <c r="F33" s="444"/>
      <c r="G33" s="444"/>
      <c r="H33" s="444"/>
      <c r="I33" s="444"/>
      <c r="J33" s="444"/>
      <c r="K33" s="484">
        <f>SUM(K34)</f>
        <v>0</v>
      </c>
    </row>
    <row r="34" spans="1:11" s="1089" customFormat="1" x14ac:dyDescent="0.25">
      <c r="A34" s="1420"/>
      <c r="B34" s="1421"/>
      <c r="C34" s="1421"/>
      <c r="D34" s="1421"/>
      <c r="E34" s="1421"/>
      <c r="F34" s="1421"/>
      <c r="G34" s="1421"/>
      <c r="H34" s="1421"/>
      <c r="I34" s="1421"/>
      <c r="J34" s="1421"/>
      <c r="K34" s="1422"/>
    </row>
    <row r="35" spans="1:11" x14ac:dyDescent="0.25">
      <c r="A35" s="443" t="s">
        <v>65</v>
      </c>
      <c r="B35" s="444"/>
      <c r="C35" s="444"/>
      <c r="D35" s="444"/>
      <c r="E35" s="444"/>
      <c r="F35" s="444"/>
      <c r="G35" s="444"/>
      <c r="H35" s="444"/>
      <c r="I35" s="444"/>
      <c r="J35" s="444"/>
      <c r="K35" s="484">
        <f>SUM(K36:K39)</f>
        <v>3614114</v>
      </c>
    </row>
    <row r="36" spans="1:11" s="1089" customFormat="1" ht="75" x14ac:dyDescent="0.25">
      <c r="A36" s="1081" t="s">
        <v>2920</v>
      </c>
      <c r="B36" s="542" t="s">
        <v>2921</v>
      </c>
      <c r="C36" s="542" t="s">
        <v>2893</v>
      </c>
      <c r="D36" s="542" t="s">
        <v>2881</v>
      </c>
      <c r="E36" s="542" t="s">
        <v>2881</v>
      </c>
      <c r="F36" s="542" t="s">
        <v>2881</v>
      </c>
      <c r="G36" s="542" t="s">
        <v>2881</v>
      </c>
      <c r="H36" s="542" t="s">
        <v>2881</v>
      </c>
      <c r="I36" s="542" t="s">
        <v>2881</v>
      </c>
      <c r="J36" s="542" t="s">
        <v>2922</v>
      </c>
      <c r="K36" s="1426">
        <v>620078</v>
      </c>
    </row>
    <row r="37" spans="1:11" s="1089" customFormat="1" ht="60" x14ac:dyDescent="0.25">
      <c r="A37" s="1081" t="s">
        <v>2923</v>
      </c>
      <c r="B37" s="542" t="s">
        <v>2924</v>
      </c>
      <c r="C37" s="542" t="s">
        <v>2893</v>
      </c>
      <c r="D37" s="542" t="s">
        <v>2925</v>
      </c>
      <c r="E37" s="542" t="s">
        <v>2881</v>
      </c>
      <c r="F37" s="542" t="s">
        <v>2881</v>
      </c>
      <c r="G37" s="542" t="s">
        <v>2881</v>
      </c>
      <c r="H37" s="542" t="s">
        <v>2881</v>
      </c>
      <c r="I37" s="542" t="s">
        <v>2881</v>
      </c>
      <c r="J37" s="542" t="s">
        <v>2922</v>
      </c>
      <c r="K37" s="1426">
        <v>2820940</v>
      </c>
    </row>
    <row r="38" spans="1:11" ht="60" x14ac:dyDescent="0.25">
      <c r="A38" s="1081" t="s">
        <v>2926</v>
      </c>
      <c r="B38" s="542" t="s">
        <v>2924</v>
      </c>
      <c r="C38" s="542" t="s">
        <v>2893</v>
      </c>
      <c r="D38" s="542" t="s">
        <v>2927</v>
      </c>
      <c r="E38" s="542" t="s">
        <v>2881</v>
      </c>
      <c r="F38" s="542" t="s">
        <v>2881</v>
      </c>
      <c r="G38" s="542" t="s">
        <v>2881</v>
      </c>
      <c r="H38" s="542" t="s">
        <v>2881</v>
      </c>
      <c r="I38" s="542" t="s">
        <v>2881</v>
      </c>
      <c r="J38" s="542" t="s">
        <v>2922</v>
      </c>
      <c r="K38" s="1426"/>
    </row>
    <row r="39" spans="1:11" ht="120" x14ac:dyDescent="0.25">
      <c r="A39" s="1081" t="s">
        <v>2928</v>
      </c>
      <c r="B39" s="542" t="s">
        <v>2917</v>
      </c>
      <c r="C39" s="542" t="s">
        <v>2893</v>
      </c>
      <c r="D39" s="542" t="s">
        <v>2929</v>
      </c>
      <c r="E39" s="542" t="s">
        <v>2881</v>
      </c>
      <c r="F39" s="542" t="s">
        <v>2881</v>
      </c>
      <c r="G39" s="542" t="s">
        <v>2881</v>
      </c>
      <c r="H39" s="542" t="s">
        <v>2881</v>
      </c>
      <c r="I39" s="542" t="s">
        <v>2881</v>
      </c>
      <c r="J39" s="542" t="s">
        <v>2882</v>
      </c>
      <c r="K39" s="1426">
        <v>173096</v>
      </c>
    </row>
    <row r="40" spans="1:11" x14ac:dyDescent="0.25">
      <c r="A40" s="1420"/>
      <c r="B40" s="1421"/>
      <c r="C40" s="1421"/>
      <c r="D40" s="1421"/>
      <c r="E40" s="1421"/>
      <c r="F40" s="1421"/>
      <c r="G40" s="1421"/>
      <c r="H40" s="1421"/>
      <c r="I40" s="1421"/>
      <c r="J40" s="1421"/>
      <c r="K40" s="1422"/>
    </row>
    <row r="41" spans="1:11" s="1085" customFormat="1" x14ac:dyDescent="0.25">
      <c r="A41" s="443" t="s">
        <v>67</v>
      </c>
      <c r="B41" s="444"/>
      <c r="C41" s="444"/>
      <c r="D41" s="444"/>
      <c r="E41" s="444"/>
      <c r="F41" s="444"/>
      <c r="G41" s="444"/>
      <c r="H41" s="444"/>
      <c r="I41" s="444"/>
      <c r="J41" s="444"/>
      <c r="K41" s="484">
        <f>SUM(K42:K44)</f>
        <v>7413814</v>
      </c>
    </row>
    <row r="42" spans="1:11" s="1088" customFormat="1" ht="45" x14ac:dyDescent="0.25">
      <c r="A42" s="1427" t="s">
        <v>2930</v>
      </c>
      <c r="B42" s="1428" t="s">
        <v>2931</v>
      </c>
      <c r="C42" s="1428" t="s">
        <v>499</v>
      </c>
      <c r="D42" s="542" t="s">
        <v>2881</v>
      </c>
      <c r="E42" s="542" t="s">
        <v>2881</v>
      </c>
      <c r="F42" s="542" t="s">
        <v>2881</v>
      </c>
      <c r="G42" s="542" t="s">
        <v>2881</v>
      </c>
      <c r="H42" s="542" t="s">
        <v>2881</v>
      </c>
      <c r="I42" s="542" t="s">
        <v>2881</v>
      </c>
      <c r="J42" s="1428" t="s">
        <v>2932</v>
      </c>
      <c r="K42" s="1429">
        <v>1098265</v>
      </c>
    </row>
    <row r="43" spans="1:11" ht="30" x14ac:dyDescent="0.25">
      <c r="A43" s="1081" t="s">
        <v>2933</v>
      </c>
      <c r="B43" s="542" t="s">
        <v>2914</v>
      </c>
      <c r="C43" s="542" t="s">
        <v>110</v>
      </c>
      <c r="D43" s="542" t="s">
        <v>2881</v>
      </c>
      <c r="E43" s="542" t="s">
        <v>2881</v>
      </c>
      <c r="F43" s="542" t="s">
        <v>2881</v>
      </c>
      <c r="G43" s="542" t="s">
        <v>2881</v>
      </c>
      <c r="H43" s="542" t="s">
        <v>2881</v>
      </c>
      <c r="I43" s="542" t="s">
        <v>2881</v>
      </c>
      <c r="J43" s="542" t="s">
        <v>2934</v>
      </c>
      <c r="K43" s="1426">
        <v>916994</v>
      </c>
    </row>
    <row r="44" spans="1:11" s="1088" customFormat="1" ht="30" x14ac:dyDescent="0.25">
      <c r="A44" s="1427" t="s">
        <v>2935</v>
      </c>
      <c r="B44" s="542" t="s">
        <v>2936</v>
      </c>
      <c r="C44" s="1428" t="s">
        <v>2893</v>
      </c>
      <c r="D44" s="542" t="s">
        <v>2881</v>
      </c>
      <c r="E44" s="542" t="s">
        <v>2881</v>
      </c>
      <c r="F44" s="542" t="s">
        <v>2881</v>
      </c>
      <c r="G44" s="542" t="s">
        <v>2881</v>
      </c>
      <c r="H44" s="542" t="s">
        <v>2881</v>
      </c>
      <c r="I44" s="542" t="s">
        <v>2881</v>
      </c>
      <c r="J44" s="1428"/>
      <c r="K44" s="1429">
        <v>5398555</v>
      </c>
    </row>
    <row r="45" spans="1:11" s="1085" customFormat="1" x14ac:dyDescent="0.25">
      <c r="A45" s="1423"/>
      <c r="B45" s="1424"/>
      <c r="C45" s="1424"/>
      <c r="D45" s="1424"/>
      <c r="E45" s="1424"/>
      <c r="F45" s="1424"/>
      <c r="G45" s="1424"/>
      <c r="H45" s="1424"/>
      <c r="I45" s="1424"/>
      <c r="J45" s="1424"/>
      <c r="K45" s="1425"/>
    </row>
    <row r="46" spans="1:11" x14ac:dyDescent="0.25">
      <c r="A46" s="443" t="s">
        <v>68</v>
      </c>
      <c r="B46" s="444"/>
      <c r="C46" s="444"/>
      <c r="D46" s="444"/>
      <c r="E46" s="444"/>
      <c r="F46" s="444"/>
      <c r="G46" s="444"/>
      <c r="H46" s="444"/>
      <c r="I46" s="444"/>
      <c r="J46" s="444"/>
      <c r="K46" s="484">
        <f>SUM(K47:K50)</f>
        <v>33733478</v>
      </c>
    </row>
    <row r="47" spans="1:11" s="1088" customFormat="1" x14ac:dyDescent="0.25">
      <c r="A47" s="1427" t="s">
        <v>2937</v>
      </c>
      <c r="B47" s="542" t="s">
        <v>2936</v>
      </c>
      <c r="C47" s="1428" t="s">
        <v>2893</v>
      </c>
      <c r="D47" s="542" t="s">
        <v>2881</v>
      </c>
      <c r="E47" s="542" t="s">
        <v>2881</v>
      </c>
      <c r="F47" s="542" t="s">
        <v>2881</v>
      </c>
      <c r="G47" s="542" t="s">
        <v>2881</v>
      </c>
      <c r="H47" s="542" t="s">
        <v>2881</v>
      </c>
      <c r="I47" s="542" t="s">
        <v>2881</v>
      </c>
      <c r="J47" s="1428" t="s">
        <v>2938</v>
      </c>
      <c r="K47" s="1429">
        <v>14205975</v>
      </c>
    </row>
    <row r="48" spans="1:11" s="1088" customFormat="1" x14ac:dyDescent="0.25">
      <c r="A48" s="1427" t="s">
        <v>2939</v>
      </c>
      <c r="B48" s="542" t="s">
        <v>2936</v>
      </c>
      <c r="C48" s="1428" t="s">
        <v>2893</v>
      </c>
      <c r="D48" s="542" t="s">
        <v>2881</v>
      </c>
      <c r="E48" s="542" t="s">
        <v>2881</v>
      </c>
      <c r="F48" s="542" t="s">
        <v>2881</v>
      </c>
      <c r="G48" s="542" t="s">
        <v>2881</v>
      </c>
      <c r="H48" s="542" t="s">
        <v>2881</v>
      </c>
      <c r="I48" s="542" t="s">
        <v>2881</v>
      </c>
      <c r="J48" s="1428" t="s">
        <v>2940</v>
      </c>
      <c r="K48" s="1429">
        <v>4966495</v>
      </c>
    </row>
    <row r="49" spans="1:11" s="1088" customFormat="1" x14ac:dyDescent="0.25">
      <c r="A49" s="1427" t="s">
        <v>2941</v>
      </c>
      <c r="B49" s="542" t="s">
        <v>2936</v>
      </c>
      <c r="C49" s="1428" t="s">
        <v>2893</v>
      </c>
      <c r="D49" s="542" t="s">
        <v>2881</v>
      </c>
      <c r="E49" s="542" t="s">
        <v>2881</v>
      </c>
      <c r="F49" s="542" t="s">
        <v>2881</v>
      </c>
      <c r="G49" s="542" t="s">
        <v>2881</v>
      </c>
      <c r="H49" s="542" t="s">
        <v>2881</v>
      </c>
      <c r="I49" s="542" t="s">
        <v>2881</v>
      </c>
      <c r="J49" s="1428" t="s">
        <v>2940</v>
      </c>
      <c r="K49" s="1429">
        <v>4639188</v>
      </c>
    </row>
    <row r="50" spans="1:11" s="1085" customFormat="1" ht="30" x14ac:dyDescent="0.25">
      <c r="A50" s="1430" t="s">
        <v>2942</v>
      </c>
      <c r="B50" s="1428" t="s">
        <v>2931</v>
      </c>
      <c r="C50" s="1428" t="s">
        <v>2893</v>
      </c>
      <c r="D50" s="542" t="s">
        <v>2881</v>
      </c>
      <c r="E50" s="542" t="s">
        <v>2881</v>
      </c>
      <c r="F50" s="542" t="s">
        <v>2881</v>
      </c>
      <c r="G50" s="542" t="s">
        <v>2881</v>
      </c>
      <c r="H50" s="542" t="s">
        <v>2881</v>
      </c>
      <c r="I50" s="542" t="s">
        <v>2881</v>
      </c>
      <c r="J50" s="1428" t="s">
        <v>2427</v>
      </c>
      <c r="K50" s="1429">
        <v>9921820</v>
      </c>
    </row>
    <row r="51" spans="1:11" ht="15.95" customHeight="1" x14ac:dyDescent="0.25">
      <c r="A51" s="439"/>
      <c r="B51" s="1421"/>
      <c r="C51" s="1421"/>
      <c r="D51" s="1421"/>
      <c r="E51" s="1421"/>
      <c r="F51" s="1421"/>
      <c r="G51" s="1421"/>
      <c r="H51" s="1421"/>
      <c r="I51" s="1421"/>
      <c r="J51" s="1421"/>
      <c r="K51" s="1422"/>
    </row>
    <row r="52" spans="1:11" ht="15.95" customHeight="1" x14ac:dyDescent="0.25">
      <c r="A52" s="441" t="s">
        <v>178</v>
      </c>
      <c r="B52" s="1339"/>
      <c r="C52" s="1339"/>
      <c r="D52" s="1339"/>
      <c r="E52" s="1339"/>
      <c r="F52" s="1339"/>
      <c r="G52" s="1339"/>
      <c r="H52" s="1339"/>
      <c r="I52" s="1339"/>
      <c r="J52" s="1339"/>
      <c r="K52" s="96">
        <f>SUM(K46,K41,K35,K33,K24,K20,K11,K9)</f>
        <v>1717333020.5</v>
      </c>
    </row>
    <row r="53" spans="1:11" x14ac:dyDescent="0.25">
      <c r="A53" s="482"/>
      <c r="B53" s="19"/>
      <c r="C53" s="19"/>
      <c r="D53" s="19"/>
      <c r="E53" s="19"/>
      <c r="F53" s="19"/>
      <c r="G53" s="19"/>
      <c r="H53" s="19"/>
      <c r="I53" s="19"/>
      <c r="J53" s="19"/>
      <c r="K53" s="19"/>
    </row>
    <row r="65519" spans="10:10" x14ac:dyDescent="0.25">
      <c r="J65519" s="1084"/>
    </row>
  </sheetData>
  <mergeCells count="10">
    <mergeCell ref="J7:J8"/>
    <mergeCell ref="K7:K8"/>
    <mergeCell ref="H6:I6"/>
    <mergeCell ref="A7:A8"/>
    <mergeCell ref="B7:B8"/>
    <mergeCell ref="C7:C8"/>
    <mergeCell ref="D7:D8"/>
    <mergeCell ref="E7:F7"/>
    <mergeCell ref="G7:G8"/>
    <mergeCell ref="H7:I7"/>
  </mergeCells>
  <pageMargins left="0.19685039370078741" right="0.19685039370078741" top="0.39370078740157483" bottom="0.39370078740157483" header="0.19685039370078741" footer="0.19685039370078741"/>
  <pageSetup paperSize="9" scale="85" fitToWidth="2" fitToHeight="3" orientation="landscape" r:id="rId1"/>
  <headerFooter>
    <oddFooter>&amp;R&amp;P/&amp;N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topLeftCell="A34" zoomScale="90" zoomScaleNormal="90" workbookViewId="0">
      <selection activeCell="K31" sqref="K31"/>
    </sheetView>
  </sheetViews>
  <sheetFormatPr baseColWidth="10" defaultRowHeight="15" x14ac:dyDescent="0.25"/>
  <cols>
    <col min="1" max="1" width="51.28515625" style="553" bestFit="1" customWidth="1"/>
    <col min="2" max="2" width="21.28515625" style="553" bestFit="1" customWidth="1"/>
    <col min="3" max="3" width="12.7109375" style="553" bestFit="1" customWidth="1"/>
    <col min="4" max="4" width="17" style="553" bestFit="1" customWidth="1"/>
    <col min="5" max="6" width="17.7109375" style="553" customWidth="1"/>
    <col min="7" max="7" width="12.42578125" style="553" bestFit="1" customWidth="1"/>
    <col min="8" max="9" width="17.7109375" style="553" customWidth="1"/>
    <col min="10" max="10" width="18.140625" style="553" bestFit="1" customWidth="1"/>
    <col min="11" max="11" width="15" style="553" bestFit="1" customWidth="1"/>
    <col min="12" max="256" width="11.42578125" style="553"/>
    <col min="257" max="257" width="67.42578125" style="553" customWidth="1"/>
    <col min="258" max="258" width="21.5703125" style="553" customWidth="1"/>
    <col min="259" max="262" width="17.7109375" style="553" customWidth="1"/>
    <col min="263" max="263" width="19.42578125" style="553" customWidth="1"/>
    <col min="264" max="267" width="17.7109375" style="553" customWidth="1"/>
    <col min="268" max="512" width="11.42578125" style="553"/>
    <col min="513" max="513" width="67.42578125" style="553" customWidth="1"/>
    <col min="514" max="514" width="21.5703125" style="553" customWidth="1"/>
    <col min="515" max="518" width="17.7109375" style="553" customWidth="1"/>
    <col min="519" max="519" width="19.42578125" style="553" customWidth="1"/>
    <col min="520" max="523" width="17.7109375" style="553" customWidth="1"/>
    <col min="524" max="768" width="11.42578125" style="553"/>
    <col min="769" max="769" width="67.42578125" style="553" customWidth="1"/>
    <col min="770" max="770" width="21.5703125" style="553" customWidth="1"/>
    <col min="771" max="774" width="17.7109375" style="553" customWidth="1"/>
    <col min="775" max="775" width="19.42578125" style="553" customWidth="1"/>
    <col min="776" max="779" width="17.7109375" style="553" customWidth="1"/>
    <col min="780" max="1024" width="11.42578125" style="553"/>
    <col min="1025" max="1025" width="67.42578125" style="553" customWidth="1"/>
    <col min="1026" max="1026" width="21.5703125" style="553" customWidth="1"/>
    <col min="1027" max="1030" width="17.7109375" style="553" customWidth="1"/>
    <col min="1031" max="1031" width="19.42578125" style="553" customWidth="1"/>
    <col min="1032" max="1035" width="17.7109375" style="553" customWidth="1"/>
    <col min="1036" max="1280" width="11.42578125" style="553"/>
    <col min="1281" max="1281" width="67.42578125" style="553" customWidth="1"/>
    <col min="1282" max="1282" width="21.5703125" style="553" customWidth="1"/>
    <col min="1283" max="1286" width="17.7109375" style="553" customWidth="1"/>
    <col min="1287" max="1287" width="19.42578125" style="553" customWidth="1"/>
    <col min="1288" max="1291" width="17.7109375" style="553" customWidth="1"/>
    <col min="1292" max="1536" width="11.42578125" style="553"/>
    <col min="1537" max="1537" width="67.42578125" style="553" customWidth="1"/>
    <col min="1538" max="1538" width="21.5703125" style="553" customWidth="1"/>
    <col min="1539" max="1542" width="17.7109375" style="553" customWidth="1"/>
    <col min="1543" max="1543" width="19.42578125" style="553" customWidth="1"/>
    <col min="1544" max="1547" width="17.7109375" style="553" customWidth="1"/>
    <col min="1548" max="1792" width="11.42578125" style="553"/>
    <col min="1793" max="1793" width="67.42578125" style="553" customWidth="1"/>
    <col min="1794" max="1794" width="21.5703125" style="553" customWidth="1"/>
    <col min="1795" max="1798" width="17.7109375" style="553" customWidth="1"/>
    <col min="1799" max="1799" width="19.42578125" style="553" customWidth="1"/>
    <col min="1800" max="1803" width="17.7109375" style="553" customWidth="1"/>
    <col min="1804" max="2048" width="11.42578125" style="553"/>
    <col min="2049" max="2049" width="67.42578125" style="553" customWidth="1"/>
    <col min="2050" max="2050" width="21.5703125" style="553" customWidth="1"/>
    <col min="2051" max="2054" width="17.7109375" style="553" customWidth="1"/>
    <col min="2055" max="2055" width="19.42578125" style="553" customWidth="1"/>
    <col min="2056" max="2059" width="17.7109375" style="553" customWidth="1"/>
    <col min="2060" max="2304" width="11.42578125" style="553"/>
    <col min="2305" max="2305" width="67.42578125" style="553" customWidth="1"/>
    <col min="2306" max="2306" width="21.5703125" style="553" customWidth="1"/>
    <col min="2307" max="2310" width="17.7109375" style="553" customWidth="1"/>
    <col min="2311" max="2311" width="19.42578125" style="553" customWidth="1"/>
    <col min="2312" max="2315" width="17.7109375" style="553" customWidth="1"/>
    <col min="2316" max="2560" width="11.42578125" style="553"/>
    <col min="2561" max="2561" width="67.42578125" style="553" customWidth="1"/>
    <col min="2562" max="2562" width="21.5703125" style="553" customWidth="1"/>
    <col min="2563" max="2566" width="17.7109375" style="553" customWidth="1"/>
    <col min="2567" max="2567" width="19.42578125" style="553" customWidth="1"/>
    <col min="2568" max="2571" width="17.7109375" style="553" customWidth="1"/>
    <col min="2572" max="2816" width="11.42578125" style="553"/>
    <col min="2817" max="2817" width="67.42578125" style="553" customWidth="1"/>
    <col min="2818" max="2818" width="21.5703125" style="553" customWidth="1"/>
    <col min="2819" max="2822" width="17.7109375" style="553" customWidth="1"/>
    <col min="2823" max="2823" width="19.42578125" style="553" customWidth="1"/>
    <col min="2824" max="2827" width="17.7109375" style="553" customWidth="1"/>
    <col min="2828" max="3072" width="11.42578125" style="553"/>
    <col min="3073" max="3073" width="67.42578125" style="553" customWidth="1"/>
    <col min="3074" max="3074" width="21.5703125" style="553" customWidth="1"/>
    <col min="3075" max="3078" width="17.7109375" style="553" customWidth="1"/>
    <col min="3079" max="3079" width="19.42578125" style="553" customWidth="1"/>
    <col min="3080" max="3083" width="17.7109375" style="553" customWidth="1"/>
    <col min="3084" max="3328" width="11.42578125" style="553"/>
    <col min="3329" max="3329" width="67.42578125" style="553" customWidth="1"/>
    <col min="3330" max="3330" width="21.5703125" style="553" customWidth="1"/>
    <col min="3331" max="3334" width="17.7109375" style="553" customWidth="1"/>
    <col min="3335" max="3335" width="19.42578125" style="553" customWidth="1"/>
    <col min="3336" max="3339" width="17.7109375" style="553" customWidth="1"/>
    <col min="3340" max="3584" width="11.42578125" style="553"/>
    <col min="3585" max="3585" width="67.42578125" style="553" customWidth="1"/>
    <col min="3586" max="3586" width="21.5703125" style="553" customWidth="1"/>
    <col min="3587" max="3590" width="17.7109375" style="553" customWidth="1"/>
    <col min="3591" max="3591" width="19.42578125" style="553" customWidth="1"/>
    <col min="3592" max="3595" width="17.7109375" style="553" customWidth="1"/>
    <col min="3596" max="3840" width="11.42578125" style="553"/>
    <col min="3841" max="3841" width="67.42578125" style="553" customWidth="1"/>
    <col min="3842" max="3842" width="21.5703125" style="553" customWidth="1"/>
    <col min="3843" max="3846" width="17.7109375" style="553" customWidth="1"/>
    <col min="3847" max="3847" width="19.42578125" style="553" customWidth="1"/>
    <col min="3848" max="3851" width="17.7109375" style="553" customWidth="1"/>
    <col min="3852" max="4096" width="11.42578125" style="553"/>
    <col min="4097" max="4097" width="67.42578125" style="553" customWidth="1"/>
    <col min="4098" max="4098" width="21.5703125" style="553" customWidth="1"/>
    <col min="4099" max="4102" width="17.7109375" style="553" customWidth="1"/>
    <col min="4103" max="4103" width="19.42578125" style="553" customWidth="1"/>
    <col min="4104" max="4107" width="17.7109375" style="553" customWidth="1"/>
    <col min="4108" max="4352" width="11.42578125" style="553"/>
    <col min="4353" max="4353" width="67.42578125" style="553" customWidth="1"/>
    <col min="4354" max="4354" width="21.5703125" style="553" customWidth="1"/>
    <col min="4355" max="4358" width="17.7109375" style="553" customWidth="1"/>
    <col min="4359" max="4359" width="19.42578125" style="553" customWidth="1"/>
    <col min="4360" max="4363" width="17.7109375" style="553" customWidth="1"/>
    <col min="4364" max="4608" width="11.42578125" style="553"/>
    <col min="4609" max="4609" width="67.42578125" style="553" customWidth="1"/>
    <col min="4610" max="4610" width="21.5703125" style="553" customWidth="1"/>
    <col min="4611" max="4614" width="17.7109375" style="553" customWidth="1"/>
    <col min="4615" max="4615" width="19.42578125" style="553" customWidth="1"/>
    <col min="4616" max="4619" width="17.7109375" style="553" customWidth="1"/>
    <col min="4620" max="4864" width="11.42578125" style="553"/>
    <col min="4865" max="4865" width="67.42578125" style="553" customWidth="1"/>
    <col min="4866" max="4866" width="21.5703125" style="553" customWidth="1"/>
    <col min="4867" max="4870" width="17.7109375" style="553" customWidth="1"/>
    <col min="4871" max="4871" width="19.42578125" style="553" customWidth="1"/>
    <col min="4872" max="4875" width="17.7109375" style="553" customWidth="1"/>
    <col min="4876" max="5120" width="11.42578125" style="553"/>
    <col min="5121" max="5121" width="67.42578125" style="553" customWidth="1"/>
    <col min="5122" max="5122" width="21.5703125" style="553" customWidth="1"/>
    <col min="5123" max="5126" width="17.7109375" style="553" customWidth="1"/>
    <col min="5127" max="5127" width="19.42578125" style="553" customWidth="1"/>
    <col min="5128" max="5131" width="17.7109375" style="553" customWidth="1"/>
    <col min="5132" max="5376" width="11.42578125" style="553"/>
    <col min="5377" max="5377" width="67.42578125" style="553" customWidth="1"/>
    <col min="5378" max="5378" width="21.5703125" style="553" customWidth="1"/>
    <col min="5379" max="5382" width="17.7109375" style="553" customWidth="1"/>
    <col min="5383" max="5383" width="19.42578125" style="553" customWidth="1"/>
    <col min="5384" max="5387" width="17.7109375" style="553" customWidth="1"/>
    <col min="5388" max="5632" width="11.42578125" style="553"/>
    <col min="5633" max="5633" width="67.42578125" style="553" customWidth="1"/>
    <col min="5634" max="5634" width="21.5703125" style="553" customWidth="1"/>
    <col min="5635" max="5638" width="17.7109375" style="553" customWidth="1"/>
    <col min="5639" max="5639" width="19.42578125" style="553" customWidth="1"/>
    <col min="5640" max="5643" width="17.7109375" style="553" customWidth="1"/>
    <col min="5644" max="5888" width="11.42578125" style="553"/>
    <col min="5889" max="5889" width="67.42578125" style="553" customWidth="1"/>
    <col min="5890" max="5890" width="21.5703125" style="553" customWidth="1"/>
    <col min="5891" max="5894" width="17.7109375" style="553" customWidth="1"/>
    <col min="5895" max="5895" width="19.42578125" style="553" customWidth="1"/>
    <col min="5896" max="5899" width="17.7109375" style="553" customWidth="1"/>
    <col min="5900" max="6144" width="11.42578125" style="553"/>
    <col min="6145" max="6145" width="67.42578125" style="553" customWidth="1"/>
    <col min="6146" max="6146" width="21.5703125" style="553" customWidth="1"/>
    <col min="6147" max="6150" width="17.7109375" style="553" customWidth="1"/>
    <col min="6151" max="6151" width="19.42578125" style="553" customWidth="1"/>
    <col min="6152" max="6155" width="17.7109375" style="553" customWidth="1"/>
    <col min="6156" max="6400" width="11.42578125" style="553"/>
    <col min="6401" max="6401" width="67.42578125" style="553" customWidth="1"/>
    <col min="6402" max="6402" width="21.5703125" style="553" customWidth="1"/>
    <col min="6403" max="6406" width="17.7109375" style="553" customWidth="1"/>
    <col min="6407" max="6407" width="19.42578125" style="553" customWidth="1"/>
    <col min="6408" max="6411" width="17.7109375" style="553" customWidth="1"/>
    <col min="6412" max="6656" width="11.42578125" style="553"/>
    <col min="6657" max="6657" width="67.42578125" style="553" customWidth="1"/>
    <col min="6658" max="6658" width="21.5703125" style="553" customWidth="1"/>
    <col min="6659" max="6662" width="17.7109375" style="553" customWidth="1"/>
    <col min="6663" max="6663" width="19.42578125" style="553" customWidth="1"/>
    <col min="6664" max="6667" width="17.7109375" style="553" customWidth="1"/>
    <col min="6668" max="6912" width="11.42578125" style="553"/>
    <col min="6913" max="6913" width="67.42578125" style="553" customWidth="1"/>
    <col min="6914" max="6914" width="21.5703125" style="553" customWidth="1"/>
    <col min="6915" max="6918" width="17.7109375" style="553" customWidth="1"/>
    <col min="6919" max="6919" width="19.42578125" style="553" customWidth="1"/>
    <col min="6920" max="6923" width="17.7109375" style="553" customWidth="1"/>
    <col min="6924" max="7168" width="11.42578125" style="553"/>
    <col min="7169" max="7169" width="67.42578125" style="553" customWidth="1"/>
    <col min="7170" max="7170" width="21.5703125" style="553" customWidth="1"/>
    <col min="7171" max="7174" width="17.7109375" style="553" customWidth="1"/>
    <col min="7175" max="7175" width="19.42578125" style="553" customWidth="1"/>
    <col min="7176" max="7179" width="17.7109375" style="553" customWidth="1"/>
    <col min="7180" max="7424" width="11.42578125" style="553"/>
    <col min="7425" max="7425" width="67.42578125" style="553" customWidth="1"/>
    <col min="7426" max="7426" width="21.5703125" style="553" customWidth="1"/>
    <col min="7427" max="7430" width="17.7109375" style="553" customWidth="1"/>
    <col min="7431" max="7431" width="19.42578125" style="553" customWidth="1"/>
    <col min="7432" max="7435" width="17.7109375" style="553" customWidth="1"/>
    <col min="7436" max="7680" width="11.42578125" style="553"/>
    <col min="7681" max="7681" width="67.42578125" style="553" customWidth="1"/>
    <col min="7682" max="7682" width="21.5703125" style="553" customWidth="1"/>
    <col min="7683" max="7686" width="17.7109375" style="553" customWidth="1"/>
    <col min="7687" max="7687" width="19.42578125" style="553" customWidth="1"/>
    <col min="7688" max="7691" width="17.7109375" style="553" customWidth="1"/>
    <col min="7692" max="7936" width="11.42578125" style="553"/>
    <col min="7937" max="7937" width="67.42578125" style="553" customWidth="1"/>
    <col min="7938" max="7938" width="21.5703125" style="553" customWidth="1"/>
    <col min="7939" max="7942" width="17.7109375" style="553" customWidth="1"/>
    <col min="7943" max="7943" width="19.42578125" style="553" customWidth="1"/>
    <col min="7944" max="7947" width="17.7109375" style="553" customWidth="1"/>
    <col min="7948" max="8192" width="11.42578125" style="553"/>
    <col min="8193" max="8193" width="67.42578125" style="553" customWidth="1"/>
    <col min="8194" max="8194" width="21.5703125" style="553" customWidth="1"/>
    <col min="8195" max="8198" width="17.7109375" style="553" customWidth="1"/>
    <col min="8199" max="8199" width="19.42578125" style="553" customWidth="1"/>
    <col min="8200" max="8203" width="17.7109375" style="553" customWidth="1"/>
    <col min="8204" max="8448" width="11.42578125" style="553"/>
    <col min="8449" max="8449" width="67.42578125" style="553" customWidth="1"/>
    <col min="8450" max="8450" width="21.5703125" style="553" customWidth="1"/>
    <col min="8451" max="8454" width="17.7109375" style="553" customWidth="1"/>
    <col min="8455" max="8455" width="19.42578125" style="553" customWidth="1"/>
    <col min="8456" max="8459" width="17.7109375" style="553" customWidth="1"/>
    <col min="8460" max="8704" width="11.42578125" style="553"/>
    <col min="8705" max="8705" width="67.42578125" style="553" customWidth="1"/>
    <col min="8706" max="8706" width="21.5703125" style="553" customWidth="1"/>
    <col min="8707" max="8710" width="17.7109375" style="553" customWidth="1"/>
    <col min="8711" max="8711" width="19.42578125" style="553" customWidth="1"/>
    <col min="8712" max="8715" width="17.7109375" style="553" customWidth="1"/>
    <col min="8716" max="8960" width="11.42578125" style="553"/>
    <col min="8961" max="8961" width="67.42578125" style="553" customWidth="1"/>
    <col min="8962" max="8962" width="21.5703125" style="553" customWidth="1"/>
    <col min="8963" max="8966" width="17.7109375" style="553" customWidth="1"/>
    <col min="8967" max="8967" width="19.42578125" style="553" customWidth="1"/>
    <col min="8968" max="8971" width="17.7109375" style="553" customWidth="1"/>
    <col min="8972" max="9216" width="11.42578125" style="553"/>
    <col min="9217" max="9217" width="67.42578125" style="553" customWidth="1"/>
    <col min="9218" max="9218" width="21.5703125" style="553" customWidth="1"/>
    <col min="9219" max="9222" width="17.7109375" style="553" customWidth="1"/>
    <col min="9223" max="9223" width="19.42578125" style="553" customWidth="1"/>
    <col min="9224" max="9227" width="17.7109375" style="553" customWidth="1"/>
    <col min="9228" max="9472" width="11.42578125" style="553"/>
    <col min="9473" max="9473" width="67.42578125" style="553" customWidth="1"/>
    <col min="9474" max="9474" width="21.5703125" style="553" customWidth="1"/>
    <col min="9475" max="9478" width="17.7109375" style="553" customWidth="1"/>
    <col min="9479" max="9479" width="19.42578125" style="553" customWidth="1"/>
    <col min="9480" max="9483" width="17.7109375" style="553" customWidth="1"/>
    <col min="9484" max="9728" width="11.42578125" style="553"/>
    <col min="9729" max="9729" width="67.42578125" style="553" customWidth="1"/>
    <col min="9730" max="9730" width="21.5703125" style="553" customWidth="1"/>
    <col min="9731" max="9734" width="17.7109375" style="553" customWidth="1"/>
    <col min="9735" max="9735" width="19.42578125" style="553" customWidth="1"/>
    <col min="9736" max="9739" width="17.7109375" style="553" customWidth="1"/>
    <col min="9740" max="9984" width="11.42578125" style="553"/>
    <col min="9985" max="9985" width="67.42578125" style="553" customWidth="1"/>
    <col min="9986" max="9986" width="21.5703125" style="553" customWidth="1"/>
    <col min="9987" max="9990" width="17.7109375" style="553" customWidth="1"/>
    <col min="9991" max="9991" width="19.42578125" style="553" customWidth="1"/>
    <col min="9992" max="9995" width="17.7109375" style="553" customWidth="1"/>
    <col min="9996" max="10240" width="11.42578125" style="553"/>
    <col min="10241" max="10241" width="67.42578125" style="553" customWidth="1"/>
    <col min="10242" max="10242" width="21.5703125" style="553" customWidth="1"/>
    <col min="10243" max="10246" width="17.7109375" style="553" customWidth="1"/>
    <col min="10247" max="10247" width="19.42578125" style="553" customWidth="1"/>
    <col min="10248" max="10251" width="17.7109375" style="553" customWidth="1"/>
    <col min="10252" max="10496" width="11.42578125" style="553"/>
    <col min="10497" max="10497" width="67.42578125" style="553" customWidth="1"/>
    <col min="10498" max="10498" width="21.5703125" style="553" customWidth="1"/>
    <col min="10499" max="10502" width="17.7109375" style="553" customWidth="1"/>
    <col min="10503" max="10503" width="19.42578125" style="553" customWidth="1"/>
    <col min="10504" max="10507" width="17.7109375" style="553" customWidth="1"/>
    <col min="10508" max="10752" width="11.42578125" style="553"/>
    <col min="10753" max="10753" width="67.42578125" style="553" customWidth="1"/>
    <col min="10754" max="10754" width="21.5703125" style="553" customWidth="1"/>
    <col min="10755" max="10758" width="17.7109375" style="553" customWidth="1"/>
    <col min="10759" max="10759" width="19.42578125" style="553" customWidth="1"/>
    <col min="10760" max="10763" width="17.7109375" style="553" customWidth="1"/>
    <col min="10764" max="11008" width="11.42578125" style="553"/>
    <col min="11009" max="11009" width="67.42578125" style="553" customWidth="1"/>
    <col min="11010" max="11010" width="21.5703125" style="553" customWidth="1"/>
    <col min="11011" max="11014" width="17.7109375" style="553" customWidth="1"/>
    <col min="11015" max="11015" width="19.42578125" style="553" customWidth="1"/>
    <col min="11016" max="11019" width="17.7109375" style="553" customWidth="1"/>
    <col min="11020" max="11264" width="11.42578125" style="553"/>
    <col min="11265" max="11265" width="67.42578125" style="553" customWidth="1"/>
    <col min="11266" max="11266" width="21.5703125" style="553" customWidth="1"/>
    <col min="11267" max="11270" width="17.7109375" style="553" customWidth="1"/>
    <col min="11271" max="11271" width="19.42578125" style="553" customWidth="1"/>
    <col min="11272" max="11275" width="17.7109375" style="553" customWidth="1"/>
    <col min="11276" max="11520" width="11.42578125" style="553"/>
    <col min="11521" max="11521" width="67.42578125" style="553" customWidth="1"/>
    <col min="11522" max="11522" width="21.5703125" style="553" customWidth="1"/>
    <col min="11523" max="11526" width="17.7109375" style="553" customWidth="1"/>
    <col min="11527" max="11527" width="19.42578125" style="553" customWidth="1"/>
    <col min="11528" max="11531" width="17.7109375" style="553" customWidth="1"/>
    <col min="11532" max="11776" width="11.42578125" style="553"/>
    <col min="11777" max="11777" width="67.42578125" style="553" customWidth="1"/>
    <col min="11778" max="11778" width="21.5703125" style="553" customWidth="1"/>
    <col min="11779" max="11782" width="17.7109375" style="553" customWidth="1"/>
    <col min="11783" max="11783" width="19.42578125" style="553" customWidth="1"/>
    <col min="11784" max="11787" width="17.7109375" style="553" customWidth="1"/>
    <col min="11788" max="12032" width="11.42578125" style="553"/>
    <col min="12033" max="12033" width="67.42578125" style="553" customWidth="1"/>
    <col min="12034" max="12034" width="21.5703125" style="553" customWidth="1"/>
    <col min="12035" max="12038" width="17.7109375" style="553" customWidth="1"/>
    <col min="12039" max="12039" width="19.42578125" style="553" customWidth="1"/>
    <col min="12040" max="12043" width="17.7109375" style="553" customWidth="1"/>
    <col min="12044" max="12288" width="11.42578125" style="553"/>
    <col min="12289" max="12289" width="67.42578125" style="553" customWidth="1"/>
    <col min="12290" max="12290" width="21.5703125" style="553" customWidth="1"/>
    <col min="12291" max="12294" width="17.7109375" style="553" customWidth="1"/>
    <col min="12295" max="12295" width="19.42578125" style="553" customWidth="1"/>
    <col min="12296" max="12299" width="17.7109375" style="553" customWidth="1"/>
    <col min="12300" max="12544" width="11.42578125" style="553"/>
    <col min="12545" max="12545" width="67.42578125" style="553" customWidth="1"/>
    <col min="12546" max="12546" width="21.5703125" style="553" customWidth="1"/>
    <col min="12547" max="12550" width="17.7109375" style="553" customWidth="1"/>
    <col min="12551" max="12551" width="19.42578125" style="553" customWidth="1"/>
    <col min="12552" max="12555" width="17.7109375" style="553" customWidth="1"/>
    <col min="12556" max="12800" width="11.42578125" style="553"/>
    <col min="12801" max="12801" width="67.42578125" style="553" customWidth="1"/>
    <col min="12802" max="12802" width="21.5703125" style="553" customWidth="1"/>
    <col min="12803" max="12806" width="17.7109375" style="553" customWidth="1"/>
    <col min="12807" max="12807" width="19.42578125" style="553" customWidth="1"/>
    <col min="12808" max="12811" width="17.7109375" style="553" customWidth="1"/>
    <col min="12812" max="13056" width="11.42578125" style="553"/>
    <col min="13057" max="13057" width="67.42578125" style="553" customWidth="1"/>
    <col min="13058" max="13058" width="21.5703125" style="553" customWidth="1"/>
    <col min="13059" max="13062" width="17.7109375" style="553" customWidth="1"/>
    <col min="13063" max="13063" width="19.42578125" style="553" customWidth="1"/>
    <col min="13064" max="13067" width="17.7109375" style="553" customWidth="1"/>
    <col min="13068" max="13312" width="11.42578125" style="553"/>
    <col min="13313" max="13313" width="67.42578125" style="553" customWidth="1"/>
    <col min="13314" max="13314" width="21.5703125" style="553" customWidth="1"/>
    <col min="13315" max="13318" width="17.7109375" style="553" customWidth="1"/>
    <col min="13319" max="13319" width="19.42578125" style="553" customWidth="1"/>
    <col min="13320" max="13323" width="17.7109375" style="553" customWidth="1"/>
    <col min="13324" max="13568" width="11.42578125" style="553"/>
    <col min="13569" max="13569" width="67.42578125" style="553" customWidth="1"/>
    <col min="13570" max="13570" width="21.5703125" style="553" customWidth="1"/>
    <col min="13571" max="13574" width="17.7109375" style="553" customWidth="1"/>
    <col min="13575" max="13575" width="19.42578125" style="553" customWidth="1"/>
    <col min="13576" max="13579" width="17.7109375" style="553" customWidth="1"/>
    <col min="13580" max="13824" width="11.42578125" style="553"/>
    <col min="13825" max="13825" width="67.42578125" style="553" customWidth="1"/>
    <col min="13826" max="13826" width="21.5703125" style="553" customWidth="1"/>
    <col min="13827" max="13830" width="17.7109375" style="553" customWidth="1"/>
    <col min="13831" max="13831" width="19.42578125" style="553" customWidth="1"/>
    <col min="13832" max="13835" width="17.7109375" style="553" customWidth="1"/>
    <col min="13836" max="14080" width="11.42578125" style="553"/>
    <col min="14081" max="14081" width="67.42578125" style="553" customWidth="1"/>
    <col min="14082" max="14082" width="21.5703125" style="553" customWidth="1"/>
    <col min="14083" max="14086" width="17.7109375" style="553" customWidth="1"/>
    <col min="14087" max="14087" width="19.42578125" style="553" customWidth="1"/>
    <col min="14088" max="14091" width="17.7109375" style="553" customWidth="1"/>
    <col min="14092" max="14336" width="11.42578125" style="553"/>
    <col min="14337" max="14337" width="67.42578125" style="553" customWidth="1"/>
    <col min="14338" max="14338" width="21.5703125" style="553" customWidth="1"/>
    <col min="14339" max="14342" width="17.7109375" style="553" customWidth="1"/>
    <col min="14343" max="14343" width="19.42578125" style="553" customWidth="1"/>
    <col min="14344" max="14347" width="17.7109375" style="553" customWidth="1"/>
    <col min="14348" max="14592" width="11.42578125" style="553"/>
    <col min="14593" max="14593" width="67.42578125" style="553" customWidth="1"/>
    <col min="14594" max="14594" width="21.5703125" style="553" customWidth="1"/>
    <col min="14595" max="14598" width="17.7109375" style="553" customWidth="1"/>
    <col min="14599" max="14599" width="19.42578125" style="553" customWidth="1"/>
    <col min="14600" max="14603" width="17.7109375" style="553" customWidth="1"/>
    <col min="14604" max="14848" width="11.42578125" style="553"/>
    <col min="14849" max="14849" width="67.42578125" style="553" customWidth="1"/>
    <col min="14850" max="14850" width="21.5703125" style="553" customWidth="1"/>
    <col min="14851" max="14854" width="17.7109375" style="553" customWidth="1"/>
    <col min="14855" max="14855" width="19.42578125" style="553" customWidth="1"/>
    <col min="14856" max="14859" width="17.7109375" style="553" customWidth="1"/>
    <col min="14860" max="15104" width="11.42578125" style="553"/>
    <col min="15105" max="15105" width="67.42578125" style="553" customWidth="1"/>
    <col min="15106" max="15106" width="21.5703125" style="553" customWidth="1"/>
    <col min="15107" max="15110" width="17.7109375" style="553" customWidth="1"/>
    <col min="15111" max="15111" width="19.42578125" style="553" customWidth="1"/>
    <col min="15112" max="15115" width="17.7109375" style="553" customWidth="1"/>
    <col min="15116" max="15360" width="11.42578125" style="553"/>
    <col min="15361" max="15361" width="67.42578125" style="553" customWidth="1"/>
    <col min="15362" max="15362" width="21.5703125" style="553" customWidth="1"/>
    <col min="15363" max="15366" width="17.7109375" style="553" customWidth="1"/>
    <col min="15367" max="15367" width="19.42578125" style="553" customWidth="1"/>
    <col min="15368" max="15371" width="17.7109375" style="553" customWidth="1"/>
    <col min="15372" max="15616" width="11.42578125" style="553"/>
    <col min="15617" max="15617" width="67.42578125" style="553" customWidth="1"/>
    <col min="15618" max="15618" width="21.5703125" style="553" customWidth="1"/>
    <col min="15619" max="15622" width="17.7109375" style="553" customWidth="1"/>
    <col min="15623" max="15623" width="19.42578125" style="553" customWidth="1"/>
    <col min="15624" max="15627" width="17.7109375" style="553" customWidth="1"/>
    <col min="15628" max="15872" width="11.42578125" style="553"/>
    <col min="15873" max="15873" width="67.42578125" style="553" customWidth="1"/>
    <col min="15874" max="15874" width="21.5703125" style="553" customWidth="1"/>
    <col min="15875" max="15878" width="17.7109375" style="553" customWidth="1"/>
    <col min="15879" max="15879" width="19.42578125" style="553" customWidth="1"/>
    <col min="15880" max="15883" width="17.7109375" style="553" customWidth="1"/>
    <col min="15884" max="16128" width="11.42578125" style="553"/>
    <col min="16129" max="16129" width="67.42578125" style="553" customWidth="1"/>
    <col min="16130" max="16130" width="21.5703125" style="553" customWidth="1"/>
    <col min="16131" max="16134" width="17.7109375" style="553" customWidth="1"/>
    <col min="16135" max="16135" width="19.42578125" style="553" customWidth="1"/>
    <col min="16136" max="16139" width="17.7109375" style="553" customWidth="1"/>
    <col min="16140" max="16384" width="11.42578125" style="553"/>
  </cols>
  <sheetData>
    <row r="1" spans="1:11" s="348" customFormat="1" x14ac:dyDescent="0.25"/>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2543</v>
      </c>
      <c r="B4" s="350"/>
      <c r="C4" s="350"/>
      <c r="D4" s="350"/>
      <c r="E4" s="350"/>
      <c r="F4" s="350"/>
      <c r="G4" s="350"/>
      <c r="H4" s="350"/>
      <c r="I4" s="350"/>
      <c r="J4" s="350"/>
      <c r="K4" s="350"/>
    </row>
    <row r="5" spans="1:11" s="348" customFormat="1" x14ac:dyDescent="0.25">
      <c r="A5" s="435"/>
      <c r="B5" s="350"/>
      <c r="C5" s="350"/>
      <c r="D5" s="350"/>
      <c r="E5" s="350"/>
      <c r="F5" s="350"/>
      <c r="G5" s="350"/>
      <c r="H5" s="350"/>
      <c r="I5" s="350"/>
      <c r="J5" s="350"/>
      <c r="K5" s="350"/>
    </row>
    <row r="6" spans="1:11" s="348" customFormat="1" x14ac:dyDescent="0.25">
      <c r="A6" s="1030" t="s">
        <v>1</v>
      </c>
      <c r="B6" s="1030" t="s">
        <v>2</v>
      </c>
      <c r="C6" s="1030" t="s">
        <v>3</v>
      </c>
      <c r="D6" s="1030"/>
      <c r="E6" s="353" t="s">
        <v>4</v>
      </c>
      <c r="F6" s="353"/>
      <c r="G6" s="1030" t="s">
        <v>5</v>
      </c>
      <c r="H6" s="1603" t="s">
        <v>6</v>
      </c>
      <c r="I6" s="1603"/>
      <c r="J6" s="1030" t="s">
        <v>7</v>
      </c>
      <c r="K6" s="1030" t="s">
        <v>8</v>
      </c>
    </row>
    <row r="7" spans="1:11" s="354" customFormat="1" x14ac:dyDescent="0.25">
      <c r="A7" s="1614" t="s">
        <v>9</v>
      </c>
      <c r="B7" s="1601" t="s">
        <v>10</v>
      </c>
      <c r="C7" s="1601" t="s">
        <v>11</v>
      </c>
      <c r="D7" s="1601" t="s">
        <v>12</v>
      </c>
      <c r="E7" s="1601" t="s">
        <v>13</v>
      </c>
      <c r="F7" s="1601"/>
      <c r="G7" s="1601" t="s">
        <v>14</v>
      </c>
      <c r="H7" s="1601" t="s">
        <v>15</v>
      </c>
      <c r="I7" s="1601"/>
      <c r="J7" s="1695" t="s">
        <v>16</v>
      </c>
      <c r="K7" s="1602" t="s">
        <v>17</v>
      </c>
    </row>
    <row r="8" spans="1:11" s="354" customFormat="1" x14ac:dyDescent="0.25">
      <c r="A8" s="1614"/>
      <c r="B8" s="1601"/>
      <c r="C8" s="1601"/>
      <c r="D8" s="1601"/>
      <c r="E8" s="1029" t="s">
        <v>18</v>
      </c>
      <c r="F8" s="1029" t="s">
        <v>19</v>
      </c>
      <c r="G8" s="1601"/>
      <c r="H8" s="1029" t="s">
        <v>18</v>
      </c>
      <c r="I8" s="1029" t="s">
        <v>19</v>
      </c>
      <c r="J8" s="1695"/>
      <c r="K8" s="1602"/>
    </row>
    <row r="9" spans="1:11" ht="15.95" customHeight="1" x14ac:dyDescent="0.25">
      <c r="A9" s="443" t="s">
        <v>467</v>
      </c>
      <c r="B9" s="444"/>
      <c r="C9" s="444"/>
      <c r="D9" s="444"/>
      <c r="E9" s="444"/>
      <c r="F9" s="444"/>
      <c r="G9" s="444"/>
      <c r="H9" s="444"/>
      <c r="I9" s="444"/>
      <c r="J9" s="444"/>
      <c r="K9" s="484">
        <f>SUM(K10)</f>
        <v>0</v>
      </c>
    </row>
    <row r="10" spans="1:11" ht="19.5" customHeight="1" x14ac:dyDescent="0.25">
      <c r="A10" s="1361"/>
      <c r="B10" s="437"/>
      <c r="C10" s="437"/>
      <c r="D10" s="226"/>
      <c r="E10" s="226"/>
      <c r="F10" s="226"/>
      <c r="G10" s="437"/>
      <c r="H10" s="437"/>
      <c r="I10" s="437"/>
      <c r="J10" s="437"/>
      <c r="K10" s="485"/>
    </row>
    <row r="11" spans="1:11" ht="15.95" customHeight="1" x14ac:dyDescent="0.25">
      <c r="A11" s="443" t="s">
        <v>594</v>
      </c>
      <c r="B11" s="444"/>
      <c r="C11" s="444"/>
      <c r="D11" s="227"/>
      <c r="E11" s="227"/>
      <c r="F11" s="227"/>
      <c r="G11" s="444"/>
      <c r="H11" s="444"/>
      <c r="I11" s="444"/>
      <c r="J11" s="444"/>
      <c r="K11" s="484">
        <f>SUM(K12:K38)</f>
        <v>9896756.5900000017</v>
      </c>
    </row>
    <row r="12" spans="1:11" ht="24.95" customHeight="1" x14ac:dyDescent="0.25">
      <c r="A12" s="1431" t="s">
        <v>2478</v>
      </c>
      <c r="B12" s="1432" t="s">
        <v>1815</v>
      </c>
      <c r="C12" s="1341" t="s">
        <v>79</v>
      </c>
      <c r="D12" s="1137">
        <v>9.2650000000000002E-6</v>
      </c>
      <c r="E12" s="1137">
        <v>4.2649999999999998E-6</v>
      </c>
      <c r="F12" s="1137">
        <v>9.2650000000000002E-6</v>
      </c>
      <c r="G12" s="208"/>
      <c r="H12" s="45"/>
      <c r="I12" s="437"/>
      <c r="J12" s="1433" t="s">
        <v>2479</v>
      </c>
      <c r="K12" s="1434">
        <v>531626.43000000005</v>
      </c>
    </row>
    <row r="13" spans="1:11" ht="24.95" customHeight="1" x14ac:dyDescent="0.25">
      <c r="A13" s="1431" t="s">
        <v>2480</v>
      </c>
      <c r="B13" s="1432" t="s">
        <v>2481</v>
      </c>
      <c r="C13" s="1341" t="s">
        <v>79</v>
      </c>
      <c r="D13" s="843">
        <v>1.2E-2</v>
      </c>
      <c r="E13" s="843">
        <v>8.0000000000000002E-3</v>
      </c>
      <c r="F13" s="234">
        <v>0.02</v>
      </c>
      <c r="G13" s="208"/>
      <c r="H13" s="45"/>
      <c r="I13" s="437"/>
      <c r="J13" s="1433" t="s">
        <v>2479</v>
      </c>
      <c r="K13" s="1434">
        <v>4245187.33</v>
      </c>
    </row>
    <row r="14" spans="1:11" ht="24.95" customHeight="1" x14ac:dyDescent="0.25">
      <c r="A14" s="72" t="s">
        <v>2482</v>
      </c>
      <c r="B14" s="1432" t="s">
        <v>2483</v>
      </c>
      <c r="C14" s="1341" t="s">
        <v>224</v>
      </c>
      <c r="D14" s="843">
        <v>3.5000000000000003E-2</v>
      </c>
      <c r="E14" s="234"/>
      <c r="F14" s="234"/>
      <c r="G14" s="1435"/>
      <c r="H14" s="45"/>
      <c r="I14" s="437"/>
      <c r="J14" s="1433" t="s">
        <v>2479</v>
      </c>
      <c r="K14" s="1434">
        <v>678102.62</v>
      </c>
    </row>
    <row r="15" spans="1:11" ht="24.95" customHeight="1" x14ac:dyDescent="0.25">
      <c r="A15" s="72" t="s">
        <v>2484</v>
      </c>
      <c r="B15" s="1432" t="s">
        <v>2485</v>
      </c>
      <c r="C15" s="1341" t="s">
        <v>2486</v>
      </c>
      <c r="D15" s="1138"/>
      <c r="E15" s="238"/>
      <c r="F15" s="238"/>
      <c r="G15" s="1435"/>
      <c r="H15" s="45"/>
      <c r="I15" s="437"/>
      <c r="J15" s="1433" t="s">
        <v>2479</v>
      </c>
      <c r="K15" s="1434">
        <v>52260</v>
      </c>
    </row>
    <row r="16" spans="1:11" ht="24.95" customHeight="1" x14ac:dyDescent="0.25">
      <c r="A16" s="72" t="s">
        <v>2487</v>
      </c>
      <c r="B16" s="1432" t="s">
        <v>2488</v>
      </c>
      <c r="C16" s="1341" t="s">
        <v>2486</v>
      </c>
      <c r="D16" s="1138"/>
      <c r="E16" s="238"/>
      <c r="F16" s="238"/>
      <c r="G16" s="1435"/>
      <c r="H16" s="45"/>
      <c r="I16" s="437"/>
      <c r="J16" s="1433" t="s">
        <v>2479</v>
      </c>
      <c r="K16" s="1434">
        <v>243655</v>
      </c>
    </row>
    <row r="17" spans="1:11" ht="24.95" customHeight="1" x14ac:dyDescent="0.25">
      <c r="A17" s="72" t="s">
        <v>2489</v>
      </c>
      <c r="B17" s="1432" t="s">
        <v>2488</v>
      </c>
      <c r="C17" s="1341" t="s">
        <v>2486</v>
      </c>
      <c r="D17" s="1138"/>
      <c r="E17" s="238"/>
      <c r="F17" s="238"/>
      <c r="G17" s="1435"/>
      <c r="H17" s="45"/>
      <c r="I17" s="437"/>
      <c r="J17" s="1433" t="s">
        <v>2479</v>
      </c>
      <c r="K17" s="1434">
        <v>814380</v>
      </c>
    </row>
    <row r="18" spans="1:11" ht="24.95" customHeight="1" x14ac:dyDescent="0.25">
      <c r="A18" s="72" t="s">
        <v>2490</v>
      </c>
      <c r="B18" s="1432" t="s">
        <v>305</v>
      </c>
      <c r="C18" s="1341" t="s">
        <v>2486</v>
      </c>
      <c r="D18" s="1138"/>
      <c r="E18" s="238"/>
      <c r="F18" s="238"/>
      <c r="G18" s="1435"/>
      <c r="H18" s="45"/>
      <c r="I18" s="437"/>
      <c r="J18" s="1433" t="s">
        <v>2479</v>
      </c>
      <c r="K18" s="1434">
        <v>49770.5</v>
      </c>
    </row>
    <row r="19" spans="1:11" ht="24.95" customHeight="1" x14ac:dyDescent="0.25">
      <c r="A19" s="72" t="s">
        <v>2491</v>
      </c>
      <c r="B19" s="1432"/>
      <c r="C19" s="1341" t="s">
        <v>2486</v>
      </c>
      <c r="D19" s="1138"/>
      <c r="E19" s="238"/>
      <c r="F19" s="238"/>
      <c r="G19" s="1435"/>
      <c r="H19" s="45"/>
      <c r="I19" s="437"/>
      <c r="J19" s="1433" t="s">
        <v>2479</v>
      </c>
      <c r="K19" s="1434">
        <f>52469.63+203.27</f>
        <v>52672.899999999994</v>
      </c>
    </row>
    <row r="20" spans="1:11" ht="24.95" customHeight="1" x14ac:dyDescent="0.25">
      <c r="A20" s="1437" t="s">
        <v>2492</v>
      </c>
      <c r="B20" s="1432" t="s">
        <v>305</v>
      </c>
      <c r="C20" s="1341" t="s">
        <v>2486</v>
      </c>
      <c r="D20" s="1138"/>
      <c r="E20" s="238"/>
      <c r="F20" s="238"/>
      <c r="G20" s="1435">
        <v>350</v>
      </c>
      <c r="H20" s="45"/>
      <c r="I20" s="437"/>
      <c r="J20" s="1433" t="s">
        <v>2479</v>
      </c>
      <c r="K20" s="1434">
        <v>208980</v>
      </c>
    </row>
    <row r="21" spans="1:11" ht="24.95" customHeight="1" x14ac:dyDescent="0.25">
      <c r="A21" s="1437" t="s">
        <v>2493</v>
      </c>
      <c r="B21" s="1432" t="s">
        <v>305</v>
      </c>
      <c r="C21" s="1341" t="s">
        <v>2486</v>
      </c>
      <c r="D21" s="1138"/>
      <c r="E21" s="238"/>
      <c r="F21" s="238"/>
      <c r="G21" s="1435">
        <v>300</v>
      </c>
      <c r="H21" s="45"/>
      <c r="I21" s="437"/>
      <c r="J21" s="1433" t="s">
        <v>2479</v>
      </c>
      <c r="K21" s="1434">
        <v>0</v>
      </c>
    </row>
    <row r="22" spans="1:11" ht="24.95" customHeight="1" x14ac:dyDescent="0.25">
      <c r="A22" s="1437" t="s">
        <v>2494</v>
      </c>
      <c r="B22" s="1432" t="s">
        <v>2495</v>
      </c>
      <c r="C22" s="1341" t="s">
        <v>2486</v>
      </c>
      <c r="D22" s="1138"/>
      <c r="E22" s="238"/>
      <c r="F22" s="238"/>
      <c r="G22" s="1435"/>
      <c r="H22" s="45"/>
      <c r="I22" s="437"/>
      <c r="J22" s="1433" t="s">
        <v>2479</v>
      </c>
      <c r="K22" s="1434">
        <v>308328.34000000003</v>
      </c>
    </row>
    <row r="23" spans="1:11" ht="24.95" customHeight="1" x14ac:dyDescent="0.25">
      <c r="A23" s="1437" t="s">
        <v>2496</v>
      </c>
      <c r="B23" s="1432" t="s">
        <v>305</v>
      </c>
      <c r="C23" s="1341" t="s">
        <v>2486</v>
      </c>
      <c r="D23" s="1138"/>
      <c r="E23" s="238"/>
      <c r="F23" s="238"/>
      <c r="G23" s="1435"/>
      <c r="H23" s="45"/>
      <c r="I23" s="437"/>
      <c r="J23" s="1433" t="s">
        <v>2479</v>
      </c>
      <c r="K23" s="1434">
        <v>15090</v>
      </c>
    </row>
    <row r="24" spans="1:11" ht="24.95" customHeight="1" x14ac:dyDescent="0.25">
      <c r="A24" s="1437" t="s">
        <v>2497</v>
      </c>
      <c r="B24" s="1432" t="s">
        <v>305</v>
      </c>
      <c r="C24" s="1341" t="s">
        <v>79</v>
      </c>
      <c r="D24" s="1138"/>
      <c r="E24" s="238"/>
      <c r="F24" s="238"/>
      <c r="G24" s="1435"/>
      <c r="H24" s="45"/>
      <c r="I24" s="437"/>
      <c r="J24" s="1433" t="s">
        <v>2479</v>
      </c>
      <c r="K24" s="1434">
        <v>128000</v>
      </c>
    </row>
    <row r="25" spans="1:11" ht="24.95" customHeight="1" x14ac:dyDescent="0.25">
      <c r="A25" s="1437" t="s">
        <v>2498</v>
      </c>
      <c r="B25" s="1432" t="s">
        <v>2499</v>
      </c>
      <c r="C25" s="1341" t="s">
        <v>2486</v>
      </c>
      <c r="D25" s="1138"/>
      <c r="E25" s="238"/>
      <c r="F25" s="238"/>
      <c r="G25" s="1435"/>
      <c r="H25" s="45"/>
      <c r="I25" s="437"/>
      <c r="J25" s="1433" t="s">
        <v>2479</v>
      </c>
      <c r="K25" s="1434">
        <v>61533</v>
      </c>
    </row>
    <row r="26" spans="1:11" ht="24.95" customHeight="1" x14ac:dyDescent="0.25">
      <c r="A26" s="1436" t="s">
        <v>2500</v>
      </c>
      <c r="B26" s="1432" t="s">
        <v>2488</v>
      </c>
      <c r="C26" s="1341" t="s">
        <v>2486</v>
      </c>
      <c r="D26" s="1138"/>
      <c r="E26" s="238"/>
      <c r="F26" s="238"/>
      <c r="G26" s="1435"/>
      <c r="H26" s="45"/>
      <c r="I26" s="437"/>
      <c r="J26" s="1433" t="s">
        <v>2479</v>
      </c>
      <c r="K26" s="1434">
        <v>626565</v>
      </c>
    </row>
    <row r="27" spans="1:11" ht="24.95" customHeight="1" x14ac:dyDescent="0.25">
      <c r="A27" s="1437" t="s">
        <v>2501</v>
      </c>
      <c r="B27" s="1432" t="s">
        <v>2488</v>
      </c>
      <c r="C27" s="1341" t="s">
        <v>2486</v>
      </c>
      <c r="D27" s="1138"/>
      <c r="E27" s="238"/>
      <c r="F27" s="238"/>
      <c r="G27" s="1435"/>
      <c r="H27" s="45"/>
      <c r="I27" s="437"/>
      <c r="J27" s="1433" t="s">
        <v>2479</v>
      </c>
      <c r="K27" s="1434">
        <v>88205</v>
      </c>
    </row>
    <row r="28" spans="1:11" ht="24.95" customHeight="1" x14ac:dyDescent="0.25">
      <c r="A28" s="1437" t="s">
        <v>2502</v>
      </c>
      <c r="B28" s="1432" t="s">
        <v>2495</v>
      </c>
      <c r="C28" s="1341" t="s">
        <v>2486</v>
      </c>
      <c r="D28" s="1138"/>
      <c r="E28" s="238"/>
      <c r="F28" s="238"/>
      <c r="G28" s="1435"/>
      <c r="H28" s="45"/>
      <c r="I28" s="437"/>
      <c r="J28" s="1433"/>
      <c r="K28" s="1434">
        <v>25310</v>
      </c>
    </row>
    <row r="29" spans="1:11" ht="24.95" customHeight="1" x14ac:dyDescent="0.25">
      <c r="A29" s="1436" t="s">
        <v>2503</v>
      </c>
      <c r="B29" s="1432" t="s">
        <v>305</v>
      </c>
      <c r="C29" s="1341" t="s">
        <v>237</v>
      </c>
      <c r="D29" s="1138"/>
      <c r="E29" s="238"/>
      <c r="F29" s="238"/>
      <c r="G29" s="1435">
        <v>42000</v>
      </c>
      <c r="H29" s="45"/>
      <c r="I29" s="437"/>
      <c r="J29" s="1433" t="s">
        <v>2479</v>
      </c>
      <c r="K29" s="1434">
        <v>252000</v>
      </c>
    </row>
    <row r="30" spans="1:11" ht="24.95" customHeight="1" x14ac:dyDescent="0.25">
      <c r="A30" s="1437" t="s">
        <v>2504</v>
      </c>
      <c r="B30" s="1432"/>
      <c r="C30" s="1341" t="s">
        <v>2486</v>
      </c>
      <c r="D30" s="1138"/>
      <c r="E30" s="238"/>
      <c r="F30" s="238"/>
      <c r="G30" s="1435"/>
      <c r="H30" s="45"/>
      <c r="I30" s="437"/>
      <c r="J30" s="1433"/>
      <c r="K30" s="1434">
        <v>149830</v>
      </c>
    </row>
    <row r="31" spans="1:11" ht="24.95" customHeight="1" x14ac:dyDescent="0.25">
      <c r="A31" s="1437" t="s">
        <v>2505</v>
      </c>
      <c r="B31" s="1432" t="s">
        <v>305</v>
      </c>
      <c r="C31" s="1341" t="s">
        <v>237</v>
      </c>
      <c r="D31" s="1138"/>
      <c r="E31" s="238"/>
      <c r="F31" s="238"/>
      <c r="G31" s="1435">
        <v>50</v>
      </c>
      <c r="H31" s="45"/>
      <c r="I31" s="437"/>
      <c r="J31" s="1433" t="s">
        <v>2479</v>
      </c>
      <c r="K31" s="1434">
        <v>19350</v>
      </c>
    </row>
    <row r="32" spans="1:11" ht="24.95" customHeight="1" x14ac:dyDescent="0.25">
      <c r="A32" s="1437" t="s">
        <v>2506</v>
      </c>
      <c r="B32" s="1432" t="s">
        <v>305</v>
      </c>
      <c r="C32" s="1341" t="s">
        <v>79</v>
      </c>
      <c r="D32" s="1138"/>
      <c r="E32" s="238"/>
      <c r="F32" s="238"/>
      <c r="G32" s="1435">
        <v>200</v>
      </c>
      <c r="H32" s="45"/>
      <c r="I32" s="437"/>
      <c r="J32" s="1433" t="s">
        <v>2479</v>
      </c>
      <c r="K32" s="1434">
        <v>65063.1</v>
      </c>
    </row>
    <row r="33" spans="1:11" ht="24.95" customHeight="1" x14ac:dyDescent="0.25">
      <c r="A33" s="1437" t="s">
        <v>2507</v>
      </c>
      <c r="B33" s="1432" t="s">
        <v>305</v>
      </c>
      <c r="C33" s="1432" t="s">
        <v>2486</v>
      </c>
      <c r="D33" s="1138"/>
      <c r="E33" s="238"/>
      <c r="F33" s="238"/>
      <c r="G33" s="1435">
        <v>7000</v>
      </c>
      <c r="H33" s="45"/>
      <c r="I33" s="437"/>
      <c r="J33" s="1433" t="s">
        <v>2479</v>
      </c>
      <c r="K33" s="1434">
        <v>28000</v>
      </c>
    </row>
    <row r="34" spans="1:11" ht="24.95" customHeight="1" x14ac:dyDescent="0.25">
      <c r="A34" s="1437" t="s">
        <v>2508</v>
      </c>
      <c r="B34" s="1432" t="s">
        <v>2509</v>
      </c>
      <c r="C34" s="1432" t="s">
        <v>224</v>
      </c>
      <c r="D34" s="1002">
        <v>8.5966000000000001E-2</v>
      </c>
      <c r="E34" s="238"/>
      <c r="F34" s="238"/>
      <c r="G34" s="1435"/>
      <c r="H34" s="45"/>
      <c r="I34" s="437"/>
      <c r="J34" s="1433"/>
      <c r="K34" s="1434">
        <v>1105822.48</v>
      </c>
    </row>
    <row r="35" spans="1:11" ht="24.95" customHeight="1" x14ac:dyDescent="0.25">
      <c r="A35" s="1437" t="s">
        <v>2510</v>
      </c>
      <c r="B35" s="1432" t="s">
        <v>2509</v>
      </c>
      <c r="C35" s="1432" t="s">
        <v>79</v>
      </c>
      <c r="D35" s="1138"/>
      <c r="E35" s="238"/>
      <c r="F35" s="238"/>
      <c r="G35" s="1435"/>
      <c r="H35" s="45"/>
      <c r="I35" s="437"/>
      <c r="J35" s="1433"/>
      <c r="K35" s="1434">
        <v>15126.5</v>
      </c>
    </row>
    <row r="36" spans="1:11" ht="24.95" customHeight="1" x14ac:dyDescent="0.25">
      <c r="A36" s="1437" t="s">
        <v>2511</v>
      </c>
      <c r="B36" s="1432" t="s">
        <v>2512</v>
      </c>
      <c r="C36" s="1432" t="s">
        <v>2486</v>
      </c>
      <c r="D36" s="238"/>
      <c r="E36" s="238"/>
      <c r="F36" s="238"/>
      <c r="G36" s="1435"/>
      <c r="H36" s="45"/>
      <c r="I36" s="437"/>
      <c r="J36" s="1433"/>
      <c r="K36" s="1434">
        <v>6575</v>
      </c>
    </row>
    <row r="37" spans="1:11" ht="24.95" customHeight="1" x14ac:dyDescent="0.25">
      <c r="A37" s="1437" t="s">
        <v>2513</v>
      </c>
      <c r="B37" s="1432" t="s">
        <v>2514</v>
      </c>
      <c r="C37" s="1432" t="s">
        <v>79</v>
      </c>
      <c r="D37" s="238"/>
      <c r="E37" s="238"/>
      <c r="F37" s="238"/>
      <c r="G37" s="208"/>
      <c r="H37" s="45"/>
      <c r="I37" s="437"/>
      <c r="J37" s="1433"/>
      <c r="K37" s="1434">
        <v>64991.25</v>
      </c>
    </row>
    <row r="38" spans="1:11" ht="24.95" customHeight="1" x14ac:dyDescent="0.25">
      <c r="A38" s="1437" t="s">
        <v>2515</v>
      </c>
      <c r="B38" s="1432" t="s">
        <v>2514</v>
      </c>
      <c r="C38" s="1432" t="s">
        <v>79</v>
      </c>
      <c r="D38" s="238"/>
      <c r="E38" s="238"/>
      <c r="F38" s="238"/>
      <c r="G38" s="208"/>
      <c r="H38" s="45"/>
      <c r="I38" s="437"/>
      <c r="J38" s="1433"/>
      <c r="K38" s="1434">
        <v>60332.14</v>
      </c>
    </row>
    <row r="39" spans="1:11" x14ac:dyDescent="0.25">
      <c r="A39" s="1437"/>
      <c r="B39" s="1432"/>
      <c r="C39" s="1432"/>
      <c r="D39" s="238"/>
      <c r="E39" s="238"/>
      <c r="F39" s="238"/>
      <c r="G39" s="208"/>
      <c r="H39" s="45"/>
      <c r="I39" s="437"/>
      <c r="J39" s="1433"/>
      <c r="K39" s="1434"/>
    </row>
    <row r="40" spans="1:11" s="348" customFormat="1" ht="15.95" customHeight="1" x14ac:dyDescent="0.25">
      <c r="A40" s="83" t="s">
        <v>614</v>
      </c>
      <c r="B40" s="83"/>
      <c r="C40" s="83"/>
      <c r="D40" s="228"/>
      <c r="E40" s="228"/>
      <c r="F40" s="228"/>
      <c r="G40" s="54"/>
      <c r="H40" s="54"/>
      <c r="I40" s="54"/>
      <c r="J40" s="54"/>
      <c r="K40" s="486">
        <f>SUM(K41:K41)</f>
        <v>0</v>
      </c>
    </row>
    <row r="41" spans="1:11" s="348" customFormat="1" ht="15.95" customHeight="1" x14ac:dyDescent="0.25">
      <c r="A41" s="1341"/>
      <c r="B41" s="84"/>
      <c r="C41" s="84"/>
      <c r="D41" s="229"/>
      <c r="E41" s="229"/>
      <c r="F41" s="229"/>
      <c r="G41" s="438"/>
      <c r="H41" s="438"/>
      <c r="I41" s="438"/>
      <c r="J41" s="438"/>
      <c r="K41" s="487"/>
    </row>
    <row r="42" spans="1:11" ht="15.95" customHeight="1" x14ac:dyDescent="0.25">
      <c r="A42" s="81" t="s">
        <v>617</v>
      </c>
      <c r="B42" s="81"/>
      <c r="C42" s="81"/>
      <c r="D42" s="227"/>
      <c r="E42" s="227"/>
      <c r="F42" s="227"/>
      <c r="G42" s="444"/>
      <c r="H42" s="444"/>
      <c r="I42" s="444"/>
      <c r="J42" s="444"/>
      <c r="K42" s="484">
        <f>SUM(K43:K43)</f>
        <v>0</v>
      </c>
    </row>
    <row r="43" spans="1:11" ht="15.95" customHeight="1" x14ac:dyDescent="0.25">
      <c r="A43" s="1341"/>
      <c r="B43" s="82"/>
      <c r="C43" s="82"/>
      <c r="D43" s="226"/>
      <c r="E43" s="226"/>
      <c r="F43" s="226"/>
      <c r="G43" s="437"/>
      <c r="H43" s="437"/>
      <c r="I43" s="437"/>
      <c r="J43" s="437"/>
      <c r="K43" s="485"/>
    </row>
    <row r="44" spans="1:11" ht="15.95" customHeight="1" x14ac:dyDescent="0.25">
      <c r="A44" s="81" t="s">
        <v>620</v>
      </c>
      <c r="B44" s="81"/>
      <c r="C44" s="81"/>
      <c r="D44" s="227"/>
      <c r="E44" s="227"/>
      <c r="F44" s="227"/>
      <c r="G44" s="444"/>
      <c r="H44" s="444"/>
      <c r="I44" s="444"/>
      <c r="J44" s="444"/>
      <c r="K44" s="484">
        <f>SUM(K45:K45)</f>
        <v>0</v>
      </c>
    </row>
    <row r="45" spans="1:11" ht="15.95" customHeight="1" x14ac:dyDescent="0.25">
      <c r="A45" s="82"/>
      <c r="B45" s="82"/>
      <c r="C45" s="82"/>
      <c r="D45" s="226"/>
      <c r="E45" s="226"/>
      <c r="F45" s="226"/>
      <c r="G45" s="437"/>
      <c r="H45" s="437"/>
      <c r="I45" s="437"/>
      <c r="J45" s="437"/>
      <c r="K45" s="485"/>
    </row>
    <row r="46" spans="1:11" ht="15.95" customHeight="1" x14ac:dyDescent="0.25">
      <c r="A46" s="81" t="s">
        <v>621</v>
      </c>
      <c r="B46" s="81"/>
      <c r="C46" s="81"/>
      <c r="D46" s="227"/>
      <c r="E46" s="227"/>
      <c r="F46" s="227"/>
      <c r="G46" s="444"/>
      <c r="H46" s="444"/>
      <c r="I46" s="444"/>
      <c r="J46" s="444"/>
      <c r="K46" s="484">
        <f>SUM(K47:K47)</f>
        <v>0</v>
      </c>
    </row>
    <row r="47" spans="1:11" ht="15.95" customHeight="1" x14ac:dyDescent="0.25">
      <c r="A47" s="82"/>
      <c r="B47" s="82"/>
      <c r="C47" s="82"/>
      <c r="D47" s="226"/>
      <c r="E47" s="226"/>
      <c r="F47" s="226"/>
      <c r="G47" s="437"/>
      <c r="H47" s="437"/>
      <c r="I47" s="437"/>
      <c r="J47" s="437"/>
      <c r="K47" s="485"/>
    </row>
    <row r="48" spans="1:11" s="348" customFormat="1" ht="15.95" customHeight="1" x14ac:dyDescent="0.25">
      <c r="A48" s="83" t="s">
        <v>624</v>
      </c>
      <c r="B48" s="83"/>
      <c r="C48" s="83"/>
      <c r="D48" s="228"/>
      <c r="E48" s="228"/>
      <c r="F48" s="228"/>
      <c r="G48" s="54"/>
      <c r="H48" s="54"/>
      <c r="I48" s="54"/>
      <c r="J48" s="54"/>
      <c r="K48" s="486">
        <f>SUM(K49)</f>
        <v>0</v>
      </c>
    </row>
    <row r="49" spans="1:11" s="348" customFormat="1" ht="15.95" customHeight="1" x14ac:dyDescent="0.25">
      <c r="A49" s="84"/>
      <c r="B49" s="84"/>
      <c r="C49" s="84"/>
      <c r="D49" s="229"/>
      <c r="E49" s="229"/>
      <c r="F49" s="229"/>
      <c r="G49" s="438"/>
      <c r="H49" s="438"/>
      <c r="I49" s="438"/>
      <c r="J49" s="438"/>
      <c r="K49" s="487"/>
    </row>
    <row r="50" spans="1:11" ht="15.95" customHeight="1" x14ac:dyDescent="0.25">
      <c r="A50" s="81" t="s">
        <v>627</v>
      </c>
      <c r="B50" s="81"/>
      <c r="C50" s="81"/>
      <c r="D50" s="227"/>
      <c r="E50" s="227"/>
      <c r="F50" s="227"/>
      <c r="G50" s="444"/>
      <c r="H50" s="444"/>
      <c r="I50" s="444"/>
      <c r="J50" s="444"/>
      <c r="K50" s="484">
        <f>SUM(K51)</f>
        <v>0</v>
      </c>
    </row>
    <row r="51" spans="1:11" ht="15.95" customHeight="1" x14ac:dyDescent="0.25">
      <c r="A51" s="82"/>
      <c r="B51" s="82"/>
      <c r="C51" s="82"/>
      <c r="D51" s="226"/>
      <c r="E51" s="226"/>
      <c r="F51" s="226"/>
      <c r="G51" s="437"/>
      <c r="H51" s="437"/>
      <c r="I51" s="437"/>
      <c r="J51" s="437"/>
      <c r="K51" s="485"/>
    </row>
    <row r="52" spans="1:11" ht="15.95" customHeight="1" x14ac:dyDescent="0.25">
      <c r="A52" s="441" t="s">
        <v>628</v>
      </c>
      <c r="B52" s="1339"/>
      <c r="C52" s="1339"/>
      <c r="D52" s="230"/>
      <c r="E52" s="230"/>
      <c r="F52" s="230"/>
      <c r="G52" s="1339"/>
      <c r="H52" s="1339"/>
      <c r="I52" s="1339"/>
      <c r="J52" s="1339"/>
      <c r="K52" s="448">
        <f>+K9+K11+K40+K42+K44+K46+K48+K50</f>
        <v>9896756.5900000017</v>
      </c>
    </row>
    <row r="53" spans="1:11" x14ac:dyDescent="0.25">
      <c r="A53" s="482"/>
      <c r="B53" s="19"/>
      <c r="C53" s="19"/>
      <c r="D53" s="19"/>
      <c r="E53" s="19"/>
      <c r="F53" s="19"/>
      <c r="G53" s="19"/>
      <c r="H53" s="19"/>
      <c r="I53" s="19"/>
      <c r="J53" s="19"/>
      <c r="K53" s="19"/>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40" orientation="landscape" r:id="rId1"/>
  <ignoredErrors>
    <ignoredError sqref="A6:XFD6"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topLeftCell="A22" zoomScale="90" zoomScaleNormal="90" workbookViewId="0">
      <selection activeCell="A24" sqref="A24:XFD25"/>
    </sheetView>
  </sheetViews>
  <sheetFormatPr baseColWidth="10" defaultRowHeight="15" x14ac:dyDescent="0.25"/>
  <cols>
    <col min="1" max="1" width="71" style="553" customWidth="1"/>
    <col min="2" max="2" width="17.7109375" style="553" customWidth="1"/>
    <col min="3" max="3" width="17" style="553" customWidth="1"/>
    <col min="4" max="4" width="13.140625" style="553" customWidth="1"/>
    <col min="5" max="5" width="13.85546875" style="553" customWidth="1"/>
    <col min="6" max="6" width="12.140625" style="553" customWidth="1"/>
    <col min="7" max="7" width="15.85546875" style="553" customWidth="1"/>
    <col min="8" max="8" width="15.140625" style="553" customWidth="1"/>
    <col min="9" max="9" width="16.28515625" style="553" customWidth="1"/>
    <col min="10" max="11" width="17.7109375" style="553" customWidth="1"/>
    <col min="12" max="256" width="11.42578125" style="553"/>
    <col min="257" max="257" width="71" style="553" customWidth="1"/>
    <col min="258" max="262" width="17.7109375" style="553" customWidth="1"/>
    <col min="263" max="263" width="19.42578125" style="553" customWidth="1"/>
    <col min="264" max="267" width="17.7109375" style="553" customWidth="1"/>
    <col min="268" max="512" width="11.42578125" style="553"/>
    <col min="513" max="513" width="71" style="553" customWidth="1"/>
    <col min="514" max="518" width="17.7109375" style="553" customWidth="1"/>
    <col min="519" max="519" width="19.42578125" style="553" customWidth="1"/>
    <col min="520" max="523" width="17.7109375" style="553" customWidth="1"/>
    <col min="524" max="768" width="11.42578125" style="553"/>
    <col min="769" max="769" width="71" style="553" customWidth="1"/>
    <col min="770" max="774" width="17.7109375" style="553" customWidth="1"/>
    <col min="775" max="775" width="19.42578125" style="553" customWidth="1"/>
    <col min="776" max="779" width="17.7109375" style="553" customWidth="1"/>
    <col min="780" max="1024" width="11.42578125" style="553"/>
    <col min="1025" max="1025" width="71" style="553" customWidth="1"/>
    <col min="1026" max="1030" width="17.7109375" style="553" customWidth="1"/>
    <col min="1031" max="1031" width="19.42578125" style="553" customWidth="1"/>
    <col min="1032" max="1035" width="17.7109375" style="553" customWidth="1"/>
    <col min="1036" max="1280" width="11.42578125" style="553"/>
    <col min="1281" max="1281" width="71" style="553" customWidth="1"/>
    <col min="1282" max="1286" width="17.7109375" style="553" customWidth="1"/>
    <col min="1287" max="1287" width="19.42578125" style="553" customWidth="1"/>
    <col min="1288" max="1291" width="17.7109375" style="553" customWidth="1"/>
    <col min="1292" max="1536" width="11.42578125" style="553"/>
    <col min="1537" max="1537" width="71" style="553" customWidth="1"/>
    <col min="1538" max="1542" width="17.7109375" style="553" customWidth="1"/>
    <col min="1543" max="1543" width="19.42578125" style="553" customWidth="1"/>
    <col min="1544" max="1547" width="17.7109375" style="553" customWidth="1"/>
    <col min="1548" max="1792" width="11.42578125" style="553"/>
    <col min="1793" max="1793" width="71" style="553" customWidth="1"/>
    <col min="1794" max="1798" width="17.7109375" style="553" customWidth="1"/>
    <col min="1799" max="1799" width="19.42578125" style="553" customWidth="1"/>
    <col min="1800" max="1803" width="17.7109375" style="553" customWidth="1"/>
    <col min="1804" max="2048" width="11.42578125" style="553"/>
    <col min="2049" max="2049" width="71" style="553" customWidth="1"/>
    <col min="2050" max="2054" width="17.7109375" style="553" customWidth="1"/>
    <col min="2055" max="2055" width="19.42578125" style="553" customWidth="1"/>
    <col min="2056" max="2059" width="17.7109375" style="553" customWidth="1"/>
    <col min="2060" max="2304" width="11.42578125" style="553"/>
    <col min="2305" max="2305" width="71" style="553" customWidth="1"/>
    <col min="2306" max="2310" width="17.7109375" style="553" customWidth="1"/>
    <col min="2311" max="2311" width="19.42578125" style="553" customWidth="1"/>
    <col min="2312" max="2315" width="17.7109375" style="553" customWidth="1"/>
    <col min="2316" max="2560" width="11.42578125" style="553"/>
    <col min="2561" max="2561" width="71" style="553" customWidth="1"/>
    <col min="2562" max="2566" width="17.7109375" style="553" customWidth="1"/>
    <col min="2567" max="2567" width="19.42578125" style="553" customWidth="1"/>
    <col min="2568" max="2571" width="17.7109375" style="553" customWidth="1"/>
    <col min="2572" max="2816" width="11.42578125" style="553"/>
    <col min="2817" max="2817" width="71" style="553" customWidth="1"/>
    <col min="2818" max="2822" width="17.7109375" style="553" customWidth="1"/>
    <col min="2823" max="2823" width="19.42578125" style="553" customWidth="1"/>
    <col min="2824" max="2827" width="17.7109375" style="553" customWidth="1"/>
    <col min="2828" max="3072" width="11.42578125" style="553"/>
    <col min="3073" max="3073" width="71" style="553" customWidth="1"/>
    <col min="3074" max="3078" width="17.7109375" style="553" customWidth="1"/>
    <col min="3079" max="3079" width="19.42578125" style="553" customWidth="1"/>
    <col min="3080" max="3083" width="17.7109375" style="553" customWidth="1"/>
    <col min="3084" max="3328" width="11.42578125" style="553"/>
    <col min="3329" max="3329" width="71" style="553" customWidth="1"/>
    <col min="3330" max="3334" width="17.7109375" style="553" customWidth="1"/>
    <col min="3335" max="3335" width="19.42578125" style="553" customWidth="1"/>
    <col min="3336" max="3339" width="17.7109375" style="553" customWidth="1"/>
    <col min="3340" max="3584" width="11.42578125" style="553"/>
    <col min="3585" max="3585" width="71" style="553" customWidth="1"/>
    <col min="3586" max="3590" width="17.7109375" style="553" customWidth="1"/>
    <col min="3591" max="3591" width="19.42578125" style="553" customWidth="1"/>
    <col min="3592" max="3595" width="17.7109375" style="553" customWidth="1"/>
    <col min="3596" max="3840" width="11.42578125" style="553"/>
    <col min="3841" max="3841" width="71" style="553" customWidth="1"/>
    <col min="3842" max="3846" width="17.7109375" style="553" customWidth="1"/>
    <col min="3847" max="3847" width="19.42578125" style="553" customWidth="1"/>
    <col min="3848" max="3851" width="17.7109375" style="553" customWidth="1"/>
    <col min="3852" max="4096" width="11.42578125" style="553"/>
    <col min="4097" max="4097" width="71" style="553" customWidth="1"/>
    <col min="4098" max="4102" width="17.7109375" style="553" customWidth="1"/>
    <col min="4103" max="4103" width="19.42578125" style="553" customWidth="1"/>
    <col min="4104" max="4107" width="17.7109375" style="553" customWidth="1"/>
    <col min="4108" max="4352" width="11.42578125" style="553"/>
    <col min="4353" max="4353" width="71" style="553" customWidth="1"/>
    <col min="4354" max="4358" width="17.7109375" style="553" customWidth="1"/>
    <col min="4359" max="4359" width="19.42578125" style="553" customWidth="1"/>
    <col min="4360" max="4363" width="17.7109375" style="553" customWidth="1"/>
    <col min="4364" max="4608" width="11.42578125" style="553"/>
    <col min="4609" max="4609" width="71" style="553" customWidth="1"/>
    <col min="4610" max="4614" width="17.7109375" style="553" customWidth="1"/>
    <col min="4615" max="4615" width="19.42578125" style="553" customWidth="1"/>
    <col min="4616" max="4619" width="17.7109375" style="553" customWidth="1"/>
    <col min="4620" max="4864" width="11.42578125" style="553"/>
    <col min="4865" max="4865" width="71" style="553" customWidth="1"/>
    <col min="4866" max="4870" width="17.7109375" style="553" customWidth="1"/>
    <col min="4871" max="4871" width="19.42578125" style="553" customWidth="1"/>
    <col min="4872" max="4875" width="17.7109375" style="553" customWidth="1"/>
    <col min="4876" max="5120" width="11.42578125" style="553"/>
    <col min="5121" max="5121" width="71" style="553" customWidth="1"/>
    <col min="5122" max="5126" width="17.7109375" style="553" customWidth="1"/>
    <col min="5127" max="5127" width="19.42578125" style="553" customWidth="1"/>
    <col min="5128" max="5131" width="17.7109375" style="553" customWidth="1"/>
    <col min="5132" max="5376" width="11.42578125" style="553"/>
    <col min="5377" max="5377" width="71" style="553" customWidth="1"/>
    <col min="5378" max="5382" width="17.7109375" style="553" customWidth="1"/>
    <col min="5383" max="5383" width="19.42578125" style="553" customWidth="1"/>
    <col min="5384" max="5387" width="17.7109375" style="553" customWidth="1"/>
    <col min="5388" max="5632" width="11.42578125" style="553"/>
    <col min="5633" max="5633" width="71" style="553" customWidth="1"/>
    <col min="5634" max="5638" width="17.7109375" style="553" customWidth="1"/>
    <col min="5639" max="5639" width="19.42578125" style="553" customWidth="1"/>
    <col min="5640" max="5643" width="17.7109375" style="553" customWidth="1"/>
    <col min="5644" max="5888" width="11.42578125" style="553"/>
    <col min="5889" max="5889" width="71" style="553" customWidth="1"/>
    <col min="5890" max="5894" width="17.7109375" style="553" customWidth="1"/>
    <col min="5895" max="5895" width="19.42578125" style="553" customWidth="1"/>
    <col min="5896" max="5899" width="17.7109375" style="553" customWidth="1"/>
    <col min="5900" max="6144" width="11.42578125" style="553"/>
    <col min="6145" max="6145" width="71" style="553" customWidth="1"/>
    <col min="6146" max="6150" width="17.7109375" style="553" customWidth="1"/>
    <col min="6151" max="6151" width="19.42578125" style="553" customWidth="1"/>
    <col min="6152" max="6155" width="17.7109375" style="553" customWidth="1"/>
    <col min="6156" max="6400" width="11.42578125" style="553"/>
    <col min="6401" max="6401" width="71" style="553" customWidth="1"/>
    <col min="6402" max="6406" width="17.7109375" style="553" customWidth="1"/>
    <col min="6407" max="6407" width="19.42578125" style="553" customWidth="1"/>
    <col min="6408" max="6411" width="17.7109375" style="553" customWidth="1"/>
    <col min="6412" max="6656" width="11.42578125" style="553"/>
    <col min="6657" max="6657" width="71" style="553" customWidth="1"/>
    <col min="6658" max="6662" width="17.7109375" style="553" customWidth="1"/>
    <col min="6663" max="6663" width="19.42578125" style="553" customWidth="1"/>
    <col min="6664" max="6667" width="17.7109375" style="553" customWidth="1"/>
    <col min="6668" max="6912" width="11.42578125" style="553"/>
    <col min="6913" max="6913" width="71" style="553" customWidth="1"/>
    <col min="6914" max="6918" width="17.7109375" style="553" customWidth="1"/>
    <col min="6919" max="6919" width="19.42578125" style="553" customWidth="1"/>
    <col min="6920" max="6923" width="17.7109375" style="553" customWidth="1"/>
    <col min="6924" max="7168" width="11.42578125" style="553"/>
    <col min="7169" max="7169" width="71" style="553" customWidth="1"/>
    <col min="7170" max="7174" width="17.7109375" style="553" customWidth="1"/>
    <col min="7175" max="7175" width="19.42578125" style="553" customWidth="1"/>
    <col min="7176" max="7179" width="17.7109375" style="553" customWidth="1"/>
    <col min="7180" max="7424" width="11.42578125" style="553"/>
    <col min="7425" max="7425" width="71" style="553" customWidth="1"/>
    <col min="7426" max="7430" width="17.7109375" style="553" customWidth="1"/>
    <col min="7431" max="7431" width="19.42578125" style="553" customWidth="1"/>
    <col min="7432" max="7435" width="17.7109375" style="553" customWidth="1"/>
    <col min="7436" max="7680" width="11.42578125" style="553"/>
    <col min="7681" max="7681" width="71" style="553" customWidth="1"/>
    <col min="7682" max="7686" width="17.7109375" style="553" customWidth="1"/>
    <col min="7687" max="7687" width="19.42578125" style="553" customWidth="1"/>
    <col min="7688" max="7691" width="17.7109375" style="553" customWidth="1"/>
    <col min="7692" max="7936" width="11.42578125" style="553"/>
    <col min="7937" max="7937" width="71" style="553" customWidth="1"/>
    <col min="7938" max="7942" width="17.7109375" style="553" customWidth="1"/>
    <col min="7943" max="7943" width="19.42578125" style="553" customWidth="1"/>
    <col min="7944" max="7947" width="17.7109375" style="553" customWidth="1"/>
    <col min="7948" max="8192" width="11.42578125" style="553"/>
    <col min="8193" max="8193" width="71" style="553" customWidth="1"/>
    <col min="8194" max="8198" width="17.7109375" style="553" customWidth="1"/>
    <col min="8199" max="8199" width="19.42578125" style="553" customWidth="1"/>
    <col min="8200" max="8203" width="17.7109375" style="553" customWidth="1"/>
    <col min="8204" max="8448" width="11.42578125" style="553"/>
    <col min="8449" max="8449" width="71" style="553" customWidth="1"/>
    <col min="8450" max="8454" width="17.7109375" style="553" customWidth="1"/>
    <col min="8455" max="8455" width="19.42578125" style="553" customWidth="1"/>
    <col min="8456" max="8459" width="17.7109375" style="553" customWidth="1"/>
    <col min="8460" max="8704" width="11.42578125" style="553"/>
    <col min="8705" max="8705" width="71" style="553" customWidth="1"/>
    <col min="8706" max="8710" width="17.7109375" style="553" customWidth="1"/>
    <col min="8711" max="8711" width="19.42578125" style="553" customWidth="1"/>
    <col min="8712" max="8715" width="17.7109375" style="553" customWidth="1"/>
    <col min="8716" max="8960" width="11.42578125" style="553"/>
    <col min="8961" max="8961" width="71" style="553" customWidth="1"/>
    <col min="8962" max="8966" width="17.7109375" style="553" customWidth="1"/>
    <col min="8967" max="8967" width="19.42578125" style="553" customWidth="1"/>
    <col min="8968" max="8971" width="17.7109375" style="553" customWidth="1"/>
    <col min="8972" max="9216" width="11.42578125" style="553"/>
    <col min="9217" max="9217" width="71" style="553" customWidth="1"/>
    <col min="9218" max="9222" width="17.7109375" style="553" customWidth="1"/>
    <col min="9223" max="9223" width="19.42578125" style="553" customWidth="1"/>
    <col min="9224" max="9227" width="17.7109375" style="553" customWidth="1"/>
    <col min="9228" max="9472" width="11.42578125" style="553"/>
    <col min="9473" max="9473" width="71" style="553" customWidth="1"/>
    <col min="9474" max="9478" width="17.7109375" style="553" customWidth="1"/>
    <col min="9479" max="9479" width="19.42578125" style="553" customWidth="1"/>
    <col min="9480" max="9483" width="17.7109375" style="553" customWidth="1"/>
    <col min="9484" max="9728" width="11.42578125" style="553"/>
    <col min="9729" max="9729" width="71" style="553" customWidth="1"/>
    <col min="9730" max="9734" width="17.7109375" style="553" customWidth="1"/>
    <col min="9735" max="9735" width="19.42578125" style="553" customWidth="1"/>
    <col min="9736" max="9739" width="17.7109375" style="553" customWidth="1"/>
    <col min="9740" max="9984" width="11.42578125" style="553"/>
    <col min="9985" max="9985" width="71" style="553" customWidth="1"/>
    <col min="9986" max="9990" width="17.7109375" style="553" customWidth="1"/>
    <col min="9991" max="9991" width="19.42578125" style="553" customWidth="1"/>
    <col min="9992" max="9995" width="17.7109375" style="553" customWidth="1"/>
    <col min="9996" max="10240" width="11.42578125" style="553"/>
    <col min="10241" max="10241" width="71" style="553" customWidth="1"/>
    <col min="10242" max="10246" width="17.7109375" style="553" customWidth="1"/>
    <col min="10247" max="10247" width="19.42578125" style="553" customWidth="1"/>
    <col min="10248" max="10251" width="17.7109375" style="553" customWidth="1"/>
    <col min="10252" max="10496" width="11.42578125" style="553"/>
    <col min="10497" max="10497" width="71" style="553" customWidth="1"/>
    <col min="10498" max="10502" width="17.7109375" style="553" customWidth="1"/>
    <col min="10503" max="10503" width="19.42578125" style="553" customWidth="1"/>
    <col min="10504" max="10507" width="17.7109375" style="553" customWidth="1"/>
    <col min="10508" max="10752" width="11.42578125" style="553"/>
    <col min="10753" max="10753" width="71" style="553" customWidth="1"/>
    <col min="10754" max="10758" width="17.7109375" style="553" customWidth="1"/>
    <col min="10759" max="10759" width="19.42578125" style="553" customWidth="1"/>
    <col min="10760" max="10763" width="17.7109375" style="553" customWidth="1"/>
    <col min="10764" max="11008" width="11.42578125" style="553"/>
    <col min="11009" max="11009" width="71" style="553" customWidth="1"/>
    <col min="11010" max="11014" width="17.7109375" style="553" customWidth="1"/>
    <col min="11015" max="11015" width="19.42578125" style="553" customWidth="1"/>
    <col min="11016" max="11019" width="17.7109375" style="553" customWidth="1"/>
    <col min="11020" max="11264" width="11.42578125" style="553"/>
    <col min="11265" max="11265" width="71" style="553" customWidth="1"/>
    <col min="11266" max="11270" width="17.7109375" style="553" customWidth="1"/>
    <col min="11271" max="11271" width="19.42578125" style="553" customWidth="1"/>
    <col min="11272" max="11275" width="17.7109375" style="553" customWidth="1"/>
    <col min="11276" max="11520" width="11.42578125" style="553"/>
    <col min="11521" max="11521" width="71" style="553" customWidth="1"/>
    <col min="11522" max="11526" width="17.7109375" style="553" customWidth="1"/>
    <col min="11527" max="11527" width="19.42578125" style="553" customWidth="1"/>
    <col min="11528" max="11531" width="17.7109375" style="553" customWidth="1"/>
    <col min="11532" max="11776" width="11.42578125" style="553"/>
    <col min="11777" max="11777" width="71" style="553" customWidth="1"/>
    <col min="11778" max="11782" width="17.7109375" style="553" customWidth="1"/>
    <col min="11783" max="11783" width="19.42578125" style="553" customWidth="1"/>
    <col min="11784" max="11787" width="17.7109375" style="553" customWidth="1"/>
    <col min="11788" max="12032" width="11.42578125" style="553"/>
    <col min="12033" max="12033" width="71" style="553" customWidth="1"/>
    <col min="12034" max="12038" width="17.7109375" style="553" customWidth="1"/>
    <col min="12039" max="12039" width="19.42578125" style="553" customWidth="1"/>
    <col min="12040" max="12043" width="17.7109375" style="553" customWidth="1"/>
    <col min="12044" max="12288" width="11.42578125" style="553"/>
    <col min="12289" max="12289" width="71" style="553" customWidth="1"/>
    <col min="12290" max="12294" width="17.7109375" style="553" customWidth="1"/>
    <col min="12295" max="12295" width="19.42578125" style="553" customWidth="1"/>
    <col min="12296" max="12299" width="17.7109375" style="553" customWidth="1"/>
    <col min="12300" max="12544" width="11.42578125" style="553"/>
    <col min="12545" max="12545" width="71" style="553" customWidth="1"/>
    <col min="12546" max="12550" width="17.7109375" style="553" customWidth="1"/>
    <col min="12551" max="12551" width="19.42578125" style="553" customWidth="1"/>
    <col min="12552" max="12555" width="17.7109375" style="553" customWidth="1"/>
    <col min="12556" max="12800" width="11.42578125" style="553"/>
    <col min="12801" max="12801" width="71" style="553" customWidth="1"/>
    <col min="12802" max="12806" width="17.7109375" style="553" customWidth="1"/>
    <col min="12807" max="12807" width="19.42578125" style="553" customWidth="1"/>
    <col min="12808" max="12811" width="17.7109375" style="553" customWidth="1"/>
    <col min="12812" max="13056" width="11.42578125" style="553"/>
    <col min="13057" max="13057" width="71" style="553" customWidth="1"/>
    <col min="13058" max="13062" width="17.7109375" style="553" customWidth="1"/>
    <col min="13063" max="13063" width="19.42578125" style="553" customWidth="1"/>
    <col min="13064" max="13067" width="17.7109375" style="553" customWidth="1"/>
    <col min="13068" max="13312" width="11.42578125" style="553"/>
    <col min="13313" max="13313" width="71" style="553" customWidth="1"/>
    <col min="13314" max="13318" width="17.7109375" style="553" customWidth="1"/>
    <col min="13319" max="13319" width="19.42578125" style="553" customWidth="1"/>
    <col min="13320" max="13323" width="17.7109375" style="553" customWidth="1"/>
    <col min="13324" max="13568" width="11.42578125" style="553"/>
    <col min="13569" max="13569" width="71" style="553" customWidth="1"/>
    <col min="13570" max="13574" width="17.7109375" style="553" customWidth="1"/>
    <col min="13575" max="13575" width="19.42578125" style="553" customWidth="1"/>
    <col min="13576" max="13579" width="17.7109375" style="553" customWidth="1"/>
    <col min="13580" max="13824" width="11.42578125" style="553"/>
    <col min="13825" max="13825" width="71" style="553" customWidth="1"/>
    <col min="13826" max="13830" width="17.7109375" style="553" customWidth="1"/>
    <col min="13831" max="13831" width="19.42578125" style="553" customWidth="1"/>
    <col min="13832" max="13835" width="17.7109375" style="553" customWidth="1"/>
    <col min="13836" max="14080" width="11.42578125" style="553"/>
    <col min="14081" max="14081" width="71" style="553" customWidth="1"/>
    <col min="14082" max="14086" width="17.7109375" style="553" customWidth="1"/>
    <col min="14087" max="14087" width="19.42578125" style="553" customWidth="1"/>
    <col min="14088" max="14091" width="17.7109375" style="553" customWidth="1"/>
    <col min="14092" max="14336" width="11.42578125" style="553"/>
    <col min="14337" max="14337" width="71" style="553" customWidth="1"/>
    <col min="14338" max="14342" width="17.7109375" style="553" customWidth="1"/>
    <col min="14343" max="14343" width="19.42578125" style="553" customWidth="1"/>
    <col min="14344" max="14347" width="17.7109375" style="553" customWidth="1"/>
    <col min="14348" max="14592" width="11.42578125" style="553"/>
    <col min="14593" max="14593" width="71" style="553" customWidth="1"/>
    <col min="14594" max="14598" width="17.7109375" style="553" customWidth="1"/>
    <col min="14599" max="14599" width="19.42578125" style="553" customWidth="1"/>
    <col min="14600" max="14603" width="17.7109375" style="553" customWidth="1"/>
    <col min="14604" max="14848" width="11.42578125" style="553"/>
    <col min="14849" max="14849" width="71" style="553" customWidth="1"/>
    <col min="14850" max="14854" width="17.7109375" style="553" customWidth="1"/>
    <col min="14855" max="14855" width="19.42578125" style="553" customWidth="1"/>
    <col min="14856" max="14859" width="17.7109375" style="553" customWidth="1"/>
    <col min="14860" max="15104" width="11.42578125" style="553"/>
    <col min="15105" max="15105" width="71" style="553" customWidth="1"/>
    <col min="15106" max="15110" width="17.7109375" style="553" customWidth="1"/>
    <col min="15111" max="15111" width="19.42578125" style="553" customWidth="1"/>
    <col min="15112" max="15115" width="17.7109375" style="553" customWidth="1"/>
    <col min="15116" max="15360" width="11.42578125" style="553"/>
    <col min="15361" max="15361" width="71" style="553" customWidth="1"/>
    <col min="15362" max="15366" width="17.7109375" style="553" customWidth="1"/>
    <col min="15367" max="15367" width="19.42578125" style="553" customWidth="1"/>
    <col min="15368" max="15371" width="17.7109375" style="553" customWidth="1"/>
    <col min="15372" max="15616" width="11.42578125" style="553"/>
    <col min="15617" max="15617" width="71" style="553" customWidth="1"/>
    <col min="15618" max="15622" width="17.7109375" style="553" customWidth="1"/>
    <col min="15623" max="15623" width="19.42578125" style="553" customWidth="1"/>
    <col min="15624" max="15627" width="17.7109375" style="553" customWidth="1"/>
    <col min="15628" max="15872" width="11.42578125" style="553"/>
    <col min="15873" max="15873" width="71" style="553" customWidth="1"/>
    <col min="15874" max="15878" width="17.7109375" style="553" customWidth="1"/>
    <col min="15879" max="15879" width="19.42578125" style="553" customWidth="1"/>
    <col min="15880" max="15883" width="17.7109375" style="553" customWidth="1"/>
    <col min="15884" max="16128" width="11.42578125" style="553"/>
    <col min="16129" max="16129" width="71" style="553" customWidth="1"/>
    <col min="16130" max="16134" width="17.7109375" style="553" customWidth="1"/>
    <col min="16135" max="16135" width="19.42578125" style="553" customWidth="1"/>
    <col min="16136" max="16139" width="17.7109375" style="553" customWidth="1"/>
    <col min="16140" max="16384" width="11.42578125" style="553"/>
  </cols>
  <sheetData>
    <row r="1" spans="1:11" s="348" customFormat="1" x14ac:dyDescent="0.25"/>
    <row r="2" spans="1:11" s="435" customFormat="1" ht="15" customHeight="1" x14ac:dyDescent="0.25">
      <c r="A2" s="435" t="s">
        <v>126</v>
      </c>
      <c r="K2" s="350" t="s">
        <v>127</v>
      </c>
    </row>
    <row r="3" spans="1:11" s="34" customFormat="1" ht="15" customHeight="1" x14ac:dyDescent="0.25">
      <c r="A3" s="34" t="s">
        <v>0</v>
      </c>
    </row>
    <row r="4" spans="1:11" s="23" customFormat="1" ht="15" customHeight="1" x14ac:dyDescent="0.25">
      <c r="A4" s="23" t="s">
        <v>3397</v>
      </c>
    </row>
    <row r="5" spans="1:11" s="348" customFormat="1" ht="18.75" customHeight="1" x14ac:dyDescent="0.25">
      <c r="A5" s="225"/>
      <c r="D5" s="224"/>
      <c r="E5" s="224"/>
      <c r="F5" s="224"/>
      <c r="G5" s="225"/>
      <c r="H5" s="224"/>
      <c r="I5" s="224"/>
      <c r="K5" s="224"/>
    </row>
    <row r="6" spans="1:11" s="348" customFormat="1" x14ac:dyDescent="0.25">
      <c r="A6" s="1038" t="s">
        <v>1</v>
      </c>
      <c r="B6" s="1038" t="s">
        <v>2</v>
      </c>
      <c r="C6" s="1038" t="s">
        <v>3</v>
      </c>
      <c r="D6" s="1038"/>
      <c r="E6" s="353" t="s">
        <v>4</v>
      </c>
      <c r="F6" s="353"/>
      <c r="G6" s="1038" t="s">
        <v>5</v>
      </c>
      <c r="H6" s="1603" t="s">
        <v>6</v>
      </c>
      <c r="I6" s="1603"/>
      <c r="J6" s="1038" t="s">
        <v>7</v>
      </c>
      <c r="K6" s="1038" t="s">
        <v>8</v>
      </c>
    </row>
    <row r="7" spans="1:11" s="354" customFormat="1" x14ac:dyDescent="0.25">
      <c r="A7" s="1614" t="s">
        <v>9</v>
      </c>
      <c r="B7" s="1601" t="s">
        <v>10</v>
      </c>
      <c r="C7" s="1601" t="s">
        <v>11</v>
      </c>
      <c r="D7" s="1601" t="s">
        <v>12</v>
      </c>
      <c r="E7" s="1601" t="s">
        <v>13</v>
      </c>
      <c r="F7" s="1601"/>
      <c r="G7" s="1601" t="s">
        <v>14</v>
      </c>
      <c r="H7" s="1601" t="s">
        <v>15</v>
      </c>
      <c r="I7" s="1601"/>
      <c r="J7" s="1601" t="s">
        <v>16</v>
      </c>
      <c r="K7" s="1602" t="s">
        <v>17</v>
      </c>
    </row>
    <row r="8" spans="1:11" s="354" customFormat="1" x14ac:dyDescent="0.25">
      <c r="A8" s="1614"/>
      <c r="B8" s="1601"/>
      <c r="C8" s="1601"/>
      <c r="D8" s="1601"/>
      <c r="E8" s="1037" t="s">
        <v>18</v>
      </c>
      <c r="F8" s="1037" t="s">
        <v>19</v>
      </c>
      <c r="G8" s="1601"/>
      <c r="H8" s="1037" t="s">
        <v>18</v>
      </c>
      <c r="I8" s="1037" t="s">
        <v>19</v>
      </c>
      <c r="J8" s="1601"/>
      <c r="K8" s="1602"/>
    </row>
    <row r="9" spans="1:11" ht="15.95" customHeight="1" x14ac:dyDescent="0.25">
      <c r="A9" s="443" t="s">
        <v>467</v>
      </c>
      <c r="B9" s="444"/>
      <c r="C9" s="444"/>
      <c r="D9" s="444"/>
      <c r="E9" s="444"/>
      <c r="F9" s="444"/>
      <c r="G9" s="444"/>
      <c r="H9" s="444"/>
      <c r="I9" s="444"/>
      <c r="J9" s="444"/>
      <c r="K9" s="484">
        <f>SUM(K10)</f>
        <v>0</v>
      </c>
    </row>
    <row r="10" spans="1:11" ht="19.5" customHeight="1" x14ac:dyDescent="0.25">
      <c r="A10" s="540"/>
      <c r="B10" s="437"/>
      <c r="C10" s="437"/>
      <c r="D10" s="226"/>
      <c r="E10" s="226"/>
      <c r="F10" s="226"/>
      <c r="G10" s="437"/>
      <c r="H10" s="437"/>
      <c r="I10" s="437"/>
      <c r="J10" s="437"/>
      <c r="K10" s="485"/>
    </row>
    <row r="11" spans="1:11" ht="15.95" customHeight="1" x14ac:dyDescent="0.25">
      <c r="A11" s="443" t="s">
        <v>594</v>
      </c>
      <c r="B11" s="444"/>
      <c r="C11" s="444"/>
      <c r="D11" s="227"/>
      <c r="E11" s="227"/>
      <c r="F11" s="227"/>
      <c r="G11" s="444"/>
      <c r="H11" s="444"/>
      <c r="I11" s="444"/>
      <c r="J11" s="444"/>
      <c r="K11" s="484">
        <f>SUM(K12:K26)</f>
        <v>356698.27</v>
      </c>
    </row>
    <row r="12" spans="1:11" ht="15.95" customHeight="1" x14ac:dyDescent="0.25">
      <c r="A12" s="540" t="s">
        <v>2516</v>
      </c>
      <c r="B12" s="1518" t="s">
        <v>953</v>
      </c>
      <c r="C12" s="1103" t="s">
        <v>110</v>
      </c>
      <c r="D12" s="226"/>
      <c r="E12" s="226"/>
      <c r="F12" s="226"/>
      <c r="G12" s="437"/>
      <c r="H12" s="1104">
        <v>5</v>
      </c>
      <c r="I12" s="1104">
        <v>50</v>
      </c>
      <c r="J12" s="1103" t="s">
        <v>2517</v>
      </c>
      <c r="K12" s="1342">
        <v>253008.27</v>
      </c>
    </row>
    <row r="13" spans="1:11" ht="15.95" customHeight="1" x14ac:dyDescent="0.25">
      <c r="A13" s="540" t="s">
        <v>2518</v>
      </c>
      <c r="B13" s="1518" t="s">
        <v>953</v>
      </c>
      <c r="C13" s="1103" t="s">
        <v>169</v>
      </c>
      <c r="D13" s="226"/>
      <c r="E13" s="226"/>
      <c r="F13" s="226"/>
      <c r="G13" s="1104">
        <v>55000</v>
      </c>
      <c r="H13" s="437"/>
      <c r="I13" s="437"/>
      <c r="J13" s="1103" t="s">
        <v>2517</v>
      </c>
      <c r="K13" s="1342">
        <v>55000</v>
      </c>
    </row>
    <row r="14" spans="1:11" ht="15.95" customHeight="1" x14ac:dyDescent="0.25">
      <c r="A14" s="1519" t="s">
        <v>2519</v>
      </c>
      <c r="B14" s="1518" t="s">
        <v>953</v>
      </c>
      <c r="C14" s="1518" t="s">
        <v>2520</v>
      </c>
      <c r="D14" s="226"/>
      <c r="E14" s="226"/>
      <c r="F14" s="226"/>
      <c r="G14" s="1104">
        <v>60</v>
      </c>
      <c r="H14" s="437"/>
      <c r="I14" s="437"/>
      <c r="J14" s="1103" t="s">
        <v>2517</v>
      </c>
      <c r="K14" s="1342">
        <v>20580</v>
      </c>
    </row>
    <row r="15" spans="1:11" ht="15.95" customHeight="1" x14ac:dyDescent="0.25">
      <c r="A15" s="1519" t="s">
        <v>2521</v>
      </c>
      <c r="B15" s="1518" t="s">
        <v>953</v>
      </c>
      <c r="C15" s="1518" t="s">
        <v>2520</v>
      </c>
      <c r="D15" s="226"/>
      <c r="E15" s="226"/>
      <c r="F15" s="226"/>
      <c r="G15" s="1104">
        <v>50</v>
      </c>
      <c r="H15" s="437"/>
      <c r="I15" s="437"/>
      <c r="J15" s="1103" t="s">
        <v>2517</v>
      </c>
      <c r="K15" s="1342">
        <v>9970</v>
      </c>
    </row>
    <row r="16" spans="1:11" ht="15.95" customHeight="1" x14ac:dyDescent="0.25">
      <c r="A16" s="1519" t="s">
        <v>2522</v>
      </c>
      <c r="B16" s="1518" t="s">
        <v>953</v>
      </c>
      <c r="C16" s="1518" t="s">
        <v>2520</v>
      </c>
      <c r="D16" s="226"/>
      <c r="E16" s="226"/>
      <c r="F16" s="226"/>
      <c r="G16" s="1104">
        <v>70</v>
      </c>
      <c r="H16" s="437"/>
      <c r="I16" s="437"/>
      <c r="J16" s="1103" t="s">
        <v>2517</v>
      </c>
      <c r="K16" s="1342">
        <v>4270</v>
      </c>
    </row>
    <row r="17" spans="1:11" ht="15.95" customHeight="1" x14ac:dyDescent="0.25">
      <c r="A17" s="1519" t="s">
        <v>2523</v>
      </c>
      <c r="B17" s="1518" t="s">
        <v>953</v>
      </c>
      <c r="C17" s="1518" t="s">
        <v>2520</v>
      </c>
      <c r="D17" s="226"/>
      <c r="E17" s="226"/>
      <c r="F17" s="226"/>
      <c r="G17" s="1104">
        <v>60</v>
      </c>
      <c r="H17" s="437"/>
      <c r="I17" s="437"/>
      <c r="J17" s="1103" t="s">
        <v>2517</v>
      </c>
      <c r="K17" s="1342">
        <v>1260</v>
      </c>
    </row>
    <row r="18" spans="1:11" ht="15.95" customHeight="1" x14ac:dyDescent="0.25">
      <c r="A18" s="1519" t="s">
        <v>2524</v>
      </c>
      <c r="B18" s="1518" t="s">
        <v>953</v>
      </c>
      <c r="C18" s="1518" t="s">
        <v>2520</v>
      </c>
      <c r="D18" s="226"/>
      <c r="E18" s="226"/>
      <c r="F18" s="226"/>
      <c r="G18" s="1104">
        <v>70</v>
      </c>
      <c r="H18" s="437"/>
      <c r="I18" s="437"/>
      <c r="J18" s="1103" t="s">
        <v>2517</v>
      </c>
      <c r="K18" s="1342">
        <v>840</v>
      </c>
    </row>
    <row r="19" spans="1:11" ht="15.95" customHeight="1" x14ac:dyDescent="0.25">
      <c r="A19" s="1519" t="s">
        <v>2525</v>
      </c>
      <c r="B19" s="1518" t="s">
        <v>953</v>
      </c>
      <c r="C19" s="1518" t="s">
        <v>2520</v>
      </c>
      <c r="D19" s="226"/>
      <c r="E19" s="226"/>
      <c r="F19" s="226"/>
      <c r="G19" s="1104">
        <v>70</v>
      </c>
      <c r="H19" s="437"/>
      <c r="I19" s="437"/>
      <c r="J19" s="1103" t="s">
        <v>2517</v>
      </c>
      <c r="K19" s="1342">
        <v>70</v>
      </c>
    </row>
    <row r="20" spans="1:11" ht="15.95" customHeight="1" x14ac:dyDescent="0.25">
      <c r="A20" s="1519" t="s">
        <v>2526</v>
      </c>
      <c r="B20" s="1518" t="s">
        <v>953</v>
      </c>
      <c r="C20" s="1518" t="s">
        <v>169</v>
      </c>
      <c r="D20" s="226"/>
      <c r="E20" s="226"/>
      <c r="F20" s="226"/>
      <c r="G20" s="1104">
        <v>24</v>
      </c>
      <c r="H20" s="437"/>
      <c r="I20" s="437"/>
      <c r="J20" s="1103" t="s">
        <v>2517</v>
      </c>
      <c r="K20" s="1342">
        <v>5568</v>
      </c>
    </row>
    <row r="21" spans="1:11" ht="15.95" customHeight="1" x14ac:dyDescent="0.25">
      <c r="A21" s="1519" t="s">
        <v>2527</v>
      </c>
      <c r="B21" s="1518" t="s">
        <v>953</v>
      </c>
      <c r="C21" s="1518" t="s">
        <v>2520</v>
      </c>
      <c r="D21" s="226"/>
      <c r="E21" s="226"/>
      <c r="F21" s="226"/>
      <c r="G21" s="1104">
        <v>50</v>
      </c>
      <c r="H21" s="437"/>
      <c r="I21" s="437"/>
      <c r="J21" s="1103" t="s">
        <v>2517</v>
      </c>
      <c r="K21" s="1342">
        <v>4200</v>
      </c>
    </row>
    <row r="22" spans="1:11" ht="15.95" customHeight="1" x14ac:dyDescent="0.25">
      <c r="A22" s="1519" t="s">
        <v>2528</v>
      </c>
      <c r="B22" s="1518" t="s">
        <v>953</v>
      </c>
      <c r="C22" s="1518" t="s">
        <v>2520</v>
      </c>
      <c r="D22" s="226"/>
      <c r="E22" s="226"/>
      <c r="F22" s="226"/>
      <c r="G22" s="1104">
        <v>30</v>
      </c>
      <c r="H22" s="437"/>
      <c r="I22" s="437"/>
      <c r="J22" s="1103" t="s">
        <v>2517</v>
      </c>
      <c r="K22" s="1342">
        <v>840</v>
      </c>
    </row>
    <row r="23" spans="1:11" ht="15.95" customHeight="1" x14ac:dyDescent="0.25">
      <c r="A23" s="1519" t="s">
        <v>2529</v>
      </c>
      <c r="B23" s="1518" t="s">
        <v>953</v>
      </c>
      <c r="C23" s="1518" t="s">
        <v>2520</v>
      </c>
      <c r="D23" s="1040"/>
      <c r="E23" s="1040"/>
      <c r="F23" s="1040"/>
      <c r="G23" s="188">
        <v>20</v>
      </c>
      <c r="H23" s="899"/>
      <c r="I23" s="899"/>
      <c r="J23" s="187" t="s">
        <v>2517</v>
      </c>
      <c r="K23" s="188">
        <v>360</v>
      </c>
    </row>
    <row r="24" spans="1:11" ht="15.95" customHeight="1" x14ac:dyDescent="0.25">
      <c r="A24" s="1519" t="s">
        <v>1794</v>
      </c>
      <c r="B24" s="1518" t="s">
        <v>953</v>
      </c>
      <c r="C24" s="1518" t="s">
        <v>2520</v>
      </c>
      <c r="D24" s="226"/>
      <c r="E24" s="226"/>
      <c r="F24" s="226"/>
      <c r="G24" s="1104">
        <v>50</v>
      </c>
      <c r="H24" s="437"/>
      <c r="I24" s="437"/>
      <c r="J24" s="1103" t="s">
        <v>2517</v>
      </c>
      <c r="K24" s="1342">
        <v>650</v>
      </c>
    </row>
    <row r="25" spans="1:11" ht="15.95" customHeight="1" x14ac:dyDescent="0.25">
      <c r="A25" s="1519" t="s">
        <v>2530</v>
      </c>
      <c r="B25" s="1518" t="s">
        <v>953</v>
      </c>
      <c r="C25" s="1518" t="s">
        <v>169</v>
      </c>
      <c r="D25" s="226"/>
      <c r="E25" s="226"/>
      <c r="F25" s="226"/>
      <c r="G25" s="1104">
        <v>24</v>
      </c>
      <c r="H25" s="437"/>
      <c r="I25" s="437"/>
      <c r="J25" s="1103" t="s">
        <v>2517</v>
      </c>
      <c r="K25" s="1342">
        <v>72</v>
      </c>
    </row>
    <row r="26" spans="1:11" ht="15.95" customHeight="1" x14ac:dyDescent="0.25">
      <c r="A26" s="1519" t="s">
        <v>2531</v>
      </c>
      <c r="B26" s="1518" t="s">
        <v>953</v>
      </c>
      <c r="C26" s="1518" t="s">
        <v>2520</v>
      </c>
      <c r="D26" s="226"/>
      <c r="E26" s="226"/>
      <c r="F26" s="226"/>
      <c r="G26" s="1104">
        <v>10</v>
      </c>
      <c r="H26" s="437"/>
      <c r="I26" s="437"/>
      <c r="J26" s="1103" t="s">
        <v>2517</v>
      </c>
      <c r="K26" s="1342">
        <v>10</v>
      </c>
    </row>
    <row r="27" spans="1:11" ht="15.95" customHeight="1" x14ac:dyDescent="0.25">
      <c r="A27" s="1519"/>
      <c r="B27" s="1341"/>
      <c r="C27" s="1341"/>
      <c r="D27" s="226"/>
      <c r="E27" s="226"/>
      <c r="F27" s="226"/>
      <c r="G27" s="1342"/>
      <c r="H27" s="437"/>
      <c r="I27" s="437"/>
      <c r="J27" s="1341"/>
      <c r="K27" s="1342"/>
    </row>
    <row r="28" spans="1:11" s="348" customFormat="1" ht="15.95" customHeight="1" x14ac:dyDescent="0.25">
      <c r="A28" s="445" t="s">
        <v>614</v>
      </c>
      <c r="B28" s="83"/>
      <c r="C28" s="83"/>
      <c r="D28" s="228"/>
      <c r="E28" s="228"/>
      <c r="F28" s="228"/>
      <c r="G28" s="54"/>
      <c r="H28" s="54"/>
      <c r="I28" s="54"/>
      <c r="J28" s="54"/>
      <c r="K28" s="486">
        <f>SUM(K29:K29)</f>
        <v>0</v>
      </c>
    </row>
    <row r="29" spans="1:11" s="348" customFormat="1" ht="15.95" customHeight="1" x14ac:dyDescent="0.25">
      <c r="A29" s="540"/>
      <c r="B29" s="84"/>
      <c r="C29" s="84"/>
      <c r="D29" s="229"/>
      <c r="E29" s="229"/>
      <c r="F29" s="229"/>
      <c r="G29" s="438"/>
      <c r="H29" s="438"/>
      <c r="I29" s="438"/>
      <c r="J29" s="438"/>
      <c r="K29" s="487"/>
    </row>
    <row r="30" spans="1:11" ht="15.95" customHeight="1" x14ac:dyDescent="0.25">
      <c r="A30" s="443" t="s">
        <v>617</v>
      </c>
      <c r="B30" s="81"/>
      <c r="C30" s="81"/>
      <c r="D30" s="227"/>
      <c r="E30" s="227"/>
      <c r="F30" s="227"/>
      <c r="G30" s="444"/>
      <c r="H30" s="444"/>
      <c r="I30" s="444"/>
      <c r="J30" s="444"/>
      <c r="K30" s="484">
        <f>SUM(K31:K31)</f>
        <v>0</v>
      </c>
    </row>
    <row r="31" spans="1:11" ht="15.95" customHeight="1" x14ac:dyDescent="0.25">
      <c r="A31" s="540"/>
      <c r="B31" s="82"/>
      <c r="C31" s="82"/>
      <c r="D31" s="226"/>
      <c r="E31" s="226"/>
      <c r="F31" s="226"/>
      <c r="G31" s="437"/>
      <c r="H31" s="437"/>
      <c r="I31" s="437"/>
      <c r="J31" s="437"/>
      <c r="K31" s="485"/>
    </row>
    <row r="32" spans="1:11" ht="15.95" customHeight="1" x14ac:dyDescent="0.25">
      <c r="A32" s="443" t="s">
        <v>620</v>
      </c>
      <c r="B32" s="81"/>
      <c r="C32" s="81"/>
      <c r="D32" s="227"/>
      <c r="E32" s="227"/>
      <c r="F32" s="227"/>
      <c r="G32" s="444"/>
      <c r="H32" s="444"/>
      <c r="I32" s="444"/>
      <c r="J32" s="444"/>
      <c r="K32" s="484">
        <f>SUM(K33:K33)</f>
        <v>0</v>
      </c>
    </row>
    <row r="33" spans="1:11" ht="15.95" customHeight="1" x14ac:dyDescent="0.25">
      <c r="A33" s="439"/>
      <c r="B33" s="82"/>
      <c r="C33" s="82"/>
      <c r="D33" s="226"/>
      <c r="E33" s="226"/>
      <c r="F33" s="226"/>
      <c r="G33" s="437"/>
      <c r="H33" s="437"/>
      <c r="I33" s="437"/>
      <c r="J33" s="437"/>
      <c r="K33" s="485"/>
    </row>
    <row r="34" spans="1:11" ht="15.95" customHeight="1" x14ac:dyDescent="0.25">
      <c r="A34" s="443" t="s">
        <v>621</v>
      </c>
      <c r="B34" s="81"/>
      <c r="C34" s="81"/>
      <c r="D34" s="227"/>
      <c r="E34" s="227"/>
      <c r="F34" s="227"/>
      <c r="G34" s="444"/>
      <c r="H34" s="444"/>
      <c r="I34" s="444"/>
      <c r="J34" s="444"/>
      <c r="K34" s="484">
        <f>SUM(K35:K35)</f>
        <v>0</v>
      </c>
    </row>
    <row r="35" spans="1:11" ht="15.95" customHeight="1" x14ac:dyDescent="0.25">
      <c r="A35" s="439"/>
      <c r="B35" s="82"/>
      <c r="C35" s="82"/>
      <c r="D35" s="226"/>
      <c r="E35" s="226"/>
      <c r="F35" s="226"/>
      <c r="G35" s="437"/>
      <c r="H35" s="437"/>
      <c r="I35" s="437"/>
      <c r="J35" s="437"/>
      <c r="K35" s="485"/>
    </row>
    <row r="36" spans="1:11" s="348" customFormat="1" ht="15.95" customHeight="1" x14ac:dyDescent="0.25">
      <c r="A36" s="445" t="s">
        <v>624</v>
      </c>
      <c r="B36" s="83"/>
      <c r="C36" s="83"/>
      <c r="D36" s="228"/>
      <c r="E36" s="228"/>
      <c r="F36" s="228"/>
      <c r="G36" s="54"/>
      <c r="H36" s="54"/>
      <c r="I36" s="54"/>
      <c r="J36" s="54"/>
      <c r="K36" s="486">
        <f>SUM(K37)</f>
        <v>0</v>
      </c>
    </row>
    <row r="37" spans="1:11" s="348" customFormat="1" ht="15.95" customHeight="1" x14ac:dyDescent="0.25">
      <c r="A37" s="440"/>
      <c r="B37" s="84"/>
      <c r="C37" s="84"/>
      <c r="D37" s="229"/>
      <c r="E37" s="229"/>
      <c r="F37" s="229"/>
      <c r="G37" s="438"/>
      <c r="H37" s="438"/>
      <c r="I37" s="438"/>
      <c r="J37" s="438"/>
      <c r="K37" s="487"/>
    </row>
    <row r="38" spans="1:11" ht="15.95" customHeight="1" x14ac:dyDescent="0.25">
      <c r="A38" s="443" t="s">
        <v>627</v>
      </c>
      <c r="B38" s="81"/>
      <c r="C38" s="81"/>
      <c r="D38" s="227"/>
      <c r="E38" s="227"/>
      <c r="F38" s="227"/>
      <c r="G38" s="444"/>
      <c r="H38" s="444"/>
      <c r="I38" s="444"/>
      <c r="J38" s="444"/>
      <c r="K38" s="484">
        <f>SUM(K39:K41)</f>
        <v>337880.46</v>
      </c>
    </row>
    <row r="39" spans="1:11" ht="15.95" customHeight="1" x14ac:dyDescent="0.25">
      <c r="A39" s="540" t="s">
        <v>71</v>
      </c>
      <c r="B39" s="82"/>
      <c r="C39" s="82"/>
      <c r="D39" s="226"/>
      <c r="E39" s="226"/>
      <c r="F39" s="226"/>
      <c r="G39" s="437"/>
      <c r="H39" s="437"/>
      <c r="I39" s="437"/>
      <c r="J39" s="437"/>
      <c r="K39" s="1104">
        <v>315059.46000000002</v>
      </c>
    </row>
    <row r="40" spans="1:11" ht="15.95" customHeight="1" x14ac:dyDescent="0.25">
      <c r="A40" s="540" t="s">
        <v>2532</v>
      </c>
      <c r="B40" s="82"/>
      <c r="C40" s="82"/>
      <c r="D40" s="226"/>
      <c r="E40" s="226"/>
      <c r="F40" s="226"/>
      <c r="G40" s="437"/>
      <c r="H40" s="437"/>
      <c r="I40" s="437"/>
      <c r="J40" s="437"/>
      <c r="K40" s="1104">
        <v>11640</v>
      </c>
    </row>
    <row r="41" spans="1:11" ht="15.95" customHeight="1" x14ac:dyDescent="0.25">
      <c r="A41" s="540" t="s">
        <v>2533</v>
      </c>
      <c r="B41" s="82"/>
      <c r="C41" s="82"/>
      <c r="D41" s="226"/>
      <c r="E41" s="226"/>
      <c r="F41" s="226"/>
      <c r="G41" s="437"/>
      <c r="H41" s="437"/>
      <c r="I41" s="437"/>
      <c r="J41" s="437"/>
      <c r="K41" s="1104">
        <v>11181</v>
      </c>
    </row>
    <row r="42" spans="1:11" ht="15.95" customHeight="1" x14ac:dyDescent="0.25">
      <c r="A42" s="1361"/>
      <c r="B42" s="82"/>
      <c r="C42" s="82"/>
      <c r="D42" s="226"/>
      <c r="E42" s="226"/>
      <c r="F42" s="226"/>
      <c r="G42" s="437"/>
      <c r="H42" s="437"/>
      <c r="I42" s="437"/>
      <c r="J42" s="437"/>
      <c r="K42" s="1342"/>
    </row>
    <row r="43" spans="1:11" ht="15.95" customHeight="1" x14ac:dyDescent="0.25">
      <c r="A43" s="441" t="s">
        <v>628</v>
      </c>
      <c r="B43" s="441"/>
      <c r="C43" s="441"/>
      <c r="D43" s="230"/>
      <c r="E43" s="230"/>
      <c r="F43" s="230"/>
      <c r="G43" s="1039"/>
      <c r="H43" s="1039"/>
      <c r="I43" s="1039"/>
      <c r="J43" s="1039"/>
      <c r="K43" s="448">
        <f>+K9+K11+K28+K30+K32+K34+K36+K38</f>
        <v>694578.73</v>
      </c>
    </row>
    <row r="44" spans="1:11" x14ac:dyDescent="0.25">
      <c r="A44" s="482"/>
      <c r="B44" s="19"/>
      <c r="C44" s="19"/>
      <c r="D44" s="19"/>
      <c r="E44" s="19"/>
      <c r="F44" s="19"/>
      <c r="G44" s="19"/>
      <c r="H44" s="19"/>
      <c r="I44" s="19"/>
      <c r="J44" s="19"/>
      <c r="K44" s="19"/>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49" orientation="landscape" r:id="rId1"/>
  <ignoredErrors>
    <ignoredError sqref="A6:XFD6"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85"/>
  <sheetViews>
    <sheetView showGridLines="0" topLeftCell="A16" zoomScale="90" zoomScaleNormal="90" workbookViewId="0">
      <selection activeCell="A47" sqref="A47:E52"/>
    </sheetView>
  </sheetViews>
  <sheetFormatPr baseColWidth="10" defaultColWidth="11.5703125" defaultRowHeight="12.75" x14ac:dyDescent="0.2"/>
  <cols>
    <col min="1" max="1" width="71" style="594" customWidth="1"/>
    <col min="2" max="2" width="25.140625" style="594" customWidth="1"/>
    <col min="3" max="3" width="19.42578125" style="595" bestFit="1" customWidth="1"/>
    <col min="4" max="4" width="16.7109375" style="594" bestFit="1" customWidth="1"/>
    <col min="5" max="9" width="17.7109375" style="594" customWidth="1"/>
    <col min="10" max="10" width="24.85546875" style="594" customWidth="1"/>
    <col min="11" max="11" width="17.85546875" style="596" bestFit="1" customWidth="1"/>
    <col min="12" max="255" width="11.5703125" style="594"/>
    <col min="256" max="256" width="71" style="594" customWidth="1"/>
    <col min="257" max="257" width="22.5703125" style="594" bestFit="1" customWidth="1"/>
    <col min="258" max="258" width="19.42578125" style="594" bestFit="1" customWidth="1"/>
    <col min="259" max="259" width="16.7109375" style="594" bestFit="1" customWidth="1"/>
    <col min="260" max="264" width="17.7109375" style="594" customWidth="1"/>
    <col min="265" max="265" width="20.7109375" style="594" bestFit="1" customWidth="1"/>
    <col min="266" max="266" width="17.85546875" style="594" bestFit="1" customWidth="1"/>
    <col min="267" max="267" width="17.7109375" style="594" customWidth="1"/>
    <col min="268" max="511" width="11.5703125" style="594"/>
    <col min="512" max="512" width="71" style="594" customWidth="1"/>
    <col min="513" max="513" width="22.5703125" style="594" bestFit="1" customWidth="1"/>
    <col min="514" max="514" width="19.42578125" style="594" bestFit="1" customWidth="1"/>
    <col min="515" max="515" width="16.7109375" style="594" bestFit="1" customWidth="1"/>
    <col min="516" max="520" width="17.7109375" style="594" customWidth="1"/>
    <col min="521" max="521" width="20.7109375" style="594" bestFit="1" customWidth="1"/>
    <col min="522" max="522" width="17.85546875" style="594" bestFit="1" customWidth="1"/>
    <col min="523" max="523" width="17.7109375" style="594" customWidth="1"/>
    <col min="524" max="767" width="11.5703125" style="594"/>
    <col min="768" max="768" width="71" style="594" customWidth="1"/>
    <col min="769" max="769" width="22.5703125" style="594" bestFit="1" customWidth="1"/>
    <col min="770" max="770" width="19.42578125" style="594" bestFit="1" customWidth="1"/>
    <col min="771" max="771" width="16.7109375" style="594" bestFit="1" customWidth="1"/>
    <col min="772" max="776" width="17.7109375" style="594" customWidth="1"/>
    <col min="777" max="777" width="20.7109375" style="594" bestFit="1" customWidth="1"/>
    <col min="778" max="778" width="17.85546875" style="594" bestFit="1" customWidth="1"/>
    <col min="779" max="779" width="17.7109375" style="594" customWidth="1"/>
    <col min="780" max="1023" width="11.5703125" style="594"/>
    <col min="1024" max="1024" width="71" style="594" customWidth="1"/>
    <col min="1025" max="1025" width="22.5703125" style="594" bestFit="1" customWidth="1"/>
    <col min="1026" max="1026" width="19.42578125" style="594" bestFit="1" customWidth="1"/>
    <col min="1027" max="1027" width="16.7109375" style="594" bestFit="1" customWidth="1"/>
    <col min="1028" max="1032" width="17.7109375" style="594" customWidth="1"/>
    <col min="1033" max="1033" width="20.7109375" style="594" bestFit="1" customWidth="1"/>
    <col min="1034" max="1034" width="17.85546875" style="594" bestFit="1" customWidth="1"/>
    <col min="1035" max="1035" width="17.7109375" style="594" customWidth="1"/>
    <col min="1036" max="1279" width="11.5703125" style="594"/>
    <col min="1280" max="1280" width="71" style="594" customWidth="1"/>
    <col min="1281" max="1281" width="22.5703125" style="594" bestFit="1" customWidth="1"/>
    <col min="1282" max="1282" width="19.42578125" style="594" bestFit="1" customWidth="1"/>
    <col min="1283" max="1283" width="16.7109375" style="594" bestFit="1" customWidth="1"/>
    <col min="1284" max="1288" width="17.7109375" style="594" customWidth="1"/>
    <col min="1289" max="1289" width="20.7109375" style="594" bestFit="1" customWidth="1"/>
    <col min="1290" max="1290" width="17.85546875" style="594" bestFit="1" customWidth="1"/>
    <col min="1291" max="1291" width="17.7109375" style="594" customWidth="1"/>
    <col min="1292" max="1535" width="11.5703125" style="594"/>
    <col min="1536" max="1536" width="71" style="594" customWidth="1"/>
    <col min="1537" max="1537" width="22.5703125" style="594" bestFit="1" customWidth="1"/>
    <col min="1538" max="1538" width="19.42578125" style="594" bestFit="1" customWidth="1"/>
    <col min="1539" max="1539" width="16.7109375" style="594" bestFit="1" customWidth="1"/>
    <col min="1540" max="1544" width="17.7109375" style="594" customWidth="1"/>
    <col min="1545" max="1545" width="20.7109375" style="594" bestFit="1" customWidth="1"/>
    <col min="1546" max="1546" width="17.85546875" style="594" bestFit="1" customWidth="1"/>
    <col min="1547" max="1547" width="17.7109375" style="594" customWidth="1"/>
    <col min="1548" max="1791" width="11.5703125" style="594"/>
    <col min="1792" max="1792" width="71" style="594" customWidth="1"/>
    <col min="1793" max="1793" width="22.5703125" style="594" bestFit="1" customWidth="1"/>
    <col min="1794" max="1794" width="19.42578125" style="594" bestFit="1" customWidth="1"/>
    <col min="1795" max="1795" width="16.7109375" style="594" bestFit="1" customWidth="1"/>
    <col min="1796" max="1800" width="17.7109375" style="594" customWidth="1"/>
    <col min="1801" max="1801" width="20.7109375" style="594" bestFit="1" customWidth="1"/>
    <col min="1802" max="1802" width="17.85546875" style="594" bestFit="1" customWidth="1"/>
    <col min="1803" max="1803" width="17.7109375" style="594" customWidth="1"/>
    <col min="1804" max="2047" width="11.5703125" style="594"/>
    <col min="2048" max="2048" width="71" style="594" customWidth="1"/>
    <col min="2049" max="2049" width="22.5703125" style="594" bestFit="1" customWidth="1"/>
    <col min="2050" max="2050" width="19.42578125" style="594" bestFit="1" customWidth="1"/>
    <col min="2051" max="2051" width="16.7109375" style="594" bestFit="1" customWidth="1"/>
    <col min="2052" max="2056" width="17.7109375" style="594" customWidth="1"/>
    <col min="2057" max="2057" width="20.7109375" style="594" bestFit="1" customWidth="1"/>
    <col min="2058" max="2058" width="17.85546875" style="594" bestFit="1" customWidth="1"/>
    <col min="2059" max="2059" width="17.7109375" style="594" customWidth="1"/>
    <col min="2060" max="2303" width="11.5703125" style="594"/>
    <col min="2304" max="2304" width="71" style="594" customWidth="1"/>
    <col min="2305" max="2305" width="22.5703125" style="594" bestFit="1" customWidth="1"/>
    <col min="2306" max="2306" width="19.42578125" style="594" bestFit="1" customWidth="1"/>
    <col min="2307" max="2307" width="16.7109375" style="594" bestFit="1" customWidth="1"/>
    <col min="2308" max="2312" width="17.7109375" style="594" customWidth="1"/>
    <col min="2313" max="2313" width="20.7109375" style="594" bestFit="1" customWidth="1"/>
    <col min="2314" max="2314" width="17.85546875" style="594" bestFit="1" customWidth="1"/>
    <col min="2315" max="2315" width="17.7109375" style="594" customWidth="1"/>
    <col min="2316" max="2559" width="11.5703125" style="594"/>
    <col min="2560" max="2560" width="71" style="594" customWidth="1"/>
    <col min="2561" max="2561" width="22.5703125" style="594" bestFit="1" customWidth="1"/>
    <col min="2562" max="2562" width="19.42578125" style="594" bestFit="1" customWidth="1"/>
    <col min="2563" max="2563" width="16.7109375" style="594" bestFit="1" customWidth="1"/>
    <col min="2564" max="2568" width="17.7109375" style="594" customWidth="1"/>
    <col min="2569" max="2569" width="20.7109375" style="594" bestFit="1" customWidth="1"/>
    <col min="2570" max="2570" width="17.85546875" style="594" bestFit="1" customWidth="1"/>
    <col min="2571" max="2571" width="17.7109375" style="594" customWidth="1"/>
    <col min="2572" max="2815" width="11.5703125" style="594"/>
    <col min="2816" max="2816" width="71" style="594" customWidth="1"/>
    <col min="2817" max="2817" width="22.5703125" style="594" bestFit="1" customWidth="1"/>
    <col min="2818" max="2818" width="19.42578125" style="594" bestFit="1" customWidth="1"/>
    <col min="2819" max="2819" width="16.7109375" style="594" bestFit="1" customWidth="1"/>
    <col min="2820" max="2824" width="17.7109375" style="594" customWidth="1"/>
    <col min="2825" max="2825" width="20.7109375" style="594" bestFit="1" customWidth="1"/>
    <col min="2826" max="2826" width="17.85546875" style="594" bestFit="1" customWidth="1"/>
    <col min="2827" max="2827" width="17.7109375" style="594" customWidth="1"/>
    <col min="2828" max="3071" width="11.5703125" style="594"/>
    <col min="3072" max="3072" width="71" style="594" customWidth="1"/>
    <col min="3073" max="3073" width="22.5703125" style="594" bestFit="1" customWidth="1"/>
    <col min="3074" max="3074" width="19.42578125" style="594" bestFit="1" customWidth="1"/>
    <col min="3075" max="3075" width="16.7109375" style="594" bestFit="1" customWidth="1"/>
    <col min="3076" max="3080" width="17.7109375" style="594" customWidth="1"/>
    <col min="3081" max="3081" width="20.7109375" style="594" bestFit="1" customWidth="1"/>
    <col min="3082" max="3082" width="17.85546875" style="594" bestFit="1" customWidth="1"/>
    <col min="3083" max="3083" width="17.7109375" style="594" customWidth="1"/>
    <col min="3084" max="3327" width="11.5703125" style="594"/>
    <col min="3328" max="3328" width="71" style="594" customWidth="1"/>
    <col min="3329" max="3329" width="22.5703125" style="594" bestFit="1" customWidth="1"/>
    <col min="3330" max="3330" width="19.42578125" style="594" bestFit="1" customWidth="1"/>
    <col min="3331" max="3331" width="16.7109375" style="594" bestFit="1" customWidth="1"/>
    <col min="3332" max="3336" width="17.7109375" style="594" customWidth="1"/>
    <col min="3337" max="3337" width="20.7109375" style="594" bestFit="1" customWidth="1"/>
    <col min="3338" max="3338" width="17.85546875" style="594" bestFit="1" customWidth="1"/>
    <col min="3339" max="3339" width="17.7109375" style="594" customWidth="1"/>
    <col min="3340" max="3583" width="11.5703125" style="594"/>
    <col min="3584" max="3584" width="71" style="594" customWidth="1"/>
    <col min="3585" max="3585" width="22.5703125" style="594" bestFit="1" customWidth="1"/>
    <col min="3586" max="3586" width="19.42578125" style="594" bestFit="1" customWidth="1"/>
    <col min="3587" max="3587" width="16.7109375" style="594" bestFit="1" customWidth="1"/>
    <col min="3588" max="3592" width="17.7109375" style="594" customWidth="1"/>
    <col min="3593" max="3593" width="20.7109375" style="594" bestFit="1" customWidth="1"/>
    <col min="3594" max="3594" width="17.85546875" style="594" bestFit="1" customWidth="1"/>
    <col min="3595" max="3595" width="17.7109375" style="594" customWidth="1"/>
    <col min="3596" max="3839" width="11.5703125" style="594"/>
    <col min="3840" max="3840" width="71" style="594" customWidth="1"/>
    <col min="3841" max="3841" width="22.5703125" style="594" bestFit="1" customWidth="1"/>
    <col min="3842" max="3842" width="19.42578125" style="594" bestFit="1" customWidth="1"/>
    <col min="3843" max="3843" width="16.7109375" style="594" bestFit="1" customWidth="1"/>
    <col min="3844" max="3848" width="17.7109375" style="594" customWidth="1"/>
    <col min="3849" max="3849" width="20.7109375" style="594" bestFit="1" customWidth="1"/>
    <col min="3850" max="3850" width="17.85546875" style="594" bestFit="1" customWidth="1"/>
    <col min="3851" max="3851" width="17.7109375" style="594" customWidth="1"/>
    <col min="3852" max="4095" width="11.5703125" style="594"/>
    <col min="4096" max="4096" width="71" style="594" customWidth="1"/>
    <col min="4097" max="4097" width="22.5703125" style="594" bestFit="1" customWidth="1"/>
    <col min="4098" max="4098" width="19.42578125" style="594" bestFit="1" customWidth="1"/>
    <col min="4099" max="4099" width="16.7109375" style="594" bestFit="1" customWidth="1"/>
    <col min="4100" max="4104" width="17.7109375" style="594" customWidth="1"/>
    <col min="4105" max="4105" width="20.7109375" style="594" bestFit="1" customWidth="1"/>
    <col min="4106" max="4106" width="17.85546875" style="594" bestFit="1" customWidth="1"/>
    <col min="4107" max="4107" width="17.7109375" style="594" customWidth="1"/>
    <col min="4108" max="4351" width="11.5703125" style="594"/>
    <col min="4352" max="4352" width="71" style="594" customWidth="1"/>
    <col min="4353" max="4353" width="22.5703125" style="594" bestFit="1" customWidth="1"/>
    <col min="4354" max="4354" width="19.42578125" style="594" bestFit="1" customWidth="1"/>
    <col min="4355" max="4355" width="16.7109375" style="594" bestFit="1" customWidth="1"/>
    <col min="4356" max="4360" width="17.7109375" style="594" customWidth="1"/>
    <col min="4361" max="4361" width="20.7109375" style="594" bestFit="1" customWidth="1"/>
    <col min="4362" max="4362" width="17.85546875" style="594" bestFit="1" customWidth="1"/>
    <col min="4363" max="4363" width="17.7109375" style="594" customWidth="1"/>
    <col min="4364" max="4607" width="11.5703125" style="594"/>
    <col min="4608" max="4608" width="71" style="594" customWidth="1"/>
    <col min="4609" max="4609" width="22.5703125" style="594" bestFit="1" customWidth="1"/>
    <col min="4610" max="4610" width="19.42578125" style="594" bestFit="1" customWidth="1"/>
    <col min="4611" max="4611" width="16.7109375" style="594" bestFit="1" customWidth="1"/>
    <col min="4612" max="4616" width="17.7109375" style="594" customWidth="1"/>
    <col min="4617" max="4617" width="20.7109375" style="594" bestFit="1" customWidth="1"/>
    <col min="4618" max="4618" width="17.85546875" style="594" bestFit="1" customWidth="1"/>
    <col min="4619" max="4619" width="17.7109375" style="594" customWidth="1"/>
    <col min="4620" max="4863" width="11.5703125" style="594"/>
    <col min="4864" max="4864" width="71" style="594" customWidth="1"/>
    <col min="4865" max="4865" width="22.5703125" style="594" bestFit="1" customWidth="1"/>
    <col min="4866" max="4866" width="19.42578125" style="594" bestFit="1" customWidth="1"/>
    <col min="4867" max="4867" width="16.7109375" style="594" bestFit="1" customWidth="1"/>
    <col min="4868" max="4872" width="17.7109375" style="594" customWidth="1"/>
    <col min="4873" max="4873" width="20.7109375" style="594" bestFit="1" customWidth="1"/>
    <col min="4874" max="4874" width="17.85546875" style="594" bestFit="1" customWidth="1"/>
    <col min="4875" max="4875" width="17.7109375" style="594" customWidth="1"/>
    <col min="4876" max="5119" width="11.5703125" style="594"/>
    <col min="5120" max="5120" width="71" style="594" customWidth="1"/>
    <col min="5121" max="5121" width="22.5703125" style="594" bestFit="1" customWidth="1"/>
    <col min="5122" max="5122" width="19.42578125" style="594" bestFit="1" customWidth="1"/>
    <col min="5123" max="5123" width="16.7109375" style="594" bestFit="1" customWidth="1"/>
    <col min="5124" max="5128" width="17.7109375" style="594" customWidth="1"/>
    <col min="5129" max="5129" width="20.7109375" style="594" bestFit="1" customWidth="1"/>
    <col min="5130" max="5130" width="17.85546875" style="594" bestFit="1" customWidth="1"/>
    <col min="5131" max="5131" width="17.7109375" style="594" customWidth="1"/>
    <col min="5132" max="5375" width="11.5703125" style="594"/>
    <col min="5376" max="5376" width="71" style="594" customWidth="1"/>
    <col min="5377" max="5377" width="22.5703125" style="594" bestFit="1" customWidth="1"/>
    <col min="5378" max="5378" width="19.42578125" style="594" bestFit="1" customWidth="1"/>
    <col min="5379" max="5379" width="16.7109375" style="594" bestFit="1" customWidth="1"/>
    <col min="5380" max="5384" width="17.7109375" style="594" customWidth="1"/>
    <col min="5385" max="5385" width="20.7109375" style="594" bestFit="1" customWidth="1"/>
    <col min="5386" max="5386" width="17.85546875" style="594" bestFit="1" customWidth="1"/>
    <col min="5387" max="5387" width="17.7109375" style="594" customWidth="1"/>
    <col min="5388" max="5631" width="11.5703125" style="594"/>
    <col min="5632" max="5632" width="71" style="594" customWidth="1"/>
    <col min="5633" max="5633" width="22.5703125" style="594" bestFit="1" customWidth="1"/>
    <col min="5634" max="5634" width="19.42578125" style="594" bestFit="1" customWidth="1"/>
    <col min="5635" max="5635" width="16.7109375" style="594" bestFit="1" customWidth="1"/>
    <col min="5636" max="5640" width="17.7109375" style="594" customWidth="1"/>
    <col min="5641" max="5641" width="20.7109375" style="594" bestFit="1" customWidth="1"/>
    <col min="5642" max="5642" width="17.85546875" style="594" bestFit="1" customWidth="1"/>
    <col min="5643" max="5643" width="17.7109375" style="594" customWidth="1"/>
    <col min="5644" max="5887" width="11.5703125" style="594"/>
    <col min="5888" max="5888" width="71" style="594" customWidth="1"/>
    <col min="5889" max="5889" width="22.5703125" style="594" bestFit="1" customWidth="1"/>
    <col min="5890" max="5890" width="19.42578125" style="594" bestFit="1" customWidth="1"/>
    <col min="5891" max="5891" width="16.7109375" style="594" bestFit="1" customWidth="1"/>
    <col min="5892" max="5896" width="17.7109375" style="594" customWidth="1"/>
    <col min="5897" max="5897" width="20.7109375" style="594" bestFit="1" customWidth="1"/>
    <col min="5898" max="5898" width="17.85546875" style="594" bestFit="1" customWidth="1"/>
    <col min="5899" max="5899" width="17.7109375" style="594" customWidth="1"/>
    <col min="5900" max="6143" width="11.5703125" style="594"/>
    <col min="6144" max="6144" width="71" style="594" customWidth="1"/>
    <col min="6145" max="6145" width="22.5703125" style="594" bestFit="1" customWidth="1"/>
    <col min="6146" max="6146" width="19.42578125" style="594" bestFit="1" customWidth="1"/>
    <col min="6147" max="6147" width="16.7109375" style="594" bestFit="1" customWidth="1"/>
    <col min="6148" max="6152" width="17.7109375" style="594" customWidth="1"/>
    <col min="6153" max="6153" width="20.7109375" style="594" bestFit="1" customWidth="1"/>
    <col min="6154" max="6154" width="17.85546875" style="594" bestFit="1" customWidth="1"/>
    <col min="6155" max="6155" width="17.7109375" style="594" customWidth="1"/>
    <col min="6156" max="6399" width="11.5703125" style="594"/>
    <col min="6400" max="6400" width="71" style="594" customWidth="1"/>
    <col min="6401" max="6401" width="22.5703125" style="594" bestFit="1" customWidth="1"/>
    <col min="6402" max="6402" width="19.42578125" style="594" bestFit="1" customWidth="1"/>
    <col min="6403" max="6403" width="16.7109375" style="594" bestFit="1" customWidth="1"/>
    <col min="6404" max="6408" width="17.7109375" style="594" customWidth="1"/>
    <col min="6409" max="6409" width="20.7109375" style="594" bestFit="1" customWidth="1"/>
    <col min="6410" max="6410" width="17.85546875" style="594" bestFit="1" customWidth="1"/>
    <col min="6411" max="6411" width="17.7109375" style="594" customWidth="1"/>
    <col min="6412" max="6655" width="11.5703125" style="594"/>
    <col min="6656" max="6656" width="71" style="594" customWidth="1"/>
    <col min="6657" max="6657" width="22.5703125" style="594" bestFit="1" customWidth="1"/>
    <col min="6658" max="6658" width="19.42578125" style="594" bestFit="1" customWidth="1"/>
    <col min="6659" max="6659" width="16.7109375" style="594" bestFit="1" customWidth="1"/>
    <col min="6660" max="6664" width="17.7109375" style="594" customWidth="1"/>
    <col min="6665" max="6665" width="20.7109375" style="594" bestFit="1" customWidth="1"/>
    <col min="6666" max="6666" width="17.85546875" style="594" bestFit="1" customWidth="1"/>
    <col min="6667" max="6667" width="17.7109375" style="594" customWidth="1"/>
    <col min="6668" max="6911" width="11.5703125" style="594"/>
    <col min="6912" max="6912" width="71" style="594" customWidth="1"/>
    <col min="6913" max="6913" width="22.5703125" style="594" bestFit="1" customWidth="1"/>
    <col min="6914" max="6914" width="19.42578125" style="594" bestFit="1" customWidth="1"/>
    <col min="6915" max="6915" width="16.7109375" style="594" bestFit="1" customWidth="1"/>
    <col min="6916" max="6920" width="17.7109375" style="594" customWidth="1"/>
    <col min="6921" max="6921" width="20.7109375" style="594" bestFit="1" customWidth="1"/>
    <col min="6922" max="6922" width="17.85546875" style="594" bestFit="1" customWidth="1"/>
    <col min="6923" max="6923" width="17.7109375" style="594" customWidth="1"/>
    <col min="6924" max="7167" width="11.5703125" style="594"/>
    <col min="7168" max="7168" width="71" style="594" customWidth="1"/>
    <col min="7169" max="7169" width="22.5703125" style="594" bestFit="1" customWidth="1"/>
    <col min="7170" max="7170" width="19.42578125" style="594" bestFit="1" customWidth="1"/>
    <col min="7171" max="7171" width="16.7109375" style="594" bestFit="1" customWidth="1"/>
    <col min="7172" max="7176" width="17.7109375" style="594" customWidth="1"/>
    <col min="7177" max="7177" width="20.7109375" style="594" bestFit="1" customWidth="1"/>
    <col min="7178" max="7178" width="17.85546875" style="594" bestFit="1" customWidth="1"/>
    <col min="7179" max="7179" width="17.7109375" style="594" customWidth="1"/>
    <col min="7180" max="7423" width="11.5703125" style="594"/>
    <col min="7424" max="7424" width="71" style="594" customWidth="1"/>
    <col min="7425" max="7425" width="22.5703125" style="594" bestFit="1" customWidth="1"/>
    <col min="7426" max="7426" width="19.42578125" style="594" bestFit="1" customWidth="1"/>
    <col min="7427" max="7427" width="16.7109375" style="594" bestFit="1" customWidth="1"/>
    <col min="7428" max="7432" width="17.7109375" style="594" customWidth="1"/>
    <col min="7433" max="7433" width="20.7109375" style="594" bestFit="1" customWidth="1"/>
    <col min="7434" max="7434" width="17.85546875" style="594" bestFit="1" customWidth="1"/>
    <col min="7435" max="7435" width="17.7109375" style="594" customWidth="1"/>
    <col min="7436" max="7679" width="11.5703125" style="594"/>
    <col min="7680" max="7680" width="71" style="594" customWidth="1"/>
    <col min="7681" max="7681" width="22.5703125" style="594" bestFit="1" customWidth="1"/>
    <col min="7682" max="7682" width="19.42578125" style="594" bestFit="1" customWidth="1"/>
    <col min="7683" max="7683" width="16.7109375" style="594" bestFit="1" customWidth="1"/>
    <col min="7684" max="7688" width="17.7109375" style="594" customWidth="1"/>
    <col min="7689" max="7689" width="20.7109375" style="594" bestFit="1" customWidth="1"/>
    <col min="7690" max="7690" width="17.85546875" style="594" bestFit="1" customWidth="1"/>
    <col min="7691" max="7691" width="17.7109375" style="594" customWidth="1"/>
    <col min="7692" max="7935" width="11.5703125" style="594"/>
    <col min="7936" max="7936" width="71" style="594" customWidth="1"/>
    <col min="7937" max="7937" width="22.5703125" style="594" bestFit="1" customWidth="1"/>
    <col min="7938" max="7938" width="19.42578125" style="594" bestFit="1" customWidth="1"/>
    <col min="7939" max="7939" width="16.7109375" style="594" bestFit="1" customWidth="1"/>
    <col min="7940" max="7944" width="17.7109375" style="594" customWidth="1"/>
    <col min="7945" max="7945" width="20.7109375" style="594" bestFit="1" customWidth="1"/>
    <col min="7946" max="7946" width="17.85546875" style="594" bestFit="1" customWidth="1"/>
    <col min="7947" max="7947" width="17.7109375" style="594" customWidth="1"/>
    <col min="7948" max="8191" width="11.5703125" style="594"/>
    <col min="8192" max="8192" width="71" style="594" customWidth="1"/>
    <col min="8193" max="8193" width="22.5703125" style="594" bestFit="1" customWidth="1"/>
    <col min="8194" max="8194" width="19.42578125" style="594" bestFit="1" customWidth="1"/>
    <col min="8195" max="8195" width="16.7109375" style="594" bestFit="1" customWidth="1"/>
    <col min="8196" max="8200" width="17.7109375" style="594" customWidth="1"/>
    <col min="8201" max="8201" width="20.7109375" style="594" bestFit="1" customWidth="1"/>
    <col min="8202" max="8202" width="17.85546875" style="594" bestFit="1" customWidth="1"/>
    <col min="8203" max="8203" width="17.7109375" style="594" customWidth="1"/>
    <col min="8204" max="8447" width="11.5703125" style="594"/>
    <col min="8448" max="8448" width="71" style="594" customWidth="1"/>
    <col min="8449" max="8449" width="22.5703125" style="594" bestFit="1" customWidth="1"/>
    <col min="8450" max="8450" width="19.42578125" style="594" bestFit="1" customWidth="1"/>
    <col min="8451" max="8451" width="16.7109375" style="594" bestFit="1" customWidth="1"/>
    <col min="8452" max="8456" width="17.7109375" style="594" customWidth="1"/>
    <col min="8457" max="8457" width="20.7109375" style="594" bestFit="1" customWidth="1"/>
    <col min="8458" max="8458" width="17.85546875" style="594" bestFit="1" customWidth="1"/>
    <col min="8459" max="8459" width="17.7109375" style="594" customWidth="1"/>
    <col min="8460" max="8703" width="11.5703125" style="594"/>
    <col min="8704" max="8704" width="71" style="594" customWidth="1"/>
    <col min="8705" max="8705" width="22.5703125" style="594" bestFit="1" customWidth="1"/>
    <col min="8706" max="8706" width="19.42578125" style="594" bestFit="1" customWidth="1"/>
    <col min="8707" max="8707" width="16.7109375" style="594" bestFit="1" customWidth="1"/>
    <col min="8708" max="8712" width="17.7109375" style="594" customWidth="1"/>
    <col min="8713" max="8713" width="20.7109375" style="594" bestFit="1" customWidth="1"/>
    <col min="8714" max="8714" width="17.85546875" style="594" bestFit="1" customWidth="1"/>
    <col min="8715" max="8715" width="17.7109375" style="594" customWidth="1"/>
    <col min="8716" max="8959" width="11.5703125" style="594"/>
    <col min="8960" max="8960" width="71" style="594" customWidth="1"/>
    <col min="8961" max="8961" width="22.5703125" style="594" bestFit="1" customWidth="1"/>
    <col min="8962" max="8962" width="19.42578125" style="594" bestFit="1" customWidth="1"/>
    <col min="8963" max="8963" width="16.7109375" style="594" bestFit="1" customWidth="1"/>
    <col min="8964" max="8968" width="17.7109375" style="594" customWidth="1"/>
    <col min="8969" max="8969" width="20.7109375" style="594" bestFit="1" customWidth="1"/>
    <col min="8970" max="8970" width="17.85546875" style="594" bestFit="1" customWidth="1"/>
    <col min="8971" max="8971" width="17.7109375" style="594" customWidth="1"/>
    <col min="8972" max="9215" width="11.5703125" style="594"/>
    <col min="9216" max="9216" width="71" style="594" customWidth="1"/>
    <col min="9217" max="9217" width="22.5703125" style="594" bestFit="1" customWidth="1"/>
    <col min="9218" max="9218" width="19.42578125" style="594" bestFit="1" customWidth="1"/>
    <col min="9219" max="9219" width="16.7109375" style="594" bestFit="1" customWidth="1"/>
    <col min="9220" max="9224" width="17.7109375" style="594" customWidth="1"/>
    <col min="9225" max="9225" width="20.7109375" style="594" bestFit="1" customWidth="1"/>
    <col min="9226" max="9226" width="17.85546875" style="594" bestFit="1" customWidth="1"/>
    <col min="9227" max="9227" width="17.7109375" style="594" customWidth="1"/>
    <col min="9228" max="9471" width="11.5703125" style="594"/>
    <col min="9472" max="9472" width="71" style="594" customWidth="1"/>
    <col min="9473" max="9473" width="22.5703125" style="594" bestFit="1" customWidth="1"/>
    <col min="9474" max="9474" width="19.42578125" style="594" bestFit="1" customWidth="1"/>
    <col min="9475" max="9475" width="16.7109375" style="594" bestFit="1" customWidth="1"/>
    <col min="9476" max="9480" width="17.7109375" style="594" customWidth="1"/>
    <col min="9481" max="9481" width="20.7109375" style="594" bestFit="1" customWidth="1"/>
    <col min="9482" max="9482" width="17.85546875" style="594" bestFit="1" customWidth="1"/>
    <col min="9483" max="9483" width="17.7109375" style="594" customWidth="1"/>
    <col min="9484" max="9727" width="11.5703125" style="594"/>
    <col min="9728" max="9728" width="71" style="594" customWidth="1"/>
    <col min="9729" max="9729" width="22.5703125" style="594" bestFit="1" customWidth="1"/>
    <col min="9730" max="9730" width="19.42578125" style="594" bestFit="1" customWidth="1"/>
    <col min="9731" max="9731" width="16.7109375" style="594" bestFit="1" customWidth="1"/>
    <col min="9732" max="9736" width="17.7109375" style="594" customWidth="1"/>
    <col min="9737" max="9737" width="20.7109375" style="594" bestFit="1" customWidth="1"/>
    <col min="9738" max="9738" width="17.85546875" style="594" bestFit="1" customWidth="1"/>
    <col min="9739" max="9739" width="17.7109375" style="594" customWidth="1"/>
    <col min="9740" max="9983" width="11.5703125" style="594"/>
    <col min="9984" max="9984" width="71" style="594" customWidth="1"/>
    <col min="9985" max="9985" width="22.5703125" style="594" bestFit="1" customWidth="1"/>
    <col min="9986" max="9986" width="19.42578125" style="594" bestFit="1" customWidth="1"/>
    <col min="9987" max="9987" width="16.7109375" style="594" bestFit="1" customWidth="1"/>
    <col min="9988" max="9992" width="17.7109375" style="594" customWidth="1"/>
    <col min="9993" max="9993" width="20.7109375" style="594" bestFit="1" customWidth="1"/>
    <col min="9994" max="9994" width="17.85546875" style="594" bestFit="1" customWidth="1"/>
    <col min="9995" max="9995" width="17.7109375" style="594" customWidth="1"/>
    <col min="9996" max="10239" width="11.5703125" style="594"/>
    <col min="10240" max="10240" width="71" style="594" customWidth="1"/>
    <col min="10241" max="10241" width="22.5703125" style="594" bestFit="1" customWidth="1"/>
    <col min="10242" max="10242" width="19.42578125" style="594" bestFit="1" customWidth="1"/>
    <col min="10243" max="10243" width="16.7109375" style="594" bestFit="1" customWidth="1"/>
    <col min="10244" max="10248" width="17.7109375" style="594" customWidth="1"/>
    <col min="10249" max="10249" width="20.7109375" style="594" bestFit="1" customWidth="1"/>
    <col min="10250" max="10250" width="17.85546875" style="594" bestFit="1" customWidth="1"/>
    <col min="10251" max="10251" width="17.7109375" style="594" customWidth="1"/>
    <col min="10252" max="10495" width="11.5703125" style="594"/>
    <col min="10496" max="10496" width="71" style="594" customWidth="1"/>
    <col min="10497" max="10497" width="22.5703125" style="594" bestFit="1" customWidth="1"/>
    <col min="10498" max="10498" width="19.42578125" style="594" bestFit="1" customWidth="1"/>
    <col min="10499" max="10499" width="16.7109375" style="594" bestFit="1" customWidth="1"/>
    <col min="10500" max="10504" width="17.7109375" style="594" customWidth="1"/>
    <col min="10505" max="10505" width="20.7109375" style="594" bestFit="1" customWidth="1"/>
    <col min="10506" max="10506" width="17.85546875" style="594" bestFit="1" customWidth="1"/>
    <col min="10507" max="10507" width="17.7109375" style="594" customWidth="1"/>
    <col min="10508" max="10751" width="11.5703125" style="594"/>
    <col min="10752" max="10752" width="71" style="594" customWidth="1"/>
    <col min="10753" max="10753" width="22.5703125" style="594" bestFit="1" customWidth="1"/>
    <col min="10754" max="10754" width="19.42578125" style="594" bestFit="1" customWidth="1"/>
    <col min="10755" max="10755" width="16.7109375" style="594" bestFit="1" customWidth="1"/>
    <col min="10756" max="10760" width="17.7109375" style="594" customWidth="1"/>
    <col min="10761" max="10761" width="20.7109375" style="594" bestFit="1" customWidth="1"/>
    <col min="10762" max="10762" width="17.85546875" style="594" bestFit="1" customWidth="1"/>
    <col min="10763" max="10763" width="17.7109375" style="594" customWidth="1"/>
    <col min="10764" max="11007" width="11.5703125" style="594"/>
    <col min="11008" max="11008" width="71" style="594" customWidth="1"/>
    <col min="11009" max="11009" width="22.5703125" style="594" bestFit="1" customWidth="1"/>
    <col min="11010" max="11010" width="19.42578125" style="594" bestFit="1" customWidth="1"/>
    <col min="11011" max="11011" width="16.7109375" style="594" bestFit="1" customWidth="1"/>
    <col min="11012" max="11016" width="17.7109375" style="594" customWidth="1"/>
    <col min="11017" max="11017" width="20.7109375" style="594" bestFit="1" customWidth="1"/>
    <col min="11018" max="11018" width="17.85546875" style="594" bestFit="1" customWidth="1"/>
    <col min="11019" max="11019" width="17.7109375" style="594" customWidth="1"/>
    <col min="11020" max="11263" width="11.5703125" style="594"/>
    <col min="11264" max="11264" width="71" style="594" customWidth="1"/>
    <col min="11265" max="11265" width="22.5703125" style="594" bestFit="1" customWidth="1"/>
    <col min="11266" max="11266" width="19.42578125" style="594" bestFit="1" customWidth="1"/>
    <col min="11267" max="11267" width="16.7109375" style="594" bestFit="1" customWidth="1"/>
    <col min="11268" max="11272" width="17.7109375" style="594" customWidth="1"/>
    <col min="11273" max="11273" width="20.7109375" style="594" bestFit="1" customWidth="1"/>
    <col min="11274" max="11274" width="17.85546875" style="594" bestFit="1" customWidth="1"/>
    <col min="11275" max="11275" width="17.7109375" style="594" customWidth="1"/>
    <col min="11276" max="11519" width="11.5703125" style="594"/>
    <col min="11520" max="11520" width="71" style="594" customWidth="1"/>
    <col min="11521" max="11521" width="22.5703125" style="594" bestFit="1" customWidth="1"/>
    <col min="11522" max="11522" width="19.42578125" style="594" bestFit="1" customWidth="1"/>
    <col min="11523" max="11523" width="16.7109375" style="594" bestFit="1" customWidth="1"/>
    <col min="11524" max="11528" width="17.7109375" style="594" customWidth="1"/>
    <col min="11529" max="11529" width="20.7109375" style="594" bestFit="1" customWidth="1"/>
    <col min="11530" max="11530" width="17.85546875" style="594" bestFit="1" customWidth="1"/>
    <col min="11531" max="11531" width="17.7109375" style="594" customWidth="1"/>
    <col min="11532" max="11775" width="11.5703125" style="594"/>
    <col min="11776" max="11776" width="71" style="594" customWidth="1"/>
    <col min="11777" max="11777" width="22.5703125" style="594" bestFit="1" customWidth="1"/>
    <col min="11778" max="11778" width="19.42578125" style="594" bestFit="1" customWidth="1"/>
    <col min="11779" max="11779" width="16.7109375" style="594" bestFit="1" customWidth="1"/>
    <col min="11780" max="11784" width="17.7109375" style="594" customWidth="1"/>
    <col min="11785" max="11785" width="20.7109375" style="594" bestFit="1" customWidth="1"/>
    <col min="11786" max="11786" width="17.85546875" style="594" bestFit="1" customWidth="1"/>
    <col min="11787" max="11787" width="17.7109375" style="594" customWidth="1"/>
    <col min="11788" max="12031" width="11.5703125" style="594"/>
    <col min="12032" max="12032" width="71" style="594" customWidth="1"/>
    <col min="12033" max="12033" width="22.5703125" style="594" bestFit="1" customWidth="1"/>
    <col min="12034" max="12034" width="19.42578125" style="594" bestFit="1" customWidth="1"/>
    <col min="12035" max="12035" width="16.7109375" style="594" bestFit="1" customWidth="1"/>
    <col min="12036" max="12040" width="17.7109375" style="594" customWidth="1"/>
    <col min="12041" max="12041" width="20.7109375" style="594" bestFit="1" customWidth="1"/>
    <col min="12042" max="12042" width="17.85546875" style="594" bestFit="1" customWidth="1"/>
    <col min="12043" max="12043" width="17.7109375" style="594" customWidth="1"/>
    <col min="12044" max="12287" width="11.5703125" style="594"/>
    <col min="12288" max="12288" width="71" style="594" customWidth="1"/>
    <col min="12289" max="12289" width="22.5703125" style="594" bestFit="1" customWidth="1"/>
    <col min="12290" max="12290" width="19.42578125" style="594" bestFit="1" customWidth="1"/>
    <col min="12291" max="12291" width="16.7109375" style="594" bestFit="1" customWidth="1"/>
    <col min="12292" max="12296" width="17.7109375" style="594" customWidth="1"/>
    <col min="12297" max="12297" width="20.7109375" style="594" bestFit="1" customWidth="1"/>
    <col min="12298" max="12298" width="17.85546875" style="594" bestFit="1" customWidth="1"/>
    <col min="12299" max="12299" width="17.7109375" style="594" customWidth="1"/>
    <col min="12300" max="12543" width="11.5703125" style="594"/>
    <col min="12544" max="12544" width="71" style="594" customWidth="1"/>
    <col min="12545" max="12545" width="22.5703125" style="594" bestFit="1" customWidth="1"/>
    <col min="12546" max="12546" width="19.42578125" style="594" bestFit="1" customWidth="1"/>
    <col min="12547" max="12547" width="16.7109375" style="594" bestFit="1" customWidth="1"/>
    <col min="12548" max="12552" width="17.7109375" style="594" customWidth="1"/>
    <col min="12553" max="12553" width="20.7109375" style="594" bestFit="1" customWidth="1"/>
    <col min="12554" max="12554" width="17.85546875" style="594" bestFit="1" customWidth="1"/>
    <col min="12555" max="12555" width="17.7109375" style="594" customWidth="1"/>
    <col min="12556" max="12799" width="11.5703125" style="594"/>
    <col min="12800" max="12800" width="71" style="594" customWidth="1"/>
    <col min="12801" max="12801" width="22.5703125" style="594" bestFit="1" customWidth="1"/>
    <col min="12802" max="12802" width="19.42578125" style="594" bestFit="1" customWidth="1"/>
    <col min="12803" max="12803" width="16.7109375" style="594" bestFit="1" customWidth="1"/>
    <col min="12804" max="12808" width="17.7109375" style="594" customWidth="1"/>
    <col min="12809" max="12809" width="20.7109375" style="594" bestFit="1" customWidth="1"/>
    <col min="12810" max="12810" width="17.85546875" style="594" bestFit="1" customWidth="1"/>
    <col min="12811" max="12811" width="17.7109375" style="594" customWidth="1"/>
    <col min="12812" max="13055" width="11.5703125" style="594"/>
    <col min="13056" max="13056" width="71" style="594" customWidth="1"/>
    <col min="13057" max="13057" width="22.5703125" style="594" bestFit="1" customWidth="1"/>
    <col min="13058" max="13058" width="19.42578125" style="594" bestFit="1" customWidth="1"/>
    <col min="13059" max="13059" width="16.7109375" style="594" bestFit="1" customWidth="1"/>
    <col min="13060" max="13064" width="17.7109375" style="594" customWidth="1"/>
    <col min="13065" max="13065" width="20.7109375" style="594" bestFit="1" customWidth="1"/>
    <col min="13066" max="13066" width="17.85546875" style="594" bestFit="1" customWidth="1"/>
    <col min="13067" max="13067" width="17.7109375" style="594" customWidth="1"/>
    <col min="13068" max="13311" width="11.5703125" style="594"/>
    <col min="13312" max="13312" width="71" style="594" customWidth="1"/>
    <col min="13313" max="13313" width="22.5703125" style="594" bestFit="1" customWidth="1"/>
    <col min="13314" max="13314" width="19.42578125" style="594" bestFit="1" customWidth="1"/>
    <col min="13315" max="13315" width="16.7109375" style="594" bestFit="1" customWidth="1"/>
    <col min="13316" max="13320" width="17.7109375" style="594" customWidth="1"/>
    <col min="13321" max="13321" width="20.7109375" style="594" bestFit="1" customWidth="1"/>
    <col min="13322" max="13322" width="17.85546875" style="594" bestFit="1" customWidth="1"/>
    <col min="13323" max="13323" width="17.7109375" style="594" customWidth="1"/>
    <col min="13324" max="13567" width="11.5703125" style="594"/>
    <col min="13568" max="13568" width="71" style="594" customWidth="1"/>
    <col min="13569" max="13569" width="22.5703125" style="594" bestFit="1" customWidth="1"/>
    <col min="13570" max="13570" width="19.42578125" style="594" bestFit="1" customWidth="1"/>
    <col min="13571" max="13571" width="16.7109375" style="594" bestFit="1" customWidth="1"/>
    <col min="13572" max="13576" width="17.7109375" style="594" customWidth="1"/>
    <col min="13577" max="13577" width="20.7109375" style="594" bestFit="1" customWidth="1"/>
    <col min="13578" max="13578" width="17.85546875" style="594" bestFit="1" customWidth="1"/>
    <col min="13579" max="13579" width="17.7109375" style="594" customWidth="1"/>
    <col min="13580" max="13823" width="11.5703125" style="594"/>
    <col min="13824" max="13824" width="71" style="594" customWidth="1"/>
    <col min="13825" max="13825" width="22.5703125" style="594" bestFit="1" customWidth="1"/>
    <col min="13826" max="13826" width="19.42578125" style="594" bestFit="1" customWidth="1"/>
    <col min="13827" max="13827" width="16.7109375" style="594" bestFit="1" customWidth="1"/>
    <col min="13828" max="13832" width="17.7109375" style="594" customWidth="1"/>
    <col min="13833" max="13833" width="20.7109375" style="594" bestFit="1" customWidth="1"/>
    <col min="13834" max="13834" width="17.85546875" style="594" bestFit="1" customWidth="1"/>
    <col min="13835" max="13835" width="17.7109375" style="594" customWidth="1"/>
    <col min="13836" max="14079" width="11.5703125" style="594"/>
    <col min="14080" max="14080" width="71" style="594" customWidth="1"/>
    <col min="14081" max="14081" width="22.5703125" style="594" bestFit="1" customWidth="1"/>
    <col min="14082" max="14082" width="19.42578125" style="594" bestFit="1" customWidth="1"/>
    <col min="14083" max="14083" width="16.7109375" style="594" bestFit="1" customWidth="1"/>
    <col min="14084" max="14088" width="17.7109375" style="594" customWidth="1"/>
    <col min="14089" max="14089" width="20.7109375" style="594" bestFit="1" customWidth="1"/>
    <col min="14090" max="14090" width="17.85546875" style="594" bestFit="1" customWidth="1"/>
    <col min="14091" max="14091" width="17.7109375" style="594" customWidth="1"/>
    <col min="14092" max="14335" width="11.5703125" style="594"/>
    <col min="14336" max="14336" width="71" style="594" customWidth="1"/>
    <col min="14337" max="14337" width="22.5703125" style="594" bestFit="1" customWidth="1"/>
    <col min="14338" max="14338" width="19.42578125" style="594" bestFit="1" customWidth="1"/>
    <col min="14339" max="14339" width="16.7109375" style="594" bestFit="1" customWidth="1"/>
    <col min="14340" max="14344" width="17.7109375" style="594" customWidth="1"/>
    <col min="14345" max="14345" width="20.7109375" style="594" bestFit="1" customWidth="1"/>
    <col min="14346" max="14346" width="17.85546875" style="594" bestFit="1" customWidth="1"/>
    <col min="14347" max="14347" width="17.7109375" style="594" customWidth="1"/>
    <col min="14348" max="14591" width="11.5703125" style="594"/>
    <col min="14592" max="14592" width="71" style="594" customWidth="1"/>
    <col min="14593" max="14593" width="22.5703125" style="594" bestFit="1" customWidth="1"/>
    <col min="14594" max="14594" width="19.42578125" style="594" bestFit="1" customWidth="1"/>
    <col min="14595" max="14595" width="16.7109375" style="594" bestFit="1" customWidth="1"/>
    <col min="14596" max="14600" width="17.7109375" style="594" customWidth="1"/>
    <col min="14601" max="14601" width="20.7109375" style="594" bestFit="1" customWidth="1"/>
    <col min="14602" max="14602" width="17.85546875" style="594" bestFit="1" customWidth="1"/>
    <col min="14603" max="14603" width="17.7109375" style="594" customWidth="1"/>
    <col min="14604" max="14847" width="11.5703125" style="594"/>
    <col min="14848" max="14848" width="71" style="594" customWidth="1"/>
    <col min="14849" max="14849" width="22.5703125" style="594" bestFit="1" customWidth="1"/>
    <col min="14850" max="14850" width="19.42578125" style="594" bestFit="1" customWidth="1"/>
    <col min="14851" max="14851" width="16.7109375" style="594" bestFit="1" customWidth="1"/>
    <col min="14852" max="14856" width="17.7109375" style="594" customWidth="1"/>
    <col min="14857" max="14857" width="20.7109375" style="594" bestFit="1" customWidth="1"/>
    <col min="14858" max="14858" width="17.85546875" style="594" bestFit="1" customWidth="1"/>
    <col min="14859" max="14859" width="17.7109375" style="594" customWidth="1"/>
    <col min="14860" max="15103" width="11.5703125" style="594"/>
    <col min="15104" max="15104" width="71" style="594" customWidth="1"/>
    <col min="15105" max="15105" width="22.5703125" style="594" bestFit="1" customWidth="1"/>
    <col min="15106" max="15106" width="19.42578125" style="594" bestFit="1" customWidth="1"/>
    <col min="15107" max="15107" width="16.7109375" style="594" bestFit="1" customWidth="1"/>
    <col min="15108" max="15112" width="17.7109375" style="594" customWidth="1"/>
    <col min="15113" max="15113" width="20.7109375" style="594" bestFit="1" customWidth="1"/>
    <col min="15114" max="15114" width="17.85546875" style="594" bestFit="1" customWidth="1"/>
    <col min="15115" max="15115" width="17.7109375" style="594" customWidth="1"/>
    <col min="15116" max="15359" width="11.5703125" style="594"/>
    <col min="15360" max="15360" width="71" style="594" customWidth="1"/>
    <col min="15361" max="15361" width="22.5703125" style="594" bestFit="1" customWidth="1"/>
    <col min="15362" max="15362" width="19.42578125" style="594" bestFit="1" customWidth="1"/>
    <col min="15363" max="15363" width="16.7109375" style="594" bestFit="1" customWidth="1"/>
    <col min="15364" max="15368" width="17.7109375" style="594" customWidth="1"/>
    <col min="15369" max="15369" width="20.7109375" style="594" bestFit="1" customWidth="1"/>
    <col min="15370" max="15370" width="17.85546875" style="594" bestFit="1" customWidth="1"/>
    <col min="15371" max="15371" width="17.7109375" style="594" customWidth="1"/>
    <col min="15372" max="15615" width="11.5703125" style="594"/>
    <col min="15616" max="15616" width="71" style="594" customWidth="1"/>
    <col min="15617" max="15617" width="22.5703125" style="594" bestFit="1" customWidth="1"/>
    <col min="15618" max="15618" width="19.42578125" style="594" bestFit="1" customWidth="1"/>
    <col min="15619" max="15619" width="16.7109375" style="594" bestFit="1" customWidth="1"/>
    <col min="15620" max="15624" width="17.7109375" style="594" customWidth="1"/>
    <col min="15625" max="15625" width="20.7109375" style="594" bestFit="1" customWidth="1"/>
    <col min="15626" max="15626" width="17.85546875" style="594" bestFit="1" customWidth="1"/>
    <col min="15627" max="15627" width="17.7109375" style="594" customWidth="1"/>
    <col min="15628" max="15871" width="11.5703125" style="594"/>
    <col min="15872" max="15872" width="71" style="594" customWidth="1"/>
    <col min="15873" max="15873" width="22.5703125" style="594" bestFit="1" customWidth="1"/>
    <col min="15874" max="15874" width="19.42578125" style="594" bestFit="1" customWidth="1"/>
    <col min="15875" max="15875" width="16.7109375" style="594" bestFit="1" customWidth="1"/>
    <col min="15876" max="15880" width="17.7109375" style="594" customWidth="1"/>
    <col min="15881" max="15881" width="20.7109375" style="594" bestFit="1" customWidth="1"/>
    <col min="15882" max="15882" width="17.85546875" style="594" bestFit="1" customWidth="1"/>
    <col min="15883" max="15883" width="17.7109375" style="594" customWidth="1"/>
    <col min="15884" max="16127" width="11.5703125" style="594"/>
    <col min="16128" max="16128" width="71" style="594" customWidth="1"/>
    <col min="16129" max="16129" width="22.5703125" style="594" bestFit="1" customWidth="1"/>
    <col min="16130" max="16130" width="19.42578125" style="594" bestFit="1" customWidth="1"/>
    <col min="16131" max="16131" width="16.7109375" style="594" bestFit="1" customWidth="1"/>
    <col min="16132" max="16136" width="17.7109375" style="594" customWidth="1"/>
    <col min="16137" max="16137" width="20.7109375" style="594" bestFit="1" customWidth="1"/>
    <col min="16138" max="16138" width="17.85546875" style="594" bestFit="1" customWidth="1"/>
    <col min="16139" max="16139" width="17.7109375" style="594" customWidth="1"/>
    <col min="16140" max="16384" width="11.5703125" style="594"/>
  </cols>
  <sheetData>
    <row r="1" spans="1:11" s="587" customFormat="1" x14ac:dyDescent="0.2">
      <c r="A1" s="586"/>
      <c r="C1" s="588"/>
      <c r="K1" s="589"/>
    </row>
    <row r="2" spans="1:11" s="587" customFormat="1" ht="15" x14ac:dyDescent="0.2">
      <c r="A2" s="435" t="s">
        <v>126</v>
      </c>
      <c r="B2" s="590"/>
      <c r="C2" s="591"/>
      <c r="D2" s="590"/>
      <c r="E2" s="590"/>
      <c r="F2" s="590"/>
      <c r="G2" s="590"/>
      <c r="H2" s="590"/>
      <c r="I2" s="590"/>
      <c r="J2" s="590"/>
      <c r="K2" s="592" t="s">
        <v>127</v>
      </c>
    </row>
    <row r="3" spans="1:11" s="587" customFormat="1" ht="15" x14ac:dyDescent="0.25">
      <c r="A3" s="34" t="s">
        <v>0</v>
      </c>
      <c r="B3" s="590"/>
      <c r="C3" s="591"/>
      <c r="D3" s="590"/>
      <c r="E3" s="590"/>
      <c r="F3" s="590"/>
      <c r="G3" s="590"/>
      <c r="H3" s="590"/>
      <c r="I3" s="590"/>
      <c r="J3" s="590"/>
      <c r="K3" s="590"/>
    </row>
    <row r="4" spans="1:11" s="587" customFormat="1" ht="15" x14ac:dyDescent="0.2">
      <c r="A4" s="23" t="s">
        <v>1922</v>
      </c>
      <c r="B4" s="590"/>
      <c r="C4" s="591"/>
      <c r="D4" s="590"/>
      <c r="E4" s="590"/>
      <c r="F4" s="590"/>
      <c r="G4" s="590"/>
      <c r="H4" s="590"/>
      <c r="I4" s="590"/>
      <c r="J4" s="590"/>
      <c r="K4" s="590"/>
    </row>
    <row r="5" spans="1:11" s="587" customFormat="1" x14ac:dyDescent="0.2">
      <c r="C5" s="588"/>
    </row>
    <row r="6" spans="1:11" s="587" customFormat="1" ht="15" x14ac:dyDescent="0.2">
      <c r="A6" s="634" t="s">
        <v>1</v>
      </c>
      <c r="B6" s="634" t="s">
        <v>2</v>
      </c>
      <c r="C6" s="634" t="s">
        <v>3</v>
      </c>
      <c r="D6" s="634"/>
      <c r="E6" s="320" t="s">
        <v>4</v>
      </c>
      <c r="F6" s="320"/>
      <c r="G6" s="634" t="s">
        <v>5</v>
      </c>
      <c r="H6" s="1694" t="s">
        <v>6</v>
      </c>
      <c r="I6" s="1694"/>
      <c r="J6" s="634" t="s">
        <v>7</v>
      </c>
      <c r="K6" s="634" t="s">
        <v>8</v>
      </c>
    </row>
    <row r="7" spans="1:11" s="593" customFormat="1" ht="13.5" customHeight="1" x14ac:dyDescent="0.2">
      <c r="A7" s="1687" t="s">
        <v>9</v>
      </c>
      <c r="B7" s="1696" t="s">
        <v>10</v>
      </c>
      <c r="C7" s="1696" t="s">
        <v>11</v>
      </c>
      <c r="D7" s="1696" t="s">
        <v>12</v>
      </c>
      <c r="E7" s="1696" t="s">
        <v>13</v>
      </c>
      <c r="F7" s="1696"/>
      <c r="G7" s="1696" t="s">
        <v>14</v>
      </c>
      <c r="H7" s="1696" t="s">
        <v>15</v>
      </c>
      <c r="I7" s="1696"/>
      <c r="J7" s="1696" t="s">
        <v>16</v>
      </c>
      <c r="K7" s="1697" t="s">
        <v>17</v>
      </c>
    </row>
    <row r="8" spans="1:11" s="593" customFormat="1" ht="16.5" customHeight="1" x14ac:dyDescent="0.2">
      <c r="A8" s="1687"/>
      <c r="B8" s="1696"/>
      <c r="C8" s="1696"/>
      <c r="D8" s="1696"/>
      <c r="E8" s="756" t="s">
        <v>18</v>
      </c>
      <c r="F8" s="756" t="s">
        <v>19</v>
      </c>
      <c r="G8" s="1696"/>
      <c r="H8" s="756" t="s">
        <v>18</v>
      </c>
      <c r="I8" s="756" t="s">
        <v>19</v>
      </c>
      <c r="J8" s="1696"/>
      <c r="K8" s="1697"/>
    </row>
    <row r="9" spans="1:11" ht="15.95" customHeight="1" x14ac:dyDescent="0.2">
      <c r="A9" s="776" t="s">
        <v>20</v>
      </c>
      <c r="B9" s="777"/>
      <c r="C9" s="777"/>
      <c r="D9" s="778"/>
      <c r="E9" s="778"/>
      <c r="F9" s="778"/>
      <c r="G9" s="778"/>
      <c r="H9" s="778"/>
      <c r="I9" s="778"/>
      <c r="J9" s="778"/>
      <c r="K9" s="667">
        <f>SUM(K10:K10)</f>
        <v>0</v>
      </c>
    </row>
    <row r="10" spans="1:11" ht="15.95" customHeight="1" x14ac:dyDescent="0.2">
      <c r="A10" s="325" t="s">
        <v>943</v>
      </c>
      <c r="B10" s="779"/>
      <c r="C10" s="779"/>
      <c r="D10" s="326"/>
      <c r="E10" s="326"/>
      <c r="F10" s="326"/>
      <c r="G10" s="326"/>
      <c r="H10" s="326"/>
      <c r="I10" s="326"/>
      <c r="J10" s="326"/>
      <c r="K10" s="780"/>
    </row>
    <row r="11" spans="1:11" ht="15.95" customHeight="1" x14ac:dyDescent="0.2">
      <c r="A11" s="776" t="s">
        <v>21</v>
      </c>
      <c r="B11" s="777"/>
      <c r="C11" s="777"/>
      <c r="D11" s="778"/>
      <c r="E11" s="778"/>
      <c r="F11" s="778"/>
      <c r="G11" s="778"/>
      <c r="H11" s="778"/>
      <c r="I11" s="778"/>
      <c r="J11" s="778"/>
      <c r="K11" s="667">
        <f>SUM(K12:K16)</f>
        <v>9064122.5499999989</v>
      </c>
    </row>
    <row r="12" spans="1:11" ht="15.95" customHeight="1" x14ac:dyDescent="0.25">
      <c r="A12" s="359" t="s">
        <v>28</v>
      </c>
      <c r="B12" s="360" t="s">
        <v>141</v>
      </c>
      <c r="C12" s="360" t="s">
        <v>224</v>
      </c>
      <c r="D12" s="766"/>
      <c r="E12" s="341"/>
      <c r="F12" s="341"/>
      <c r="G12" s="767"/>
      <c r="H12" s="758">
        <v>281.25</v>
      </c>
      <c r="I12" s="758">
        <v>980.2</v>
      </c>
      <c r="J12" s="775" t="s">
        <v>1495</v>
      </c>
      <c r="K12" s="759">
        <v>3829193.64</v>
      </c>
    </row>
    <row r="13" spans="1:11" ht="15.95" customHeight="1" x14ac:dyDescent="0.25">
      <c r="A13" s="359" t="s">
        <v>1496</v>
      </c>
      <c r="B13" s="360" t="s">
        <v>1114</v>
      </c>
      <c r="C13" s="360" t="s">
        <v>79</v>
      </c>
      <c r="D13" s="768">
        <v>1.4999999999999999E-2</v>
      </c>
      <c r="E13" s="769">
        <v>2.5000000000000001E-3</v>
      </c>
      <c r="F13" s="769">
        <v>0.05</v>
      </c>
      <c r="G13" s="341"/>
      <c r="H13" s="757"/>
      <c r="I13" s="757"/>
      <c r="J13" s="775" t="s">
        <v>1495</v>
      </c>
      <c r="K13" s="759">
        <v>1206582.55</v>
      </c>
    </row>
    <row r="14" spans="1:11" ht="15.95" customHeight="1" x14ac:dyDescent="0.25">
      <c r="A14" s="359" t="s">
        <v>1497</v>
      </c>
      <c r="B14" s="360" t="s">
        <v>1498</v>
      </c>
      <c r="C14" s="360" t="s">
        <v>79</v>
      </c>
      <c r="D14" s="768">
        <v>0.08</v>
      </c>
      <c r="E14" s="341" t="s">
        <v>1923</v>
      </c>
      <c r="F14" s="770"/>
      <c r="G14" s="770"/>
      <c r="H14" s="326"/>
      <c r="I14" s="326"/>
      <c r="J14" s="775" t="s">
        <v>1499</v>
      </c>
      <c r="K14" s="759">
        <v>2149931.23</v>
      </c>
    </row>
    <row r="15" spans="1:11" ht="15.95" customHeight="1" x14ac:dyDescent="0.25">
      <c r="A15" s="359" t="s">
        <v>1500</v>
      </c>
      <c r="B15" s="360" t="s">
        <v>1498</v>
      </c>
      <c r="C15" s="360" t="s">
        <v>79</v>
      </c>
      <c r="D15" s="771">
        <v>8.6956000000000006E-2</v>
      </c>
      <c r="E15" s="770"/>
      <c r="F15" s="770"/>
      <c r="G15" s="770"/>
      <c r="H15" s="326"/>
      <c r="I15" s="326"/>
      <c r="J15" s="775" t="s">
        <v>1495</v>
      </c>
      <c r="K15" s="759">
        <v>1429693.2</v>
      </c>
    </row>
    <row r="16" spans="1:11" ht="15.95" customHeight="1" x14ac:dyDescent="0.25">
      <c r="A16" s="359" t="s">
        <v>1501</v>
      </c>
      <c r="B16" s="360" t="s">
        <v>1502</v>
      </c>
      <c r="C16" s="360" t="s">
        <v>1503</v>
      </c>
      <c r="D16" s="766"/>
      <c r="E16" s="770"/>
      <c r="F16" s="770"/>
      <c r="G16" s="772">
        <v>231</v>
      </c>
      <c r="H16" s="326"/>
      <c r="I16" s="326"/>
      <c r="J16" s="775" t="s">
        <v>1495</v>
      </c>
      <c r="K16" s="759">
        <v>448721.93</v>
      </c>
    </row>
    <row r="17" spans="1:11" ht="15.95" customHeight="1" x14ac:dyDescent="0.25">
      <c r="A17" s="781"/>
      <c r="B17" s="782"/>
      <c r="C17" s="782"/>
      <c r="D17" s="783"/>
      <c r="E17" s="783"/>
      <c r="F17" s="783"/>
      <c r="G17" s="783"/>
      <c r="H17" s="781"/>
      <c r="I17" s="781"/>
      <c r="J17" s="782"/>
      <c r="K17" s="759"/>
    </row>
    <row r="18" spans="1:11" s="587" customFormat="1" ht="15.95" customHeight="1" x14ac:dyDescent="0.2">
      <c r="A18" s="374" t="s">
        <v>40</v>
      </c>
      <c r="B18" s="377"/>
      <c r="C18" s="377"/>
      <c r="D18" s="384"/>
      <c r="E18" s="384"/>
      <c r="F18" s="384"/>
      <c r="G18" s="384"/>
      <c r="H18" s="378"/>
      <c r="I18" s="378"/>
      <c r="J18" s="377"/>
      <c r="K18" s="667">
        <f>SUM(K19:K24)</f>
        <v>669201.11999999988</v>
      </c>
    </row>
    <row r="19" spans="1:11" s="597" customFormat="1" ht="15.95" customHeight="1" x14ac:dyDescent="0.25">
      <c r="A19" s="760" t="s">
        <v>1916</v>
      </c>
      <c r="B19" s="761" t="s">
        <v>1504</v>
      </c>
      <c r="C19" s="761" t="s">
        <v>79</v>
      </c>
      <c r="D19" s="773"/>
      <c r="E19" s="773"/>
      <c r="F19" s="773"/>
      <c r="G19" s="773"/>
      <c r="H19" s="762"/>
      <c r="I19" s="762"/>
      <c r="J19" s="761" t="s">
        <v>1505</v>
      </c>
      <c r="K19" s="763">
        <v>50957.25</v>
      </c>
    </row>
    <row r="20" spans="1:11" s="597" customFormat="1" ht="15.95" customHeight="1" x14ac:dyDescent="0.25">
      <c r="A20" s="760" t="s">
        <v>1917</v>
      </c>
      <c r="B20" s="761" t="s">
        <v>1504</v>
      </c>
      <c r="C20" s="761" t="s">
        <v>79</v>
      </c>
      <c r="D20" s="773"/>
      <c r="E20" s="773"/>
      <c r="F20" s="773"/>
      <c r="G20" s="773"/>
      <c r="H20" s="762"/>
      <c r="I20" s="762"/>
      <c r="J20" s="761" t="s">
        <v>1506</v>
      </c>
      <c r="K20" s="763">
        <v>25759.47</v>
      </c>
    </row>
    <row r="21" spans="1:11" s="597" customFormat="1" ht="15.95" customHeight="1" x14ac:dyDescent="0.25">
      <c r="A21" s="760" t="s">
        <v>1918</v>
      </c>
      <c r="B21" s="761" t="s">
        <v>1504</v>
      </c>
      <c r="C21" s="761" t="s">
        <v>79</v>
      </c>
      <c r="D21" s="773"/>
      <c r="E21" s="773"/>
      <c r="F21" s="773"/>
      <c r="G21" s="773"/>
      <c r="H21" s="762"/>
      <c r="I21" s="762"/>
      <c r="J21" s="761" t="s">
        <v>1507</v>
      </c>
      <c r="K21" s="763">
        <v>35998.14</v>
      </c>
    </row>
    <row r="22" spans="1:11" s="597" customFormat="1" ht="15.95" customHeight="1" x14ac:dyDescent="0.25">
      <c r="A22" s="760" t="s">
        <v>1919</v>
      </c>
      <c r="B22" s="761" t="s">
        <v>1504</v>
      </c>
      <c r="C22" s="761" t="s">
        <v>79</v>
      </c>
      <c r="D22" s="773"/>
      <c r="E22" s="773"/>
      <c r="F22" s="773"/>
      <c r="G22" s="773"/>
      <c r="H22" s="762"/>
      <c r="I22" s="762"/>
      <c r="J22" s="761" t="s">
        <v>1508</v>
      </c>
      <c r="K22" s="763">
        <v>303865.09999999998</v>
      </c>
    </row>
    <row r="23" spans="1:11" s="597" customFormat="1" ht="15.95" customHeight="1" x14ac:dyDescent="0.25">
      <c r="A23" s="760" t="s">
        <v>1920</v>
      </c>
      <c r="B23" s="761" t="s">
        <v>1504</v>
      </c>
      <c r="C23" s="761" t="s">
        <v>79</v>
      </c>
      <c r="D23" s="773"/>
      <c r="E23" s="773"/>
      <c r="F23" s="773"/>
      <c r="G23" s="773"/>
      <c r="H23" s="762"/>
      <c r="I23" s="762"/>
      <c r="J23" s="761" t="s">
        <v>1509</v>
      </c>
      <c r="K23" s="763">
        <v>40890.86</v>
      </c>
    </row>
    <row r="24" spans="1:11" s="587" customFormat="1" ht="15.95" customHeight="1" x14ac:dyDescent="0.25">
      <c r="A24" s="760" t="s">
        <v>1921</v>
      </c>
      <c r="B24" s="761" t="s">
        <v>1504</v>
      </c>
      <c r="C24" s="761" t="s">
        <v>79</v>
      </c>
      <c r="D24" s="773"/>
      <c r="E24" s="773"/>
      <c r="F24" s="773"/>
      <c r="G24" s="773"/>
      <c r="H24" s="762"/>
      <c r="I24" s="762"/>
      <c r="J24" s="761" t="s">
        <v>1510</v>
      </c>
      <c r="K24" s="764">
        <v>211730.3</v>
      </c>
    </row>
    <row r="25" spans="1:11" s="587" customFormat="1" ht="15.95" customHeight="1" x14ac:dyDescent="0.25">
      <c r="A25" s="334"/>
      <c r="B25" s="784"/>
      <c r="C25" s="784"/>
      <c r="D25" s="773"/>
      <c r="E25" s="773"/>
      <c r="F25" s="773"/>
      <c r="G25" s="773"/>
      <c r="H25" s="762"/>
      <c r="I25" s="762"/>
      <c r="J25" s="784"/>
      <c r="K25" s="764"/>
    </row>
    <row r="26" spans="1:11" ht="15.95" customHeight="1" x14ac:dyDescent="0.2">
      <c r="A26" s="776" t="s">
        <v>41</v>
      </c>
      <c r="B26" s="777"/>
      <c r="C26" s="777"/>
      <c r="D26" s="785"/>
      <c r="E26" s="785"/>
      <c r="F26" s="785"/>
      <c r="G26" s="785"/>
      <c r="H26" s="778"/>
      <c r="I26" s="778"/>
      <c r="J26" s="777"/>
      <c r="K26" s="786">
        <f>SUM(K27:K28)</f>
        <v>647038.84000000008</v>
      </c>
    </row>
    <row r="27" spans="1:11" ht="15.95" customHeight="1" x14ac:dyDescent="0.25">
      <c r="A27" s="359" t="s">
        <v>551</v>
      </c>
      <c r="B27" s="765" t="s">
        <v>1511</v>
      </c>
      <c r="C27" s="360" t="s">
        <v>1512</v>
      </c>
      <c r="D27" s="766"/>
      <c r="E27" s="770"/>
      <c r="F27" s="770"/>
      <c r="G27" s="811"/>
      <c r="H27" s="758">
        <v>45</v>
      </c>
      <c r="I27" s="758">
        <v>895</v>
      </c>
      <c r="J27" s="775" t="s">
        <v>1495</v>
      </c>
      <c r="K27" s="759">
        <v>387571.53</v>
      </c>
    </row>
    <row r="28" spans="1:11" ht="15.95" customHeight="1" x14ac:dyDescent="0.25">
      <c r="A28" s="359" t="s">
        <v>1513</v>
      </c>
      <c r="B28" s="360" t="s">
        <v>1514</v>
      </c>
      <c r="C28" s="360" t="s">
        <v>1512</v>
      </c>
      <c r="D28" s="774">
        <v>5.0000000000000001E-3</v>
      </c>
      <c r="E28" s="770"/>
      <c r="F28" s="770"/>
      <c r="G28" s="770"/>
      <c r="H28" s="326"/>
      <c r="I28" s="326"/>
      <c r="J28" s="775" t="s">
        <v>1495</v>
      </c>
      <c r="K28" s="759">
        <v>259467.31</v>
      </c>
    </row>
    <row r="29" spans="1:11" ht="15.95" customHeight="1" x14ac:dyDescent="0.25">
      <c r="A29" s="334"/>
      <c r="B29" s="779"/>
      <c r="C29" s="779"/>
      <c r="D29" s="770"/>
      <c r="E29" s="770"/>
      <c r="F29" s="770"/>
      <c r="G29" s="770"/>
      <c r="H29" s="326"/>
      <c r="I29" s="326"/>
      <c r="J29" s="779"/>
      <c r="K29" s="759"/>
    </row>
    <row r="30" spans="1:11" ht="15.95" customHeight="1" x14ac:dyDescent="0.2">
      <c r="A30" s="776" t="s">
        <v>64</v>
      </c>
      <c r="B30" s="777"/>
      <c r="C30" s="777"/>
      <c r="D30" s="785"/>
      <c r="E30" s="785"/>
      <c r="F30" s="785"/>
      <c r="G30" s="785"/>
      <c r="H30" s="778"/>
      <c r="I30" s="778"/>
      <c r="J30" s="777"/>
      <c r="K30" s="786">
        <f>+K31</f>
        <v>0</v>
      </c>
    </row>
    <row r="31" spans="1:11" s="598" customFormat="1" ht="15.95" customHeight="1" x14ac:dyDescent="0.25">
      <c r="A31" s="325" t="s">
        <v>943</v>
      </c>
      <c r="B31" s="779"/>
      <c r="C31" s="779"/>
      <c r="D31" s="770"/>
      <c r="E31" s="770"/>
      <c r="F31" s="770"/>
      <c r="G31" s="770"/>
      <c r="H31" s="326"/>
      <c r="I31" s="326"/>
      <c r="J31" s="779"/>
      <c r="K31" s="787"/>
    </row>
    <row r="32" spans="1:11" ht="15.95" customHeight="1" x14ac:dyDescent="0.2">
      <c r="A32" s="776" t="s">
        <v>65</v>
      </c>
      <c r="B32" s="777"/>
      <c r="C32" s="777"/>
      <c r="D32" s="785"/>
      <c r="E32" s="785"/>
      <c r="F32" s="785"/>
      <c r="G32" s="785"/>
      <c r="H32" s="778"/>
      <c r="I32" s="778"/>
      <c r="J32" s="777"/>
      <c r="K32" s="786">
        <f>SUM(K33)</f>
        <v>1463222.19</v>
      </c>
    </row>
    <row r="33" spans="1:11" s="598" customFormat="1" ht="15.95" customHeight="1" x14ac:dyDescent="0.25">
      <c r="A33" s="325" t="s">
        <v>1515</v>
      </c>
      <c r="B33" s="775" t="s">
        <v>1516</v>
      </c>
      <c r="C33" s="779"/>
      <c r="D33" s="770"/>
      <c r="E33" s="770"/>
      <c r="F33" s="770"/>
      <c r="G33" s="770"/>
      <c r="H33" s="326"/>
      <c r="I33" s="326"/>
      <c r="J33" s="775" t="s">
        <v>1517</v>
      </c>
      <c r="K33" s="787">
        <v>1463222.19</v>
      </c>
    </row>
    <row r="34" spans="1:11" s="598" customFormat="1" ht="15.95" customHeight="1" x14ac:dyDescent="0.25">
      <c r="A34" s="334"/>
      <c r="B34" s="779"/>
      <c r="C34" s="779"/>
      <c r="D34" s="770"/>
      <c r="E34" s="770"/>
      <c r="F34" s="770"/>
      <c r="G34" s="770"/>
      <c r="H34" s="326"/>
      <c r="I34" s="326"/>
      <c r="J34" s="779"/>
      <c r="K34" s="787"/>
    </row>
    <row r="35" spans="1:11" s="587" customFormat="1" ht="15.95" customHeight="1" x14ac:dyDescent="0.2">
      <c r="A35" s="374" t="s">
        <v>67</v>
      </c>
      <c r="B35" s="377"/>
      <c r="C35" s="377"/>
      <c r="D35" s="384"/>
      <c r="E35" s="384"/>
      <c r="F35" s="384"/>
      <c r="G35" s="384"/>
      <c r="H35" s="378"/>
      <c r="I35" s="378"/>
      <c r="J35" s="377"/>
      <c r="K35" s="667">
        <f>SUM(K36)</f>
        <v>0</v>
      </c>
    </row>
    <row r="36" spans="1:11" s="597" customFormat="1" ht="15.95" customHeight="1" x14ac:dyDescent="0.25">
      <c r="A36" s="325" t="s">
        <v>943</v>
      </c>
      <c r="B36" s="784"/>
      <c r="C36" s="784"/>
      <c r="D36" s="773"/>
      <c r="E36" s="773"/>
      <c r="F36" s="773"/>
      <c r="G36" s="773"/>
      <c r="H36" s="762"/>
      <c r="I36" s="762"/>
      <c r="J36" s="784"/>
      <c r="K36" s="763"/>
    </row>
    <row r="37" spans="1:11" ht="15.95" customHeight="1" x14ac:dyDescent="0.2">
      <c r="A37" s="776" t="s">
        <v>68</v>
      </c>
      <c r="B37" s="777"/>
      <c r="C37" s="777"/>
      <c r="D37" s="785"/>
      <c r="E37" s="785"/>
      <c r="F37" s="785"/>
      <c r="G37" s="785"/>
      <c r="H37" s="778"/>
      <c r="I37" s="778"/>
      <c r="J37" s="777"/>
      <c r="K37" s="786">
        <f>+K38</f>
        <v>0</v>
      </c>
    </row>
    <row r="38" spans="1:11" ht="15.95" customHeight="1" x14ac:dyDescent="0.2">
      <c r="A38" s="334"/>
      <c r="B38" s="779"/>
      <c r="C38" s="779"/>
      <c r="D38" s="770"/>
      <c r="E38" s="770"/>
      <c r="F38" s="770"/>
      <c r="G38" s="770"/>
      <c r="H38" s="326"/>
      <c r="I38" s="326"/>
      <c r="J38" s="779"/>
      <c r="K38" s="758"/>
    </row>
    <row r="39" spans="1:11" ht="15.95" customHeight="1" x14ac:dyDescent="0.2">
      <c r="A39" s="441" t="s">
        <v>628</v>
      </c>
      <c r="B39" s="631"/>
      <c r="C39" s="631"/>
      <c r="D39" s="631"/>
      <c r="E39" s="631"/>
      <c r="F39" s="631"/>
      <c r="G39" s="631"/>
      <c r="H39" s="631"/>
      <c r="I39" s="631"/>
      <c r="J39" s="631"/>
      <c r="K39" s="96">
        <f>+K9+K11+K18+K26+K30+K32+K35+K37</f>
        <v>11843584.699999997</v>
      </c>
    </row>
    <row r="40" spans="1:11" x14ac:dyDescent="0.2">
      <c r="A40" s="599"/>
      <c r="B40" s="600"/>
      <c r="C40" s="601"/>
      <c r="D40" s="600"/>
      <c r="E40" s="600"/>
      <c r="F40" s="600"/>
      <c r="G40" s="600"/>
      <c r="H40" s="600"/>
      <c r="I40" s="600"/>
      <c r="J40" s="600"/>
    </row>
    <row r="41" spans="1:11" x14ac:dyDescent="0.2">
      <c r="A41" s="599"/>
      <c r="B41" s="600"/>
      <c r="C41" s="601"/>
      <c r="D41" s="600"/>
      <c r="E41" s="600"/>
      <c r="F41" s="600"/>
      <c r="G41" s="600"/>
      <c r="H41" s="600"/>
      <c r="I41" s="600"/>
      <c r="J41" s="600"/>
    </row>
    <row r="42" spans="1:11" x14ac:dyDescent="0.2">
      <c r="A42" s="599"/>
      <c r="B42" s="600"/>
      <c r="C42" s="601"/>
      <c r="D42" s="600"/>
      <c r="E42" s="600"/>
      <c r="F42" s="600"/>
      <c r="G42" s="600"/>
      <c r="H42" s="600"/>
      <c r="I42" s="600"/>
      <c r="J42" s="600"/>
    </row>
    <row r="43" spans="1:11" x14ac:dyDescent="0.2">
      <c r="A43" s="599"/>
      <c r="B43" s="600"/>
      <c r="C43" s="601"/>
      <c r="D43" s="600"/>
      <c r="E43" s="600"/>
      <c r="F43" s="600"/>
      <c r="G43" s="600"/>
      <c r="H43" s="600"/>
      <c r="I43" s="600"/>
      <c r="J43" s="600"/>
    </row>
    <row r="44" spans="1:11" x14ac:dyDescent="0.2">
      <c r="A44" s="599"/>
      <c r="B44" s="600"/>
      <c r="C44" s="601"/>
      <c r="D44" s="600"/>
      <c r="E44" s="600"/>
      <c r="F44" s="600"/>
      <c r="G44" s="600"/>
      <c r="H44" s="600"/>
      <c r="I44" s="600"/>
      <c r="J44" s="600"/>
    </row>
    <row r="45" spans="1:11" x14ac:dyDescent="0.2">
      <c r="A45" s="599"/>
      <c r="B45" s="600"/>
      <c r="C45" s="601"/>
      <c r="D45" s="600"/>
      <c r="E45" s="600"/>
      <c r="F45" s="600"/>
      <c r="G45" s="600"/>
      <c r="H45" s="600"/>
      <c r="I45" s="600"/>
      <c r="J45" s="600"/>
    </row>
    <row r="47" spans="1:11" ht="13.5" thickBot="1" x14ac:dyDescent="0.25">
      <c r="A47" s="789" t="s">
        <v>1518</v>
      </c>
      <c r="B47" s="790"/>
      <c r="C47" s="789"/>
      <c r="D47" s="789"/>
      <c r="E47" s="789"/>
      <c r="F47" s="789"/>
      <c r="G47" s="789"/>
    </row>
    <row r="48" spans="1:11" ht="14.25" thickBot="1" x14ac:dyDescent="0.3">
      <c r="A48" s="791" t="s">
        <v>1519</v>
      </c>
      <c r="B48" s="792"/>
      <c r="C48" s="793" t="s">
        <v>237</v>
      </c>
      <c r="D48" s="794" t="s">
        <v>224</v>
      </c>
      <c r="E48" s="789"/>
      <c r="F48" s="789"/>
      <c r="G48" s="789"/>
    </row>
    <row r="49" spans="1:7" ht="13.5" x14ac:dyDescent="0.25">
      <c r="A49" s="795"/>
      <c r="B49" s="796"/>
      <c r="C49" s="797"/>
      <c r="D49" s="798"/>
      <c r="E49" s="789"/>
      <c r="F49" s="789"/>
      <c r="G49" s="789"/>
    </row>
    <row r="50" spans="1:7" ht="13.5" x14ac:dyDescent="0.25">
      <c r="A50" s="795" t="s">
        <v>1520</v>
      </c>
      <c r="B50" s="796"/>
      <c r="C50" s="799">
        <v>1687.5</v>
      </c>
      <c r="D50" s="800">
        <v>281.25</v>
      </c>
      <c r="E50" s="789"/>
      <c r="F50" s="789"/>
      <c r="G50" s="789"/>
    </row>
    <row r="51" spans="1:7" ht="13.5" x14ac:dyDescent="0.25">
      <c r="A51" s="795" t="s">
        <v>1521</v>
      </c>
      <c r="B51" s="798"/>
      <c r="C51" s="799">
        <v>2476.66</v>
      </c>
      <c r="D51" s="800">
        <v>412.78</v>
      </c>
      <c r="E51" s="789"/>
      <c r="F51" s="789"/>
      <c r="G51" s="789"/>
    </row>
    <row r="52" spans="1:7" ht="13.5" x14ac:dyDescent="0.25">
      <c r="A52" s="795" t="s">
        <v>1522</v>
      </c>
      <c r="B52" s="798"/>
      <c r="C52" s="799">
        <v>3342.34</v>
      </c>
      <c r="D52" s="800">
        <v>557.05999999999995</v>
      </c>
      <c r="E52" s="789"/>
      <c r="F52" s="789"/>
      <c r="G52" s="789"/>
    </row>
    <row r="53" spans="1:7" ht="13.5" x14ac:dyDescent="0.25">
      <c r="A53" s="795" t="s">
        <v>1523</v>
      </c>
      <c r="B53" s="796"/>
      <c r="C53" s="799">
        <v>5881.2</v>
      </c>
      <c r="D53" s="800">
        <v>980.2</v>
      </c>
      <c r="E53" s="789"/>
      <c r="F53" s="789"/>
      <c r="G53" s="789"/>
    </row>
    <row r="54" spans="1:7" ht="13.9" customHeight="1" x14ac:dyDescent="0.25">
      <c r="A54" s="795"/>
      <c r="B54" s="801"/>
      <c r="C54" s="797"/>
      <c r="D54" s="797"/>
      <c r="E54" s="789"/>
      <c r="F54" s="789"/>
      <c r="G54" s="789"/>
    </row>
    <row r="55" spans="1:7" ht="14.45" customHeight="1" thickBot="1" x14ac:dyDescent="0.3">
      <c r="A55" s="802"/>
      <c r="B55" s="803"/>
      <c r="C55" s="804"/>
      <c r="D55" s="804"/>
      <c r="E55" s="789"/>
      <c r="F55" s="789"/>
      <c r="G55" s="789"/>
    </row>
    <row r="56" spans="1:7" x14ac:dyDescent="0.2">
      <c r="A56" s="789"/>
      <c r="B56" s="790"/>
      <c r="C56" s="789"/>
      <c r="D56" s="789"/>
      <c r="E56" s="789"/>
      <c r="F56" s="789"/>
      <c r="G56" s="789"/>
    </row>
    <row r="57" spans="1:7" x14ac:dyDescent="0.2">
      <c r="A57" s="789"/>
      <c r="B57" s="790"/>
      <c r="C57" s="789"/>
      <c r="D57" s="789"/>
      <c r="E57" s="789"/>
      <c r="F57" s="789"/>
      <c r="G57" s="789"/>
    </row>
    <row r="58" spans="1:7" x14ac:dyDescent="0.2">
      <c r="A58" s="789" t="s">
        <v>1524</v>
      </c>
      <c r="B58" s="790"/>
      <c r="C58" s="789"/>
      <c r="D58" s="789"/>
      <c r="E58" s="789"/>
      <c r="F58" s="789"/>
      <c r="G58" s="789"/>
    </row>
    <row r="59" spans="1:7" ht="13.5" x14ac:dyDescent="0.25">
      <c r="A59" s="805" t="s">
        <v>551</v>
      </c>
      <c r="B59" s="806"/>
      <c r="C59" s="807"/>
      <c r="D59" s="807"/>
      <c r="E59" s="807"/>
      <c r="F59" s="807"/>
      <c r="G59" s="807"/>
    </row>
    <row r="60" spans="1:7" ht="13.5" x14ac:dyDescent="0.25">
      <c r="A60" s="808"/>
      <c r="B60" s="806"/>
      <c r="C60" s="807"/>
      <c r="D60" s="807"/>
      <c r="E60" s="807"/>
      <c r="F60" s="807"/>
      <c r="G60" s="807"/>
    </row>
    <row r="61" spans="1:7" ht="13.5" x14ac:dyDescent="0.25">
      <c r="A61" s="809" t="s">
        <v>1924</v>
      </c>
      <c r="B61" s="806"/>
      <c r="C61" s="807"/>
      <c r="D61" s="807"/>
      <c r="E61" s="807"/>
      <c r="F61" s="807"/>
      <c r="G61" s="807"/>
    </row>
    <row r="62" spans="1:7" ht="13.5" x14ac:dyDescent="0.25">
      <c r="A62" s="809" t="s">
        <v>1925</v>
      </c>
      <c r="B62" s="806"/>
      <c r="C62" s="807"/>
      <c r="D62" s="810">
        <v>45</v>
      </c>
      <c r="E62" s="807"/>
      <c r="F62" s="807"/>
      <c r="G62" s="807"/>
    </row>
    <row r="63" spans="1:7" ht="13.5" x14ac:dyDescent="0.25">
      <c r="A63" s="809" t="s">
        <v>1926</v>
      </c>
      <c r="B63" s="806"/>
      <c r="C63" s="807"/>
      <c r="D63" s="807"/>
      <c r="E63" s="810">
        <v>57</v>
      </c>
      <c r="F63" s="807"/>
      <c r="G63" s="807"/>
    </row>
    <row r="64" spans="1:7" ht="13.5" x14ac:dyDescent="0.25">
      <c r="A64" s="809" t="s">
        <v>1927</v>
      </c>
      <c r="B64" s="806"/>
      <c r="C64" s="807"/>
      <c r="D64" s="807"/>
      <c r="E64" s="807"/>
      <c r="F64" s="807"/>
      <c r="G64" s="807"/>
    </row>
    <row r="65" spans="1:7" ht="13.5" x14ac:dyDescent="0.25">
      <c r="A65" s="809" t="s">
        <v>1928</v>
      </c>
      <c r="B65" s="806"/>
      <c r="C65" s="807"/>
      <c r="D65" s="807"/>
      <c r="E65" s="807"/>
      <c r="F65" s="807"/>
      <c r="G65" s="807"/>
    </row>
    <row r="66" spans="1:7" ht="13.5" x14ac:dyDescent="0.25">
      <c r="A66" s="809" t="s">
        <v>1929</v>
      </c>
      <c r="B66" s="806"/>
      <c r="C66" s="807"/>
      <c r="D66" s="807"/>
      <c r="E66" s="807"/>
      <c r="F66" s="807"/>
      <c r="G66" s="807"/>
    </row>
    <row r="67" spans="1:7" ht="13.5" x14ac:dyDescent="0.25">
      <c r="A67" s="809" t="s">
        <v>1930</v>
      </c>
      <c r="B67" s="806"/>
      <c r="C67" s="807"/>
      <c r="D67" s="807"/>
      <c r="E67" s="807"/>
      <c r="F67" s="807"/>
      <c r="G67" s="807"/>
    </row>
    <row r="68" spans="1:7" ht="13.5" x14ac:dyDescent="0.25">
      <c r="A68" s="808" t="s">
        <v>1525</v>
      </c>
      <c r="B68" s="806"/>
      <c r="C68" s="807"/>
      <c r="D68" s="807"/>
      <c r="E68" s="810">
        <v>75</v>
      </c>
      <c r="F68" s="807"/>
      <c r="G68" s="807"/>
    </row>
    <row r="69" spans="1:7" ht="13.5" x14ac:dyDescent="0.25">
      <c r="A69" s="808" t="s">
        <v>1526</v>
      </c>
      <c r="B69" s="806"/>
      <c r="C69" s="807"/>
      <c r="D69" s="807"/>
      <c r="E69" s="808" t="s">
        <v>1527</v>
      </c>
      <c r="F69" s="810">
        <v>895</v>
      </c>
      <c r="G69" s="807"/>
    </row>
    <row r="70" spans="1:7" ht="13.5" x14ac:dyDescent="0.25">
      <c r="A70" s="809" t="s">
        <v>1931</v>
      </c>
      <c r="B70" s="806"/>
      <c r="C70" s="807"/>
      <c r="D70" s="807"/>
      <c r="E70" s="807"/>
      <c r="F70" s="807"/>
      <c r="G70" s="809" t="s">
        <v>1932</v>
      </c>
    </row>
    <row r="71" spans="1:7" ht="13.5" x14ac:dyDescent="0.25">
      <c r="A71" s="808"/>
      <c r="B71" s="806"/>
      <c r="C71" s="807"/>
      <c r="D71" s="807"/>
      <c r="E71" s="807"/>
      <c r="F71" s="807"/>
      <c r="G71" s="807"/>
    </row>
    <row r="72" spans="1:7" x14ac:dyDescent="0.2">
      <c r="B72" s="595"/>
      <c r="C72" s="594"/>
    </row>
    <row r="73" spans="1:7" x14ac:dyDescent="0.2">
      <c r="B73" s="595"/>
      <c r="C73" s="594"/>
    </row>
    <row r="74" spans="1:7" x14ac:dyDescent="0.2">
      <c r="B74" s="595"/>
      <c r="C74" s="594"/>
    </row>
    <row r="75" spans="1:7" x14ac:dyDescent="0.2">
      <c r="B75" s="595"/>
      <c r="C75" s="594"/>
    </row>
    <row r="76" spans="1:7" x14ac:dyDescent="0.2">
      <c r="B76" s="595"/>
      <c r="C76" s="594"/>
    </row>
    <row r="77" spans="1:7" x14ac:dyDescent="0.2">
      <c r="B77" s="595"/>
      <c r="C77" s="594"/>
    </row>
    <row r="78" spans="1:7" x14ac:dyDescent="0.2">
      <c r="B78" s="595"/>
      <c r="C78" s="594"/>
    </row>
    <row r="79" spans="1:7" x14ac:dyDescent="0.2">
      <c r="B79" s="595"/>
      <c r="C79" s="594"/>
    </row>
    <row r="80" spans="1:7" x14ac:dyDescent="0.2">
      <c r="B80" s="595"/>
      <c r="C80" s="594"/>
    </row>
    <row r="81" spans="2:3" x14ac:dyDescent="0.2">
      <c r="B81" s="595"/>
      <c r="C81" s="594"/>
    </row>
    <row r="82" spans="2:3" x14ac:dyDescent="0.2">
      <c r="B82" s="595"/>
      <c r="C82" s="594"/>
    </row>
    <row r="83" spans="2:3" x14ac:dyDescent="0.2">
      <c r="B83" s="595"/>
      <c r="C83" s="594"/>
    </row>
    <row r="84" spans="2:3" x14ac:dyDescent="0.2">
      <c r="B84" s="595"/>
      <c r="C84" s="594"/>
    </row>
    <row r="85" spans="2:3" x14ac:dyDescent="0.2">
      <c r="B85" s="595"/>
      <c r="C85" s="594"/>
    </row>
  </sheetData>
  <mergeCells count="10">
    <mergeCell ref="J7:J8"/>
    <mergeCell ref="K7:K8"/>
    <mergeCell ref="H6:I6"/>
    <mergeCell ref="A7:A8"/>
    <mergeCell ref="B7:B8"/>
    <mergeCell ref="C7:C8"/>
    <mergeCell ref="D7:D8"/>
    <mergeCell ref="E7:F7"/>
    <mergeCell ref="G7:G8"/>
    <mergeCell ref="H7:I7"/>
  </mergeCells>
  <pageMargins left="0.22" right="0.16" top="0.18" bottom="0.16" header="0.31496062992125984" footer="0.31496062992125984"/>
  <pageSetup paperSize="5" scale="55" orientation="landscape" r:id="rId1"/>
  <ignoredErrors>
    <ignoredError sqref="A6:K6 L6:XFD6" numberStoredAsText="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34"/>
  <sheetViews>
    <sheetView showGridLines="0" topLeftCell="A13" zoomScale="90" zoomScaleNormal="90" workbookViewId="0">
      <selection activeCell="K12" sqref="K12"/>
    </sheetView>
  </sheetViews>
  <sheetFormatPr baseColWidth="10" defaultRowHeight="15" x14ac:dyDescent="0.25"/>
  <cols>
    <col min="1" max="1" width="71" style="553" customWidth="1"/>
    <col min="2" max="3" width="17.7109375" style="553" customWidth="1"/>
    <col min="4" max="4" width="13.7109375" style="553" customWidth="1"/>
    <col min="5" max="5" width="15.140625" style="553" customWidth="1"/>
    <col min="6" max="6" width="14.7109375" style="553" customWidth="1"/>
    <col min="7" max="7" width="13" style="553" customWidth="1"/>
    <col min="8" max="8" width="12.5703125" style="553" customWidth="1"/>
    <col min="9" max="9" width="12.140625" style="553" customWidth="1"/>
    <col min="10" max="10" width="16" style="553" customWidth="1"/>
    <col min="11" max="11" width="17.7109375" style="553" customWidth="1"/>
    <col min="12" max="256" width="11.42578125" style="553"/>
    <col min="257" max="257" width="71" style="553" customWidth="1"/>
    <col min="258" max="262" width="17.7109375" style="553" customWidth="1"/>
    <col min="263" max="263" width="19.42578125" style="553" customWidth="1"/>
    <col min="264" max="267" width="17.7109375" style="553" customWidth="1"/>
    <col min="268" max="512" width="11.42578125" style="553"/>
    <col min="513" max="513" width="71" style="553" customWidth="1"/>
    <col min="514" max="518" width="17.7109375" style="553" customWidth="1"/>
    <col min="519" max="519" width="19.42578125" style="553" customWidth="1"/>
    <col min="520" max="523" width="17.7109375" style="553" customWidth="1"/>
    <col min="524" max="768" width="11.42578125" style="553"/>
    <col min="769" max="769" width="71" style="553" customWidth="1"/>
    <col min="770" max="774" width="17.7109375" style="553" customWidth="1"/>
    <col min="775" max="775" width="19.42578125" style="553" customWidth="1"/>
    <col min="776" max="779" width="17.7109375" style="553" customWidth="1"/>
    <col min="780" max="1024" width="11.42578125" style="553"/>
    <col min="1025" max="1025" width="71" style="553" customWidth="1"/>
    <col min="1026" max="1030" width="17.7109375" style="553" customWidth="1"/>
    <col min="1031" max="1031" width="19.42578125" style="553" customWidth="1"/>
    <col min="1032" max="1035" width="17.7109375" style="553" customWidth="1"/>
    <col min="1036" max="1280" width="11.42578125" style="553"/>
    <col min="1281" max="1281" width="71" style="553" customWidth="1"/>
    <col min="1282" max="1286" width="17.7109375" style="553" customWidth="1"/>
    <col min="1287" max="1287" width="19.42578125" style="553" customWidth="1"/>
    <col min="1288" max="1291" width="17.7109375" style="553" customWidth="1"/>
    <col min="1292" max="1536" width="11.42578125" style="553"/>
    <col min="1537" max="1537" width="71" style="553" customWidth="1"/>
    <col min="1538" max="1542" width="17.7109375" style="553" customWidth="1"/>
    <col min="1543" max="1543" width="19.42578125" style="553" customWidth="1"/>
    <col min="1544" max="1547" width="17.7109375" style="553" customWidth="1"/>
    <col min="1548" max="1792" width="11.42578125" style="553"/>
    <col min="1793" max="1793" width="71" style="553" customWidth="1"/>
    <col min="1794" max="1798" width="17.7109375" style="553" customWidth="1"/>
    <col min="1799" max="1799" width="19.42578125" style="553" customWidth="1"/>
    <col min="1800" max="1803" width="17.7109375" style="553" customWidth="1"/>
    <col min="1804" max="2048" width="11.42578125" style="553"/>
    <col min="2049" max="2049" width="71" style="553" customWidth="1"/>
    <col min="2050" max="2054" width="17.7109375" style="553" customWidth="1"/>
    <col min="2055" max="2055" width="19.42578125" style="553" customWidth="1"/>
    <col min="2056" max="2059" width="17.7109375" style="553" customWidth="1"/>
    <col min="2060" max="2304" width="11.42578125" style="553"/>
    <col min="2305" max="2305" width="71" style="553" customWidth="1"/>
    <col min="2306" max="2310" width="17.7109375" style="553" customWidth="1"/>
    <col min="2311" max="2311" width="19.42578125" style="553" customWidth="1"/>
    <col min="2312" max="2315" width="17.7109375" style="553" customWidth="1"/>
    <col min="2316" max="2560" width="11.42578125" style="553"/>
    <col min="2561" max="2561" width="71" style="553" customWidth="1"/>
    <col min="2562" max="2566" width="17.7109375" style="553" customWidth="1"/>
    <col min="2567" max="2567" width="19.42578125" style="553" customWidth="1"/>
    <col min="2568" max="2571" width="17.7109375" style="553" customWidth="1"/>
    <col min="2572" max="2816" width="11.42578125" style="553"/>
    <col min="2817" max="2817" width="71" style="553" customWidth="1"/>
    <col min="2818" max="2822" width="17.7109375" style="553" customWidth="1"/>
    <col min="2823" max="2823" width="19.42578125" style="553" customWidth="1"/>
    <col min="2824" max="2827" width="17.7109375" style="553" customWidth="1"/>
    <col min="2828" max="3072" width="11.42578125" style="553"/>
    <col min="3073" max="3073" width="71" style="553" customWidth="1"/>
    <col min="3074" max="3078" width="17.7109375" style="553" customWidth="1"/>
    <col min="3079" max="3079" width="19.42578125" style="553" customWidth="1"/>
    <col min="3080" max="3083" width="17.7109375" style="553" customWidth="1"/>
    <col min="3084" max="3328" width="11.42578125" style="553"/>
    <col min="3329" max="3329" width="71" style="553" customWidth="1"/>
    <col min="3330" max="3334" width="17.7109375" style="553" customWidth="1"/>
    <col min="3335" max="3335" width="19.42578125" style="553" customWidth="1"/>
    <col min="3336" max="3339" width="17.7109375" style="553" customWidth="1"/>
    <col min="3340" max="3584" width="11.42578125" style="553"/>
    <col min="3585" max="3585" width="71" style="553" customWidth="1"/>
    <col min="3586" max="3590" width="17.7109375" style="553" customWidth="1"/>
    <col min="3591" max="3591" width="19.42578125" style="553" customWidth="1"/>
    <col min="3592" max="3595" width="17.7109375" style="553" customWidth="1"/>
    <col min="3596" max="3840" width="11.42578125" style="553"/>
    <col min="3841" max="3841" width="71" style="553" customWidth="1"/>
    <col min="3842" max="3846" width="17.7109375" style="553" customWidth="1"/>
    <col min="3847" max="3847" width="19.42578125" style="553" customWidth="1"/>
    <col min="3848" max="3851" width="17.7109375" style="553" customWidth="1"/>
    <col min="3852" max="4096" width="11.42578125" style="553"/>
    <col min="4097" max="4097" width="71" style="553" customWidth="1"/>
    <col min="4098" max="4102" width="17.7109375" style="553" customWidth="1"/>
    <col min="4103" max="4103" width="19.42578125" style="553" customWidth="1"/>
    <col min="4104" max="4107" width="17.7109375" style="553" customWidth="1"/>
    <col min="4108" max="4352" width="11.42578125" style="553"/>
    <col min="4353" max="4353" width="71" style="553" customWidth="1"/>
    <col min="4354" max="4358" width="17.7109375" style="553" customWidth="1"/>
    <col min="4359" max="4359" width="19.42578125" style="553" customWidth="1"/>
    <col min="4360" max="4363" width="17.7109375" style="553" customWidth="1"/>
    <col min="4364" max="4608" width="11.42578125" style="553"/>
    <col min="4609" max="4609" width="71" style="553" customWidth="1"/>
    <col min="4610" max="4614" width="17.7109375" style="553" customWidth="1"/>
    <col min="4615" max="4615" width="19.42578125" style="553" customWidth="1"/>
    <col min="4616" max="4619" width="17.7109375" style="553" customWidth="1"/>
    <col min="4620" max="4864" width="11.42578125" style="553"/>
    <col min="4865" max="4865" width="71" style="553" customWidth="1"/>
    <col min="4866" max="4870" width="17.7109375" style="553" customWidth="1"/>
    <col min="4871" max="4871" width="19.42578125" style="553" customWidth="1"/>
    <col min="4872" max="4875" width="17.7109375" style="553" customWidth="1"/>
    <col min="4876" max="5120" width="11.42578125" style="553"/>
    <col min="5121" max="5121" width="71" style="553" customWidth="1"/>
    <col min="5122" max="5126" width="17.7109375" style="553" customWidth="1"/>
    <col min="5127" max="5127" width="19.42578125" style="553" customWidth="1"/>
    <col min="5128" max="5131" width="17.7109375" style="553" customWidth="1"/>
    <col min="5132" max="5376" width="11.42578125" style="553"/>
    <col min="5377" max="5377" width="71" style="553" customWidth="1"/>
    <col min="5378" max="5382" width="17.7109375" style="553" customWidth="1"/>
    <col min="5383" max="5383" width="19.42578125" style="553" customWidth="1"/>
    <col min="5384" max="5387" width="17.7109375" style="553" customWidth="1"/>
    <col min="5388" max="5632" width="11.42578125" style="553"/>
    <col min="5633" max="5633" width="71" style="553" customWidth="1"/>
    <col min="5634" max="5638" width="17.7109375" style="553" customWidth="1"/>
    <col min="5639" max="5639" width="19.42578125" style="553" customWidth="1"/>
    <col min="5640" max="5643" width="17.7109375" style="553" customWidth="1"/>
    <col min="5644" max="5888" width="11.42578125" style="553"/>
    <col min="5889" max="5889" width="71" style="553" customWidth="1"/>
    <col min="5890" max="5894" width="17.7109375" style="553" customWidth="1"/>
    <col min="5895" max="5895" width="19.42578125" style="553" customWidth="1"/>
    <col min="5896" max="5899" width="17.7109375" style="553" customWidth="1"/>
    <col min="5900" max="6144" width="11.42578125" style="553"/>
    <col min="6145" max="6145" width="71" style="553" customWidth="1"/>
    <col min="6146" max="6150" width="17.7109375" style="553" customWidth="1"/>
    <col min="6151" max="6151" width="19.42578125" style="553" customWidth="1"/>
    <col min="6152" max="6155" width="17.7109375" style="553" customWidth="1"/>
    <col min="6156" max="6400" width="11.42578125" style="553"/>
    <col min="6401" max="6401" width="71" style="553" customWidth="1"/>
    <col min="6402" max="6406" width="17.7109375" style="553" customWidth="1"/>
    <col min="6407" max="6407" width="19.42578125" style="553" customWidth="1"/>
    <col min="6408" max="6411" width="17.7109375" style="553" customWidth="1"/>
    <col min="6412" max="6656" width="11.42578125" style="553"/>
    <col min="6657" max="6657" width="71" style="553" customWidth="1"/>
    <col min="6658" max="6662" width="17.7109375" style="553" customWidth="1"/>
    <col min="6663" max="6663" width="19.42578125" style="553" customWidth="1"/>
    <col min="6664" max="6667" width="17.7109375" style="553" customWidth="1"/>
    <col min="6668" max="6912" width="11.42578125" style="553"/>
    <col min="6913" max="6913" width="71" style="553" customWidth="1"/>
    <col min="6914" max="6918" width="17.7109375" style="553" customWidth="1"/>
    <col min="6919" max="6919" width="19.42578125" style="553" customWidth="1"/>
    <col min="6920" max="6923" width="17.7109375" style="553" customWidth="1"/>
    <col min="6924" max="7168" width="11.42578125" style="553"/>
    <col min="7169" max="7169" width="71" style="553" customWidth="1"/>
    <col min="7170" max="7174" width="17.7109375" style="553" customWidth="1"/>
    <col min="7175" max="7175" width="19.42578125" style="553" customWidth="1"/>
    <col min="7176" max="7179" width="17.7109375" style="553" customWidth="1"/>
    <col min="7180" max="7424" width="11.42578125" style="553"/>
    <col min="7425" max="7425" width="71" style="553" customWidth="1"/>
    <col min="7426" max="7430" width="17.7109375" style="553" customWidth="1"/>
    <col min="7431" max="7431" width="19.42578125" style="553" customWidth="1"/>
    <col min="7432" max="7435" width="17.7109375" style="553" customWidth="1"/>
    <col min="7436" max="7680" width="11.42578125" style="553"/>
    <col min="7681" max="7681" width="71" style="553" customWidth="1"/>
    <col min="7682" max="7686" width="17.7109375" style="553" customWidth="1"/>
    <col min="7687" max="7687" width="19.42578125" style="553" customWidth="1"/>
    <col min="7688" max="7691" width="17.7109375" style="553" customWidth="1"/>
    <col min="7692" max="7936" width="11.42578125" style="553"/>
    <col min="7937" max="7937" width="71" style="553" customWidth="1"/>
    <col min="7938" max="7942" width="17.7109375" style="553" customWidth="1"/>
    <col min="7943" max="7943" width="19.42578125" style="553" customWidth="1"/>
    <col min="7944" max="7947" width="17.7109375" style="553" customWidth="1"/>
    <col min="7948" max="8192" width="11.42578125" style="553"/>
    <col min="8193" max="8193" width="71" style="553" customWidth="1"/>
    <col min="8194" max="8198" width="17.7109375" style="553" customWidth="1"/>
    <col min="8199" max="8199" width="19.42578125" style="553" customWidth="1"/>
    <col min="8200" max="8203" width="17.7109375" style="553" customWidth="1"/>
    <col min="8204" max="8448" width="11.42578125" style="553"/>
    <col min="8449" max="8449" width="71" style="553" customWidth="1"/>
    <col min="8450" max="8454" width="17.7109375" style="553" customWidth="1"/>
    <col min="8455" max="8455" width="19.42578125" style="553" customWidth="1"/>
    <col min="8456" max="8459" width="17.7109375" style="553" customWidth="1"/>
    <col min="8460" max="8704" width="11.42578125" style="553"/>
    <col min="8705" max="8705" width="71" style="553" customWidth="1"/>
    <col min="8706" max="8710" width="17.7109375" style="553" customWidth="1"/>
    <col min="8711" max="8711" width="19.42578125" style="553" customWidth="1"/>
    <col min="8712" max="8715" width="17.7109375" style="553" customWidth="1"/>
    <col min="8716" max="8960" width="11.42578125" style="553"/>
    <col min="8961" max="8961" width="71" style="553" customWidth="1"/>
    <col min="8962" max="8966" width="17.7109375" style="553" customWidth="1"/>
    <col min="8967" max="8967" width="19.42578125" style="553" customWidth="1"/>
    <col min="8968" max="8971" width="17.7109375" style="553" customWidth="1"/>
    <col min="8972" max="9216" width="11.42578125" style="553"/>
    <col min="9217" max="9217" width="71" style="553" customWidth="1"/>
    <col min="9218" max="9222" width="17.7109375" style="553" customWidth="1"/>
    <col min="9223" max="9223" width="19.42578125" style="553" customWidth="1"/>
    <col min="9224" max="9227" width="17.7109375" style="553" customWidth="1"/>
    <col min="9228" max="9472" width="11.42578125" style="553"/>
    <col min="9473" max="9473" width="71" style="553" customWidth="1"/>
    <col min="9474" max="9478" width="17.7109375" style="553" customWidth="1"/>
    <col min="9479" max="9479" width="19.42578125" style="553" customWidth="1"/>
    <col min="9480" max="9483" width="17.7109375" style="553" customWidth="1"/>
    <col min="9484" max="9728" width="11.42578125" style="553"/>
    <col min="9729" max="9729" width="71" style="553" customWidth="1"/>
    <col min="9730" max="9734" width="17.7109375" style="553" customWidth="1"/>
    <col min="9735" max="9735" width="19.42578125" style="553" customWidth="1"/>
    <col min="9736" max="9739" width="17.7109375" style="553" customWidth="1"/>
    <col min="9740" max="9984" width="11.42578125" style="553"/>
    <col min="9985" max="9985" width="71" style="553" customWidth="1"/>
    <col min="9986" max="9990" width="17.7109375" style="553" customWidth="1"/>
    <col min="9991" max="9991" width="19.42578125" style="553" customWidth="1"/>
    <col min="9992" max="9995" width="17.7109375" style="553" customWidth="1"/>
    <col min="9996" max="10240" width="11.42578125" style="553"/>
    <col min="10241" max="10241" width="71" style="553" customWidth="1"/>
    <col min="10242" max="10246" width="17.7109375" style="553" customWidth="1"/>
    <col min="10247" max="10247" width="19.42578125" style="553" customWidth="1"/>
    <col min="10248" max="10251" width="17.7109375" style="553" customWidth="1"/>
    <col min="10252" max="10496" width="11.42578125" style="553"/>
    <col min="10497" max="10497" width="71" style="553" customWidth="1"/>
    <col min="10498" max="10502" width="17.7109375" style="553" customWidth="1"/>
    <col min="10503" max="10503" width="19.42578125" style="553" customWidth="1"/>
    <col min="10504" max="10507" width="17.7109375" style="553" customWidth="1"/>
    <col min="10508" max="10752" width="11.42578125" style="553"/>
    <col min="10753" max="10753" width="71" style="553" customWidth="1"/>
    <col min="10754" max="10758" width="17.7109375" style="553" customWidth="1"/>
    <col min="10759" max="10759" width="19.42578125" style="553" customWidth="1"/>
    <col min="10760" max="10763" width="17.7109375" style="553" customWidth="1"/>
    <col min="10764" max="11008" width="11.42578125" style="553"/>
    <col min="11009" max="11009" width="71" style="553" customWidth="1"/>
    <col min="11010" max="11014" width="17.7109375" style="553" customWidth="1"/>
    <col min="11015" max="11015" width="19.42578125" style="553" customWidth="1"/>
    <col min="11016" max="11019" width="17.7109375" style="553" customWidth="1"/>
    <col min="11020" max="11264" width="11.42578125" style="553"/>
    <col min="11265" max="11265" width="71" style="553" customWidth="1"/>
    <col min="11266" max="11270" width="17.7109375" style="553" customWidth="1"/>
    <col min="11271" max="11271" width="19.42578125" style="553" customWidth="1"/>
    <col min="11272" max="11275" width="17.7109375" style="553" customWidth="1"/>
    <col min="11276" max="11520" width="11.42578125" style="553"/>
    <col min="11521" max="11521" width="71" style="553" customWidth="1"/>
    <col min="11522" max="11526" width="17.7109375" style="553" customWidth="1"/>
    <col min="11527" max="11527" width="19.42578125" style="553" customWidth="1"/>
    <col min="11528" max="11531" width="17.7109375" style="553" customWidth="1"/>
    <col min="11532" max="11776" width="11.42578125" style="553"/>
    <col min="11777" max="11777" width="71" style="553" customWidth="1"/>
    <col min="11778" max="11782" width="17.7109375" style="553" customWidth="1"/>
    <col min="11783" max="11783" width="19.42578125" style="553" customWidth="1"/>
    <col min="11784" max="11787" width="17.7109375" style="553" customWidth="1"/>
    <col min="11788" max="12032" width="11.42578125" style="553"/>
    <col min="12033" max="12033" width="71" style="553" customWidth="1"/>
    <col min="12034" max="12038" width="17.7109375" style="553" customWidth="1"/>
    <col min="12039" max="12039" width="19.42578125" style="553" customWidth="1"/>
    <col min="12040" max="12043" width="17.7109375" style="553" customWidth="1"/>
    <col min="12044" max="12288" width="11.42578125" style="553"/>
    <col min="12289" max="12289" width="71" style="553" customWidth="1"/>
    <col min="12290" max="12294" width="17.7109375" style="553" customWidth="1"/>
    <col min="12295" max="12295" width="19.42578125" style="553" customWidth="1"/>
    <col min="12296" max="12299" width="17.7109375" style="553" customWidth="1"/>
    <col min="12300" max="12544" width="11.42578125" style="553"/>
    <col min="12545" max="12545" width="71" style="553" customWidth="1"/>
    <col min="12546" max="12550" width="17.7109375" style="553" customWidth="1"/>
    <col min="12551" max="12551" width="19.42578125" style="553" customWidth="1"/>
    <col min="12552" max="12555" width="17.7109375" style="553" customWidth="1"/>
    <col min="12556" max="12800" width="11.42578125" style="553"/>
    <col min="12801" max="12801" width="71" style="553" customWidth="1"/>
    <col min="12802" max="12806" width="17.7109375" style="553" customWidth="1"/>
    <col min="12807" max="12807" width="19.42578125" style="553" customWidth="1"/>
    <col min="12808" max="12811" width="17.7109375" style="553" customWidth="1"/>
    <col min="12812" max="13056" width="11.42578125" style="553"/>
    <col min="13057" max="13057" width="71" style="553" customWidth="1"/>
    <col min="13058" max="13062" width="17.7109375" style="553" customWidth="1"/>
    <col min="13063" max="13063" width="19.42578125" style="553" customWidth="1"/>
    <col min="13064" max="13067" width="17.7109375" style="553" customWidth="1"/>
    <col min="13068" max="13312" width="11.42578125" style="553"/>
    <col min="13313" max="13313" width="71" style="553" customWidth="1"/>
    <col min="13314" max="13318" width="17.7109375" style="553" customWidth="1"/>
    <col min="13319" max="13319" width="19.42578125" style="553" customWidth="1"/>
    <col min="13320" max="13323" width="17.7109375" style="553" customWidth="1"/>
    <col min="13324" max="13568" width="11.42578125" style="553"/>
    <col min="13569" max="13569" width="71" style="553" customWidth="1"/>
    <col min="13570" max="13574" width="17.7109375" style="553" customWidth="1"/>
    <col min="13575" max="13575" width="19.42578125" style="553" customWidth="1"/>
    <col min="13576" max="13579" width="17.7109375" style="553" customWidth="1"/>
    <col min="13580" max="13824" width="11.42578125" style="553"/>
    <col min="13825" max="13825" width="71" style="553" customWidth="1"/>
    <col min="13826" max="13830" width="17.7109375" style="553" customWidth="1"/>
    <col min="13831" max="13831" width="19.42578125" style="553" customWidth="1"/>
    <col min="13832" max="13835" width="17.7109375" style="553" customWidth="1"/>
    <col min="13836" max="14080" width="11.42578125" style="553"/>
    <col min="14081" max="14081" width="71" style="553" customWidth="1"/>
    <col min="14082" max="14086" width="17.7109375" style="553" customWidth="1"/>
    <col min="14087" max="14087" width="19.42578125" style="553" customWidth="1"/>
    <col min="14088" max="14091" width="17.7109375" style="553" customWidth="1"/>
    <col min="14092" max="14336" width="11.42578125" style="553"/>
    <col min="14337" max="14337" width="71" style="553" customWidth="1"/>
    <col min="14338" max="14342" width="17.7109375" style="553" customWidth="1"/>
    <col min="14343" max="14343" width="19.42578125" style="553" customWidth="1"/>
    <col min="14344" max="14347" width="17.7109375" style="553" customWidth="1"/>
    <col min="14348" max="14592" width="11.42578125" style="553"/>
    <col min="14593" max="14593" width="71" style="553" customWidth="1"/>
    <col min="14594" max="14598" width="17.7109375" style="553" customWidth="1"/>
    <col min="14599" max="14599" width="19.42578125" style="553" customWidth="1"/>
    <col min="14600" max="14603" width="17.7109375" style="553" customWidth="1"/>
    <col min="14604" max="14848" width="11.42578125" style="553"/>
    <col min="14849" max="14849" width="71" style="553" customWidth="1"/>
    <col min="14850" max="14854" width="17.7109375" style="553" customWidth="1"/>
    <col min="14855" max="14855" width="19.42578125" style="553" customWidth="1"/>
    <col min="14856" max="14859" width="17.7109375" style="553" customWidth="1"/>
    <col min="14860" max="15104" width="11.42578125" style="553"/>
    <col min="15105" max="15105" width="71" style="553" customWidth="1"/>
    <col min="15106" max="15110" width="17.7109375" style="553" customWidth="1"/>
    <col min="15111" max="15111" width="19.42578125" style="553" customWidth="1"/>
    <col min="15112" max="15115" width="17.7109375" style="553" customWidth="1"/>
    <col min="15116" max="15360" width="11.42578125" style="553"/>
    <col min="15361" max="15361" width="71" style="553" customWidth="1"/>
    <col min="15362" max="15366" width="17.7109375" style="553" customWidth="1"/>
    <col min="15367" max="15367" width="19.42578125" style="553" customWidth="1"/>
    <col min="15368" max="15371" width="17.7109375" style="553" customWidth="1"/>
    <col min="15372" max="15616" width="11.42578125" style="553"/>
    <col min="15617" max="15617" width="71" style="553" customWidth="1"/>
    <col min="15618" max="15622" width="17.7109375" style="553" customWidth="1"/>
    <col min="15623" max="15623" width="19.42578125" style="553" customWidth="1"/>
    <col min="15624" max="15627" width="17.7109375" style="553" customWidth="1"/>
    <col min="15628" max="15872" width="11.42578125" style="553"/>
    <col min="15873" max="15873" width="71" style="553" customWidth="1"/>
    <col min="15874" max="15878" width="17.7109375" style="553" customWidth="1"/>
    <col min="15879" max="15879" width="19.42578125" style="553" customWidth="1"/>
    <col min="15880" max="15883" width="17.7109375" style="553" customWidth="1"/>
    <col min="15884" max="16128" width="11.42578125" style="553"/>
    <col min="16129" max="16129" width="71" style="553" customWidth="1"/>
    <col min="16130" max="16134" width="17.7109375" style="553" customWidth="1"/>
    <col min="16135" max="16135" width="19.42578125" style="553" customWidth="1"/>
    <col min="16136" max="16139" width="17.7109375" style="553" customWidth="1"/>
    <col min="16140" max="16384" width="11.42578125" style="553"/>
  </cols>
  <sheetData>
    <row r="1" spans="1:11" s="348" customFormat="1" x14ac:dyDescent="0.25"/>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3398</v>
      </c>
      <c r="B4" s="350"/>
      <c r="C4" s="350"/>
      <c r="D4" s="350"/>
      <c r="E4" s="350"/>
      <c r="F4" s="350"/>
      <c r="G4" s="350"/>
      <c r="H4" s="350"/>
      <c r="I4" s="350"/>
      <c r="J4" s="350"/>
      <c r="K4" s="350"/>
    </row>
    <row r="5" spans="1:11" s="348" customFormat="1" ht="18.75" customHeight="1" x14ac:dyDescent="0.25">
      <c r="A5" s="225"/>
      <c r="D5" s="224"/>
      <c r="E5" s="224"/>
      <c r="F5" s="224"/>
      <c r="G5" s="225"/>
      <c r="H5" s="224"/>
      <c r="I5" s="224"/>
      <c r="K5" s="224"/>
    </row>
    <row r="6" spans="1:11" s="348" customFormat="1" x14ac:dyDescent="0.25">
      <c r="A6" s="991" t="s">
        <v>1</v>
      </c>
      <c r="B6" s="991" t="s">
        <v>2</v>
      </c>
      <c r="C6" s="991" t="s">
        <v>3</v>
      </c>
      <c r="D6" s="991"/>
      <c r="E6" s="353" t="s">
        <v>4</v>
      </c>
      <c r="F6" s="353"/>
      <c r="G6" s="991" t="s">
        <v>5</v>
      </c>
      <c r="H6" s="1603" t="s">
        <v>6</v>
      </c>
      <c r="I6" s="1603"/>
      <c r="J6" s="991" t="s">
        <v>7</v>
      </c>
      <c r="K6" s="991" t="s">
        <v>8</v>
      </c>
    </row>
    <row r="7" spans="1:11" s="354" customFormat="1" x14ac:dyDescent="0.25">
      <c r="A7" s="1614" t="s">
        <v>9</v>
      </c>
      <c r="B7" s="1601" t="s">
        <v>10</v>
      </c>
      <c r="C7" s="1601" t="s">
        <v>11</v>
      </c>
      <c r="D7" s="1601" t="s">
        <v>12</v>
      </c>
      <c r="E7" s="1601" t="s">
        <v>13</v>
      </c>
      <c r="F7" s="1601"/>
      <c r="G7" s="1601" t="s">
        <v>14</v>
      </c>
      <c r="H7" s="1601" t="s">
        <v>15</v>
      </c>
      <c r="I7" s="1601"/>
      <c r="J7" s="1695" t="s">
        <v>16</v>
      </c>
      <c r="K7" s="1602" t="s">
        <v>17</v>
      </c>
    </row>
    <row r="8" spans="1:11" s="354" customFormat="1" ht="19.5" customHeight="1" x14ac:dyDescent="0.25">
      <c r="A8" s="1614"/>
      <c r="B8" s="1601"/>
      <c r="C8" s="1601"/>
      <c r="D8" s="1601"/>
      <c r="E8" s="990" t="s">
        <v>18</v>
      </c>
      <c r="F8" s="990" t="s">
        <v>19</v>
      </c>
      <c r="G8" s="1601"/>
      <c r="H8" s="990" t="s">
        <v>18</v>
      </c>
      <c r="I8" s="990" t="s">
        <v>19</v>
      </c>
      <c r="J8" s="1695"/>
      <c r="K8" s="1602"/>
    </row>
    <row r="9" spans="1:11" ht="15.95" customHeight="1" x14ac:dyDescent="0.25">
      <c r="A9" s="443" t="s">
        <v>467</v>
      </c>
      <c r="B9" s="444"/>
      <c r="C9" s="444"/>
      <c r="D9" s="444"/>
      <c r="E9" s="444"/>
      <c r="F9" s="444"/>
      <c r="G9" s="444"/>
      <c r="H9" s="444"/>
      <c r="I9" s="444"/>
      <c r="J9" s="444"/>
      <c r="K9" s="484">
        <f>SUM(K10)</f>
        <v>0</v>
      </c>
    </row>
    <row r="10" spans="1:11" ht="19.5" customHeight="1" x14ac:dyDescent="0.25">
      <c r="A10" s="540"/>
      <c r="B10" s="993"/>
      <c r="C10" s="993"/>
      <c r="D10" s="545"/>
      <c r="E10" s="545"/>
      <c r="F10" s="545"/>
      <c r="G10" s="993"/>
      <c r="H10" s="993"/>
      <c r="I10" s="993"/>
      <c r="J10" s="993"/>
      <c r="K10" s="485"/>
    </row>
    <row r="11" spans="1:11" ht="15.95" customHeight="1" x14ac:dyDescent="0.25">
      <c r="A11" s="443" t="s">
        <v>594</v>
      </c>
      <c r="B11" s="73"/>
      <c r="C11" s="73"/>
      <c r="D11" s="994"/>
      <c r="E11" s="994"/>
      <c r="F11" s="994"/>
      <c r="G11" s="73"/>
      <c r="H11" s="73"/>
      <c r="I11" s="73"/>
      <c r="J11" s="73"/>
      <c r="K11" s="484">
        <f>SUM(K12:K16)</f>
        <v>4102340</v>
      </c>
    </row>
    <row r="12" spans="1:11" ht="15.95" customHeight="1" x14ac:dyDescent="0.25">
      <c r="A12" s="540" t="s">
        <v>2356</v>
      </c>
      <c r="B12" s="993" t="s">
        <v>1114</v>
      </c>
      <c r="C12" s="993" t="s">
        <v>2354</v>
      </c>
      <c r="D12" s="996">
        <v>1.4999999999999999E-2</v>
      </c>
      <c r="E12" s="545"/>
      <c r="F12" s="545"/>
      <c r="G12" s="993"/>
      <c r="H12" s="218">
        <v>400</v>
      </c>
      <c r="I12" s="993"/>
      <c r="J12" s="993" t="s">
        <v>2355</v>
      </c>
      <c r="K12" s="544">
        <v>1208789.81</v>
      </c>
    </row>
    <row r="13" spans="1:11" ht="15.95" customHeight="1" x14ac:dyDescent="0.25">
      <c r="A13" s="540" t="s">
        <v>2359</v>
      </c>
      <c r="B13" s="993" t="s">
        <v>86</v>
      </c>
      <c r="C13" s="993" t="s">
        <v>79</v>
      </c>
      <c r="D13" s="545"/>
      <c r="E13" s="545"/>
      <c r="F13" s="545"/>
      <c r="G13" s="993"/>
      <c r="H13" s="218"/>
      <c r="I13" s="993"/>
      <c r="J13" s="993" t="s">
        <v>2355</v>
      </c>
      <c r="K13" s="544">
        <v>1089793.3700000001</v>
      </c>
    </row>
    <row r="14" spans="1:11" ht="15.95" customHeight="1" x14ac:dyDescent="0.25">
      <c r="A14" s="540" t="s">
        <v>2357</v>
      </c>
      <c r="B14" s="993" t="s">
        <v>2358</v>
      </c>
      <c r="C14" s="993" t="s">
        <v>2354</v>
      </c>
      <c r="D14" s="545" t="s">
        <v>80</v>
      </c>
      <c r="E14" s="545"/>
      <c r="F14" s="545"/>
      <c r="G14" s="993"/>
      <c r="H14" s="218">
        <v>337.5</v>
      </c>
      <c r="I14" s="993"/>
      <c r="J14" s="993" t="s">
        <v>2355</v>
      </c>
      <c r="K14" s="544">
        <v>1014285.5</v>
      </c>
    </row>
    <row r="15" spans="1:11" ht="15.95" customHeight="1" x14ac:dyDescent="0.25">
      <c r="A15" s="540" t="s">
        <v>526</v>
      </c>
      <c r="B15" s="993" t="s">
        <v>104</v>
      </c>
      <c r="C15" s="993" t="s">
        <v>2354</v>
      </c>
      <c r="D15" s="995">
        <v>1.1999999999999999E-3</v>
      </c>
      <c r="E15" s="545"/>
      <c r="F15" s="545"/>
      <c r="G15" s="993"/>
      <c r="H15" s="218">
        <v>87.75</v>
      </c>
      <c r="I15" s="993"/>
      <c r="J15" s="993" t="s">
        <v>2355</v>
      </c>
      <c r="K15" s="544">
        <v>781245.67</v>
      </c>
    </row>
    <row r="16" spans="1:11" ht="15.95" customHeight="1" x14ac:dyDescent="0.25">
      <c r="A16" s="540" t="s">
        <v>2360</v>
      </c>
      <c r="B16" s="993" t="s">
        <v>2361</v>
      </c>
      <c r="C16" s="993" t="s">
        <v>2354</v>
      </c>
      <c r="D16" s="545">
        <v>0.1</v>
      </c>
      <c r="E16" s="545"/>
      <c r="F16" s="545"/>
      <c r="G16" s="993"/>
      <c r="H16" s="218"/>
      <c r="I16" s="993"/>
      <c r="J16" s="993" t="s">
        <v>2355</v>
      </c>
      <c r="K16" s="544">
        <v>8225.65</v>
      </c>
    </row>
    <row r="17" spans="1:11" ht="15.95" customHeight="1" x14ac:dyDescent="0.25">
      <c r="A17" s="540"/>
      <c r="B17" s="993"/>
      <c r="C17" s="993"/>
      <c r="D17" s="545"/>
      <c r="E17" s="545"/>
      <c r="F17" s="545"/>
      <c r="G17" s="993"/>
      <c r="H17" s="218"/>
      <c r="I17" s="993"/>
      <c r="J17" s="993"/>
      <c r="K17" s="485"/>
    </row>
    <row r="18" spans="1:11" s="348" customFormat="1" ht="15.95" customHeight="1" x14ac:dyDescent="0.25">
      <c r="A18" s="445" t="s">
        <v>614</v>
      </c>
      <c r="B18" s="71"/>
      <c r="C18" s="71"/>
      <c r="D18" s="997"/>
      <c r="E18" s="997"/>
      <c r="F18" s="997"/>
      <c r="G18" s="71"/>
      <c r="H18" s="989"/>
      <c r="I18" s="71"/>
      <c r="J18" s="71"/>
      <c r="K18" s="486">
        <f>SUM(K19)</f>
        <v>97727.03</v>
      </c>
    </row>
    <row r="19" spans="1:11" s="348" customFormat="1" ht="15.95" customHeight="1" x14ac:dyDescent="0.25">
      <c r="A19" s="540" t="s">
        <v>2362</v>
      </c>
      <c r="B19" s="72"/>
      <c r="C19" s="72"/>
      <c r="D19" s="998"/>
      <c r="E19" s="998"/>
      <c r="F19" s="998"/>
      <c r="G19" s="72"/>
      <c r="H19" s="220"/>
      <c r="I19" s="72"/>
      <c r="J19" s="72" t="s">
        <v>2355</v>
      </c>
      <c r="K19" s="79">
        <v>97727.03</v>
      </c>
    </row>
    <row r="20" spans="1:11" s="348" customFormat="1" ht="15.95" customHeight="1" x14ac:dyDescent="0.25">
      <c r="A20" s="540"/>
      <c r="B20" s="72"/>
      <c r="C20" s="72"/>
      <c r="D20" s="998"/>
      <c r="E20" s="998"/>
      <c r="F20" s="998"/>
      <c r="G20" s="72"/>
      <c r="H20" s="220"/>
      <c r="I20" s="72"/>
      <c r="J20" s="72"/>
      <c r="K20" s="487"/>
    </row>
    <row r="21" spans="1:11" ht="15.95" customHeight="1" x14ac:dyDescent="0.25">
      <c r="A21" s="443" t="s">
        <v>617</v>
      </c>
      <c r="B21" s="73"/>
      <c r="C21" s="73"/>
      <c r="D21" s="994"/>
      <c r="E21" s="994"/>
      <c r="F21" s="994"/>
      <c r="G21" s="73"/>
      <c r="H21" s="999"/>
      <c r="I21" s="73"/>
      <c r="J21" s="73"/>
      <c r="K21" s="484">
        <f>SUM(K22)</f>
        <v>199815.03</v>
      </c>
    </row>
    <row r="22" spans="1:11" ht="15.95" customHeight="1" x14ac:dyDescent="0.25">
      <c r="A22" s="540" t="s">
        <v>2363</v>
      </c>
      <c r="B22" s="993" t="s">
        <v>1114</v>
      </c>
      <c r="C22" s="993" t="s">
        <v>79</v>
      </c>
      <c r="D22" s="545">
        <v>0.03</v>
      </c>
      <c r="E22" s="545"/>
      <c r="F22" s="545"/>
      <c r="G22" s="993"/>
      <c r="H22" s="218">
        <v>3000</v>
      </c>
      <c r="I22" s="993"/>
      <c r="J22" s="993" t="s">
        <v>2364</v>
      </c>
      <c r="K22" s="544">
        <v>199815.03</v>
      </c>
    </row>
    <row r="23" spans="1:11" ht="15.95" customHeight="1" x14ac:dyDescent="0.25">
      <c r="A23" s="540"/>
      <c r="B23" s="993"/>
      <c r="C23" s="993"/>
      <c r="D23" s="545"/>
      <c r="E23" s="545"/>
      <c r="F23" s="545"/>
      <c r="G23" s="993"/>
      <c r="H23" s="218"/>
      <c r="I23" s="993"/>
      <c r="J23" s="993"/>
      <c r="K23" s="485"/>
    </row>
    <row r="24" spans="1:11" ht="15.95" customHeight="1" x14ac:dyDescent="0.25">
      <c r="A24" s="443" t="s">
        <v>620</v>
      </c>
      <c r="B24" s="73"/>
      <c r="C24" s="73"/>
      <c r="D24" s="994"/>
      <c r="E24" s="994"/>
      <c r="F24" s="994"/>
      <c r="G24" s="73"/>
      <c r="H24" s="999"/>
      <c r="I24" s="73"/>
      <c r="J24" s="73"/>
      <c r="K24" s="484">
        <f>SUM(K25)</f>
        <v>275789.83</v>
      </c>
    </row>
    <row r="25" spans="1:11" ht="15.95" customHeight="1" x14ac:dyDescent="0.25">
      <c r="A25" s="540" t="s">
        <v>2365</v>
      </c>
      <c r="B25" s="993" t="s">
        <v>2366</v>
      </c>
      <c r="C25" s="993" t="s">
        <v>79</v>
      </c>
      <c r="D25" s="545"/>
      <c r="E25" s="545"/>
      <c r="F25" s="545"/>
      <c r="G25" s="993"/>
      <c r="H25" s="218"/>
      <c r="I25" s="993"/>
      <c r="J25" s="993" t="s">
        <v>2355</v>
      </c>
      <c r="K25" s="544">
        <v>275789.83</v>
      </c>
    </row>
    <row r="26" spans="1:11" ht="15.95" customHeight="1" x14ac:dyDescent="0.25">
      <c r="A26" s="439"/>
      <c r="B26" s="993"/>
      <c r="C26" s="993"/>
      <c r="D26" s="545"/>
      <c r="E26" s="545"/>
      <c r="F26" s="545"/>
      <c r="G26" s="993"/>
      <c r="H26" s="218"/>
      <c r="I26" s="993"/>
      <c r="J26" s="993"/>
      <c r="K26" s="485"/>
    </row>
    <row r="27" spans="1:11" ht="15.95" customHeight="1" x14ac:dyDescent="0.25">
      <c r="A27" s="443" t="s">
        <v>621</v>
      </c>
      <c r="B27" s="73"/>
      <c r="C27" s="73"/>
      <c r="D27" s="994"/>
      <c r="E27" s="994"/>
      <c r="F27" s="994"/>
      <c r="G27" s="73"/>
      <c r="H27" s="999"/>
      <c r="I27" s="73"/>
      <c r="J27" s="73"/>
      <c r="K27" s="484">
        <f>SUM(K28:K28)</f>
        <v>0</v>
      </c>
    </row>
    <row r="28" spans="1:11" ht="15.95" customHeight="1" x14ac:dyDescent="0.25">
      <c r="A28" s="439"/>
      <c r="B28" s="993"/>
      <c r="C28" s="993"/>
      <c r="D28" s="545"/>
      <c r="E28" s="545"/>
      <c r="F28" s="545"/>
      <c r="G28" s="993"/>
      <c r="H28" s="218"/>
      <c r="I28" s="993"/>
      <c r="J28" s="993"/>
      <c r="K28" s="485"/>
    </row>
    <row r="29" spans="1:11" s="348" customFormat="1" ht="15.95" customHeight="1" x14ac:dyDescent="0.25">
      <c r="A29" s="445" t="s">
        <v>624</v>
      </c>
      <c r="B29" s="71"/>
      <c r="C29" s="71"/>
      <c r="D29" s="997"/>
      <c r="E29" s="997"/>
      <c r="F29" s="997"/>
      <c r="G29" s="71"/>
      <c r="H29" s="989"/>
      <c r="I29" s="71"/>
      <c r="J29" s="71"/>
      <c r="K29" s="486">
        <f>SUM(K30)</f>
        <v>0</v>
      </c>
    </row>
    <row r="30" spans="1:11" s="348" customFormat="1" ht="15.95" customHeight="1" x14ac:dyDescent="0.25">
      <c r="A30" s="440"/>
      <c r="B30" s="72"/>
      <c r="C30" s="72"/>
      <c r="D30" s="998"/>
      <c r="E30" s="998"/>
      <c r="F30" s="998"/>
      <c r="G30" s="72"/>
      <c r="H30" s="220"/>
      <c r="I30" s="72"/>
      <c r="J30" s="72"/>
      <c r="K30" s="487"/>
    </row>
    <row r="31" spans="1:11" ht="15.95" customHeight="1" x14ac:dyDescent="0.25">
      <c r="A31" s="443" t="s">
        <v>627</v>
      </c>
      <c r="B31" s="73"/>
      <c r="C31" s="73"/>
      <c r="D31" s="994"/>
      <c r="E31" s="994"/>
      <c r="F31" s="994"/>
      <c r="G31" s="73"/>
      <c r="H31" s="999"/>
      <c r="I31" s="73"/>
      <c r="J31" s="73"/>
      <c r="K31" s="484">
        <f>SUM(K32)</f>
        <v>0</v>
      </c>
    </row>
    <row r="32" spans="1:11" ht="15.95" customHeight="1" x14ac:dyDescent="0.25">
      <c r="A32" s="439"/>
      <c r="B32" s="993"/>
      <c r="C32" s="993"/>
      <c r="D32" s="545"/>
      <c r="E32" s="545"/>
      <c r="F32" s="545"/>
      <c r="G32" s="993"/>
      <c r="H32" s="218"/>
      <c r="I32" s="993"/>
      <c r="J32" s="993"/>
      <c r="K32" s="485"/>
    </row>
    <row r="33" spans="1:11" ht="15.95" customHeight="1" x14ac:dyDescent="0.25">
      <c r="A33" s="441" t="s">
        <v>628</v>
      </c>
      <c r="B33" s="992"/>
      <c r="C33" s="992"/>
      <c r="D33" s="230"/>
      <c r="E33" s="230"/>
      <c r="F33" s="230"/>
      <c r="G33" s="992"/>
      <c r="H33" s="992"/>
      <c r="I33" s="992"/>
      <c r="J33" s="992"/>
      <c r="K33" s="448">
        <f>+K9+K11+K18+K21+K24+K27+K29+K31</f>
        <v>4675671.8900000006</v>
      </c>
    </row>
    <row r="34" spans="1:11" x14ac:dyDescent="0.25">
      <c r="A34" s="482"/>
      <c r="B34" s="19"/>
      <c r="C34" s="19"/>
      <c r="D34" s="19"/>
      <c r="E34" s="19"/>
      <c r="F34" s="19"/>
      <c r="G34" s="19"/>
      <c r="H34" s="19"/>
      <c r="I34" s="19"/>
      <c r="J34" s="19"/>
      <c r="K34" s="19"/>
    </row>
  </sheetData>
  <sortState ref="A12:K16">
    <sortCondition descending="1" ref="K12:K16"/>
  </sortState>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0" orientation="landscape" r:id="rId1"/>
  <ignoredErrors>
    <ignoredError sqref="A6:XFD6" numberStoredAsText="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showGridLines="0" topLeftCell="A25" zoomScale="90" zoomScaleNormal="90" workbookViewId="0">
      <selection activeCell="K25" sqref="K25"/>
    </sheetView>
  </sheetViews>
  <sheetFormatPr baseColWidth="10" defaultColWidth="11.5703125" defaultRowHeight="12.75" x14ac:dyDescent="0.2"/>
  <cols>
    <col min="1" max="1" width="71" style="594" customWidth="1"/>
    <col min="2" max="2" width="19.140625" style="594" bestFit="1" customWidth="1"/>
    <col min="3" max="3" width="17.5703125" style="595" bestFit="1" customWidth="1"/>
    <col min="4" max="4" width="19" style="594" bestFit="1" customWidth="1"/>
    <col min="5" max="6" width="17.7109375" style="594" customWidth="1"/>
    <col min="7" max="7" width="20.5703125" style="594" bestFit="1" customWidth="1"/>
    <col min="8" max="9" width="17.7109375" style="594" customWidth="1"/>
    <col min="10" max="10" width="18.28515625" style="594" bestFit="1" customWidth="1"/>
    <col min="11" max="11" width="16.140625" style="596" bestFit="1" customWidth="1"/>
    <col min="12" max="255" width="11.5703125" style="594"/>
    <col min="256" max="256" width="71" style="594" customWidth="1"/>
    <col min="257" max="257" width="22.5703125" style="594" bestFit="1" customWidth="1"/>
    <col min="258" max="258" width="19.42578125" style="594" bestFit="1" customWidth="1"/>
    <col min="259" max="259" width="16.7109375" style="594" bestFit="1" customWidth="1"/>
    <col min="260" max="264" width="17.7109375" style="594" customWidth="1"/>
    <col min="265" max="265" width="20.7109375" style="594" bestFit="1" customWidth="1"/>
    <col min="266" max="266" width="17.85546875" style="594" bestFit="1" customWidth="1"/>
    <col min="267" max="267" width="17.7109375" style="594" customWidth="1"/>
    <col min="268" max="511" width="11.5703125" style="594"/>
    <col min="512" max="512" width="71" style="594" customWidth="1"/>
    <col min="513" max="513" width="22.5703125" style="594" bestFit="1" customWidth="1"/>
    <col min="514" max="514" width="19.42578125" style="594" bestFit="1" customWidth="1"/>
    <col min="515" max="515" width="16.7109375" style="594" bestFit="1" customWidth="1"/>
    <col min="516" max="520" width="17.7109375" style="594" customWidth="1"/>
    <col min="521" max="521" width="20.7109375" style="594" bestFit="1" customWidth="1"/>
    <col min="522" max="522" width="17.85546875" style="594" bestFit="1" customWidth="1"/>
    <col min="523" max="523" width="17.7109375" style="594" customWidth="1"/>
    <col min="524" max="767" width="11.5703125" style="594"/>
    <col min="768" max="768" width="71" style="594" customWidth="1"/>
    <col min="769" max="769" width="22.5703125" style="594" bestFit="1" customWidth="1"/>
    <col min="770" max="770" width="19.42578125" style="594" bestFit="1" customWidth="1"/>
    <col min="771" max="771" width="16.7109375" style="594" bestFit="1" customWidth="1"/>
    <col min="772" max="776" width="17.7109375" style="594" customWidth="1"/>
    <col min="777" max="777" width="20.7109375" style="594" bestFit="1" customWidth="1"/>
    <col min="778" max="778" width="17.85546875" style="594" bestFit="1" customWidth="1"/>
    <col min="779" max="779" width="17.7109375" style="594" customWidth="1"/>
    <col min="780" max="1023" width="11.5703125" style="594"/>
    <col min="1024" max="1024" width="71" style="594" customWidth="1"/>
    <col min="1025" max="1025" width="22.5703125" style="594" bestFit="1" customWidth="1"/>
    <col min="1026" max="1026" width="19.42578125" style="594" bestFit="1" customWidth="1"/>
    <col min="1027" max="1027" width="16.7109375" style="594" bestFit="1" customWidth="1"/>
    <col min="1028" max="1032" width="17.7109375" style="594" customWidth="1"/>
    <col min="1033" max="1033" width="20.7109375" style="594" bestFit="1" customWidth="1"/>
    <col min="1034" max="1034" width="17.85546875" style="594" bestFit="1" customWidth="1"/>
    <col min="1035" max="1035" width="17.7109375" style="594" customWidth="1"/>
    <col min="1036" max="1279" width="11.5703125" style="594"/>
    <col min="1280" max="1280" width="71" style="594" customWidth="1"/>
    <col min="1281" max="1281" width="22.5703125" style="594" bestFit="1" customWidth="1"/>
    <col min="1282" max="1282" width="19.42578125" style="594" bestFit="1" customWidth="1"/>
    <col min="1283" max="1283" width="16.7109375" style="594" bestFit="1" customWidth="1"/>
    <col min="1284" max="1288" width="17.7109375" style="594" customWidth="1"/>
    <col min="1289" max="1289" width="20.7109375" style="594" bestFit="1" customWidth="1"/>
    <col min="1290" max="1290" width="17.85546875" style="594" bestFit="1" customWidth="1"/>
    <col min="1291" max="1291" width="17.7109375" style="594" customWidth="1"/>
    <col min="1292" max="1535" width="11.5703125" style="594"/>
    <col min="1536" max="1536" width="71" style="594" customWidth="1"/>
    <col min="1537" max="1537" width="22.5703125" style="594" bestFit="1" customWidth="1"/>
    <col min="1538" max="1538" width="19.42578125" style="594" bestFit="1" customWidth="1"/>
    <col min="1539" max="1539" width="16.7109375" style="594" bestFit="1" customWidth="1"/>
    <col min="1540" max="1544" width="17.7109375" style="594" customWidth="1"/>
    <col min="1545" max="1545" width="20.7109375" style="594" bestFit="1" customWidth="1"/>
    <col min="1546" max="1546" width="17.85546875" style="594" bestFit="1" customWidth="1"/>
    <col min="1547" max="1547" width="17.7109375" style="594" customWidth="1"/>
    <col min="1548" max="1791" width="11.5703125" style="594"/>
    <col min="1792" max="1792" width="71" style="594" customWidth="1"/>
    <col min="1793" max="1793" width="22.5703125" style="594" bestFit="1" customWidth="1"/>
    <col min="1794" max="1794" width="19.42578125" style="594" bestFit="1" customWidth="1"/>
    <col min="1795" max="1795" width="16.7109375" style="594" bestFit="1" customWidth="1"/>
    <col min="1796" max="1800" width="17.7109375" style="594" customWidth="1"/>
    <col min="1801" max="1801" width="20.7109375" style="594" bestFit="1" customWidth="1"/>
    <col min="1802" max="1802" width="17.85546875" style="594" bestFit="1" customWidth="1"/>
    <col min="1803" max="1803" width="17.7109375" style="594" customWidth="1"/>
    <col min="1804" max="2047" width="11.5703125" style="594"/>
    <col min="2048" max="2048" width="71" style="594" customWidth="1"/>
    <col min="2049" max="2049" width="22.5703125" style="594" bestFit="1" customWidth="1"/>
    <col min="2050" max="2050" width="19.42578125" style="594" bestFit="1" customWidth="1"/>
    <col min="2051" max="2051" width="16.7109375" style="594" bestFit="1" customWidth="1"/>
    <col min="2052" max="2056" width="17.7109375" style="594" customWidth="1"/>
    <col min="2057" max="2057" width="20.7109375" style="594" bestFit="1" customWidth="1"/>
    <col min="2058" max="2058" width="17.85546875" style="594" bestFit="1" customWidth="1"/>
    <col min="2059" max="2059" width="17.7109375" style="594" customWidth="1"/>
    <col min="2060" max="2303" width="11.5703125" style="594"/>
    <col min="2304" max="2304" width="71" style="594" customWidth="1"/>
    <col min="2305" max="2305" width="22.5703125" style="594" bestFit="1" customWidth="1"/>
    <col min="2306" max="2306" width="19.42578125" style="594" bestFit="1" customWidth="1"/>
    <col min="2307" max="2307" width="16.7109375" style="594" bestFit="1" customWidth="1"/>
    <col min="2308" max="2312" width="17.7109375" style="594" customWidth="1"/>
    <col min="2313" max="2313" width="20.7109375" style="594" bestFit="1" customWidth="1"/>
    <col min="2314" max="2314" width="17.85546875" style="594" bestFit="1" customWidth="1"/>
    <col min="2315" max="2315" width="17.7109375" style="594" customWidth="1"/>
    <col min="2316" max="2559" width="11.5703125" style="594"/>
    <col min="2560" max="2560" width="71" style="594" customWidth="1"/>
    <col min="2561" max="2561" width="22.5703125" style="594" bestFit="1" customWidth="1"/>
    <col min="2562" max="2562" width="19.42578125" style="594" bestFit="1" customWidth="1"/>
    <col min="2563" max="2563" width="16.7109375" style="594" bestFit="1" customWidth="1"/>
    <col min="2564" max="2568" width="17.7109375" style="594" customWidth="1"/>
    <col min="2569" max="2569" width="20.7109375" style="594" bestFit="1" customWidth="1"/>
    <col min="2570" max="2570" width="17.85546875" style="594" bestFit="1" customWidth="1"/>
    <col min="2571" max="2571" width="17.7109375" style="594" customWidth="1"/>
    <col min="2572" max="2815" width="11.5703125" style="594"/>
    <col min="2816" max="2816" width="71" style="594" customWidth="1"/>
    <col min="2817" max="2817" width="22.5703125" style="594" bestFit="1" customWidth="1"/>
    <col min="2818" max="2818" width="19.42578125" style="594" bestFit="1" customWidth="1"/>
    <col min="2819" max="2819" width="16.7109375" style="594" bestFit="1" customWidth="1"/>
    <col min="2820" max="2824" width="17.7109375" style="594" customWidth="1"/>
    <col min="2825" max="2825" width="20.7109375" style="594" bestFit="1" customWidth="1"/>
    <col min="2826" max="2826" width="17.85546875" style="594" bestFit="1" customWidth="1"/>
    <col min="2827" max="2827" width="17.7109375" style="594" customWidth="1"/>
    <col min="2828" max="3071" width="11.5703125" style="594"/>
    <col min="3072" max="3072" width="71" style="594" customWidth="1"/>
    <col min="3073" max="3073" width="22.5703125" style="594" bestFit="1" customWidth="1"/>
    <col min="3074" max="3074" width="19.42578125" style="594" bestFit="1" customWidth="1"/>
    <col min="3075" max="3075" width="16.7109375" style="594" bestFit="1" customWidth="1"/>
    <col min="3076" max="3080" width="17.7109375" style="594" customWidth="1"/>
    <col min="3081" max="3081" width="20.7109375" style="594" bestFit="1" customWidth="1"/>
    <col min="3082" max="3082" width="17.85546875" style="594" bestFit="1" customWidth="1"/>
    <col min="3083" max="3083" width="17.7109375" style="594" customWidth="1"/>
    <col min="3084" max="3327" width="11.5703125" style="594"/>
    <col min="3328" max="3328" width="71" style="594" customWidth="1"/>
    <col min="3329" max="3329" width="22.5703125" style="594" bestFit="1" customWidth="1"/>
    <col min="3330" max="3330" width="19.42578125" style="594" bestFit="1" customWidth="1"/>
    <col min="3331" max="3331" width="16.7109375" style="594" bestFit="1" customWidth="1"/>
    <col min="3332" max="3336" width="17.7109375" style="594" customWidth="1"/>
    <col min="3337" max="3337" width="20.7109375" style="594" bestFit="1" customWidth="1"/>
    <col min="3338" max="3338" width="17.85546875" style="594" bestFit="1" customWidth="1"/>
    <col min="3339" max="3339" width="17.7109375" style="594" customWidth="1"/>
    <col min="3340" max="3583" width="11.5703125" style="594"/>
    <col min="3584" max="3584" width="71" style="594" customWidth="1"/>
    <col min="3585" max="3585" width="22.5703125" style="594" bestFit="1" customWidth="1"/>
    <col min="3586" max="3586" width="19.42578125" style="594" bestFit="1" customWidth="1"/>
    <col min="3587" max="3587" width="16.7109375" style="594" bestFit="1" customWidth="1"/>
    <col min="3588" max="3592" width="17.7109375" style="594" customWidth="1"/>
    <col min="3593" max="3593" width="20.7109375" style="594" bestFit="1" customWidth="1"/>
    <col min="3594" max="3594" width="17.85546875" style="594" bestFit="1" customWidth="1"/>
    <col min="3595" max="3595" width="17.7109375" style="594" customWidth="1"/>
    <col min="3596" max="3839" width="11.5703125" style="594"/>
    <col min="3840" max="3840" width="71" style="594" customWidth="1"/>
    <col min="3841" max="3841" width="22.5703125" style="594" bestFit="1" customWidth="1"/>
    <col min="3842" max="3842" width="19.42578125" style="594" bestFit="1" customWidth="1"/>
    <col min="3843" max="3843" width="16.7109375" style="594" bestFit="1" customWidth="1"/>
    <col min="3844" max="3848" width="17.7109375" style="594" customWidth="1"/>
    <col min="3849" max="3849" width="20.7109375" style="594" bestFit="1" customWidth="1"/>
    <col min="3850" max="3850" width="17.85546875" style="594" bestFit="1" customWidth="1"/>
    <col min="3851" max="3851" width="17.7109375" style="594" customWidth="1"/>
    <col min="3852" max="4095" width="11.5703125" style="594"/>
    <col min="4096" max="4096" width="71" style="594" customWidth="1"/>
    <col min="4097" max="4097" width="22.5703125" style="594" bestFit="1" customWidth="1"/>
    <col min="4098" max="4098" width="19.42578125" style="594" bestFit="1" customWidth="1"/>
    <col min="4099" max="4099" width="16.7109375" style="594" bestFit="1" customWidth="1"/>
    <col min="4100" max="4104" width="17.7109375" style="594" customWidth="1"/>
    <col min="4105" max="4105" width="20.7109375" style="594" bestFit="1" customWidth="1"/>
    <col min="4106" max="4106" width="17.85546875" style="594" bestFit="1" customWidth="1"/>
    <col min="4107" max="4107" width="17.7109375" style="594" customWidth="1"/>
    <col min="4108" max="4351" width="11.5703125" style="594"/>
    <col min="4352" max="4352" width="71" style="594" customWidth="1"/>
    <col min="4353" max="4353" width="22.5703125" style="594" bestFit="1" customWidth="1"/>
    <col min="4354" max="4354" width="19.42578125" style="594" bestFit="1" customWidth="1"/>
    <col min="4355" max="4355" width="16.7109375" style="594" bestFit="1" customWidth="1"/>
    <col min="4356" max="4360" width="17.7109375" style="594" customWidth="1"/>
    <col min="4361" max="4361" width="20.7109375" style="594" bestFit="1" customWidth="1"/>
    <col min="4362" max="4362" width="17.85546875" style="594" bestFit="1" customWidth="1"/>
    <col min="4363" max="4363" width="17.7109375" style="594" customWidth="1"/>
    <col min="4364" max="4607" width="11.5703125" style="594"/>
    <col min="4608" max="4608" width="71" style="594" customWidth="1"/>
    <col min="4609" max="4609" width="22.5703125" style="594" bestFit="1" customWidth="1"/>
    <col min="4610" max="4610" width="19.42578125" style="594" bestFit="1" customWidth="1"/>
    <col min="4611" max="4611" width="16.7109375" style="594" bestFit="1" customWidth="1"/>
    <col min="4612" max="4616" width="17.7109375" style="594" customWidth="1"/>
    <col min="4617" max="4617" width="20.7109375" style="594" bestFit="1" customWidth="1"/>
    <col min="4618" max="4618" width="17.85546875" style="594" bestFit="1" customWidth="1"/>
    <col min="4619" max="4619" width="17.7109375" style="594" customWidth="1"/>
    <col min="4620" max="4863" width="11.5703125" style="594"/>
    <col min="4864" max="4864" width="71" style="594" customWidth="1"/>
    <col min="4865" max="4865" width="22.5703125" style="594" bestFit="1" customWidth="1"/>
    <col min="4866" max="4866" width="19.42578125" style="594" bestFit="1" customWidth="1"/>
    <col min="4867" max="4867" width="16.7109375" style="594" bestFit="1" customWidth="1"/>
    <col min="4868" max="4872" width="17.7109375" style="594" customWidth="1"/>
    <col min="4873" max="4873" width="20.7109375" style="594" bestFit="1" customWidth="1"/>
    <col min="4874" max="4874" width="17.85546875" style="594" bestFit="1" customWidth="1"/>
    <col min="4875" max="4875" width="17.7109375" style="594" customWidth="1"/>
    <col min="4876" max="5119" width="11.5703125" style="594"/>
    <col min="5120" max="5120" width="71" style="594" customWidth="1"/>
    <col min="5121" max="5121" width="22.5703125" style="594" bestFit="1" customWidth="1"/>
    <col min="5122" max="5122" width="19.42578125" style="594" bestFit="1" customWidth="1"/>
    <col min="5123" max="5123" width="16.7109375" style="594" bestFit="1" customWidth="1"/>
    <col min="5124" max="5128" width="17.7109375" style="594" customWidth="1"/>
    <col min="5129" max="5129" width="20.7109375" style="594" bestFit="1" customWidth="1"/>
    <col min="5130" max="5130" width="17.85546875" style="594" bestFit="1" customWidth="1"/>
    <col min="5131" max="5131" width="17.7109375" style="594" customWidth="1"/>
    <col min="5132" max="5375" width="11.5703125" style="594"/>
    <col min="5376" max="5376" width="71" style="594" customWidth="1"/>
    <col min="5377" max="5377" width="22.5703125" style="594" bestFit="1" customWidth="1"/>
    <col min="5378" max="5378" width="19.42578125" style="594" bestFit="1" customWidth="1"/>
    <col min="5379" max="5379" width="16.7109375" style="594" bestFit="1" customWidth="1"/>
    <col min="5380" max="5384" width="17.7109375" style="594" customWidth="1"/>
    <col min="5385" max="5385" width="20.7109375" style="594" bestFit="1" customWidth="1"/>
    <col min="5386" max="5386" width="17.85546875" style="594" bestFit="1" customWidth="1"/>
    <col min="5387" max="5387" width="17.7109375" style="594" customWidth="1"/>
    <col min="5388" max="5631" width="11.5703125" style="594"/>
    <col min="5632" max="5632" width="71" style="594" customWidth="1"/>
    <col min="5633" max="5633" width="22.5703125" style="594" bestFit="1" customWidth="1"/>
    <col min="5634" max="5634" width="19.42578125" style="594" bestFit="1" customWidth="1"/>
    <col min="5635" max="5635" width="16.7109375" style="594" bestFit="1" customWidth="1"/>
    <col min="5636" max="5640" width="17.7109375" style="594" customWidth="1"/>
    <col min="5641" max="5641" width="20.7109375" style="594" bestFit="1" customWidth="1"/>
    <col min="5642" max="5642" width="17.85546875" style="594" bestFit="1" customWidth="1"/>
    <col min="5643" max="5643" width="17.7109375" style="594" customWidth="1"/>
    <col min="5644" max="5887" width="11.5703125" style="594"/>
    <col min="5888" max="5888" width="71" style="594" customWidth="1"/>
    <col min="5889" max="5889" width="22.5703125" style="594" bestFit="1" customWidth="1"/>
    <col min="5890" max="5890" width="19.42578125" style="594" bestFit="1" customWidth="1"/>
    <col min="5891" max="5891" width="16.7109375" style="594" bestFit="1" customWidth="1"/>
    <col min="5892" max="5896" width="17.7109375" style="594" customWidth="1"/>
    <col min="5897" max="5897" width="20.7109375" style="594" bestFit="1" customWidth="1"/>
    <col min="5898" max="5898" width="17.85546875" style="594" bestFit="1" customWidth="1"/>
    <col min="5899" max="5899" width="17.7109375" style="594" customWidth="1"/>
    <col min="5900" max="6143" width="11.5703125" style="594"/>
    <col min="6144" max="6144" width="71" style="594" customWidth="1"/>
    <col min="6145" max="6145" width="22.5703125" style="594" bestFit="1" customWidth="1"/>
    <col min="6146" max="6146" width="19.42578125" style="594" bestFit="1" customWidth="1"/>
    <col min="6147" max="6147" width="16.7109375" style="594" bestFit="1" customWidth="1"/>
    <col min="6148" max="6152" width="17.7109375" style="594" customWidth="1"/>
    <col min="6153" max="6153" width="20.7109375" style="594" bestFit="1" customWidth="1"/>
    <col min="6154" max="6154" width="17.85546875" style="594" bestFit="1" customWidth="1"/>
    <col min="6155" max="6155" width="17.7109375" style="594" customWidth="1"/>
    <col min="6156" max="6399" width="11.5703125" style="594"/>
    <col min="6400" max="6400" width="71" style="594" customWidth="1"/>
    <col min="6401" max="6401" width="22.5703125" style="594" bestFit="1" customWidth="1"/>
    <col min="6402" max="6402" width="19.42578125" style="594" bestFit="1" customWidth="1"/>
    <col min="6403" max="6403" width="16.7109375" style="594" bestFit="1" customWidth="1"/>
    <col min="6404" max="6408" width="17.7109375" style="594" customWidth="1"/>
    <col min="6409" max="6409" width="20.7109375" style="594" bestFit="1" customWidth="1"/>
    <col min="6410" max="6410" width="17.85546875" style="594" bestFit="1" customWidth="1"/>
    <col min="6411" max="6411" width="17.7109375" style="594" customWidth="1"/>
    <col min="6412" max="6655" width="11.5703125" style="594"/>
    <col min="6656" max="6656" width="71" style="594" customWidth="1"/>
    <col min="6657" max="6657" width="22.5703125" style="594" bestFit="1" customWidth="1"/>
    <col min="6658" max="6658" width="19.42578125" style="594" bestFit="1" customWidth="1"/>
    <col min="6659" max="6659" width="16.7109375" style="594" bestFit="1" customWidth="1"/>
    <col min="6660" max="6664" width="17.7109375" style="594" customWidth="1"/>
    <col min="6665" max="6665" width="20.7109375" style="594" bestFit="1" customWidth="1"/>
    <col min="6666" max="6666" width="17.85546875" style="594" bestFit="1" customWidth="1"/>
    <col min="6667" max="6667" width="17.7109375" style="594" customWidth="1"/>
    <col min="6668" max="6911" width="11.5703125" style="594"/>
    <col min="6912" max="6912" width="71" style="594" customWidth="1"/>
    <col min="6913" max="6913" width="22.5703125" style="594" bestFit="1" customWidth="1"/>
    <col min="6914" max="6914" width="19.42578125" style="594" bestFit="1" customWidth="1"/>
    <col min="6915" max="6915" width="16.7109375" style="594" bestFit="1" customWidth="1"/>
    <col min="6916" max="6920" width="17.7109375" style="594" customWidth="1"/>
    <col min="6921" max="6921" width="20.7109375" style="594" bestFit="1" customWidth="1"/>
    <col min="6922" max="6922" width="17.85546875" style="594" bestFit="1" customWidth="1"/>
    <col min="6923" max="6923" width="17.7109375" style="594" customWidth="1"/>
    <col min="6924" max="7167" width="11.5703125" style="594"/>
    <col min="7168" max="7168" width="71" style="594" customWidth="1"/>
    <col min="7169" max="7169" width="22.5703125" style="594" bestFit="1" customWidth="1"/>
    <col min="7170" max="7170" width="19.42578125" style="594" bestFit="1" customWidth="1"/>
    <col min="7171" max="7171" width="16.7109375" style="594" bestFit="1" customWidth="1"/>
    <col min="7172" max="7176" width="17.7109375" style="594" customWidth="1"/>
    <col min="7177" max="7177" width="20.7109375" style="594" bestFit="1" customWidth="1"/>
    <col min="7178" max="7178" width="17.85546875" style="594" bestFit="1" customWidth="1"/>
    <col min="7179" max="7179" width="17.7109375" style="594" customWidth="1"/>
    <col min="7180" max="7423" width="11.5703125" style="594"/>
    <col min="7424" max="7424" width="71" style="594" customWidth="1"/>
    <col min="7425" max="7425" width="22.5703125" style="594" bestFit="1" customWidth="1"/>
    <col min="7426" max="7426" width="19.42578125" style="594" bestFit="1" customWidth="1"/>
    <col min="7427" max="7427" width="16.7109375" style="594" bestFit="1" customWidth="1"/>
    <col min="7428" max="7432" width="17.7109375" style="594" customWidth="1"/>
    <col min="7433" max="7433" width="20.7109375" style="594" bestFit="1" customWidth="1"/>
    <col min="7434" max="7434" width="17.85546875" style="594" bestFit="1" customWidth="1"/>
    <col min="7435" max="7435" width="17.7109375" style="594" customWidth="1"/>
    <col min="7436" max="7679" width="11.5703125" style="594"/>
    <col min="7680" max="7680" width="71" style="594" customWidth="1"/>
    <col min="7681" max="7681" width="22.5703125" style="594" bestFit="1" customWidth="1"/>
    <col min="7682" max="7682" width="19.42578125" style="594" bestFit="1" customWidth="1"/>
    <col min="7683" max="7683" width="16.7109375" style="594" bestFit="1" customWidth="1"/>
    <col min="7684" max="7688" width="17.7109375" style="594" customWidth="1"/>
    <col min="7689" max="7689" width="20.7109375" style="594" bestFit="1" customWidth="1"/>
    <col min="7690" max="7690" width="17.85546875" style="594" bestFit="1" customWidth="1"/>
    <col min="7691" max="7691" width="17.7109375" style="594" customWidth="1"/>
    <col min="7692" max="7935" width="11.5703125" style="594"/>
    <col min="7936" max="7936" width="71" style="594" customWidth="1"/>
    <col min="7937" max="7937" width="22.5703125" style="594" bestFit="1" customWidth="1"/>
    <col min="7938" max="7938" width="19.42578125" style="594" bestFit="1" customWidth="1"/>
    <col min="7939" max="7939" width="16.7109375" style="594" bestFit="1" customWidth="1"/>
    <col min="7940" max="7944" width="17.7109375" style="594" customWidth="1"/>
    <col min="7945" max="7945" width="20.7109375" style="594" bestFit="1" customWidth="1"/>
    <col min="7946" max="7946" width="17.85546875" style="594" bestFit="1" customWidth="1"/>
    <col min="7947" max="7947" width="17.7109375" style="594" customWidth="1"/>
    <col min="7948" max="8191" width="11.5703125" style="594"/>
    <col min="8192" max="8192" width="71" style="594" customWidth="1"/>
    <col min="8193" max="8193" width="22.5703125" style="594" bestFit="1" customWidth="1"/>
    <col min="8194" max="8194" width="19.42578125" style="594" bestFit="1" customWidth="1"/>
    <col min="8195" max="8195" width="16.7109375" style="594" bestFit="1" customWidth="1"/>
    <col min="8196" max="8200" width="17.7109375" style="594" customWidth="1"/>
    <col min="8201" max="8201" width="20.7109375" style="594" bestFit="1" customWidth="1"/>
    <col min="8202" max="8202" width="17.85546875" style="594" bestFit="1" customWidth="1"/>
    <col min="8203" max="8203" width="17.7109375" style="594" customWidth="1"/>
    <col min="8204" max="8447" width="11.5703125" style="594"/>
    <col min="8448" max="8448" width="71" style="594" customWidth="1"/>
    <col min="8449" max="8449" width="22.5703125" style="594" bestFit="1" customWidth="1"/>
    <col min="8450" max="8450" width="19.42578125" style="594" bestFit="1" customWidth="1"/>
    <col min="8451" max="8451" width="16.7109375" style="594" bestFit="1" customWidth="1"/>
    <col min="8452" max="8456" width="17.7109375" style="594" customWidth="1"/>
    <col min="8457" max="8457" width="20.7109375" style="594" bestFit="1" customWidth="1"/>
    <col min="8458" max="8458" width="17.85546875" style="594" bestFit="1" customWidth="1"/>
    <col min="8459" max="8459" width="17.7109375" style="594" customWidth="1"/>
    <col min="8460" max="8703" width="11.5703125" style="594"/>
    <col min="8704" max="8704" width="71" style="594" customWidth="1"/>
    <col min="8705" max="8705" width="22.5703125" style="594" bestFit="1" customWidth="1"/>
    <col min="8706" max="8706" width="19.42578125" style="594" bestFit="1" customWidth="1"/>
    <col min="8707" max="8707" width="16.7109375" style="594" bestFit="1" customWidth="1"/>
    <col min="8708" max="8712" width="17.7109375" style="594" customWidth="1"/>
    <col min="8713" max="8713" width="20.7109375" style="594" bestFit="1" customWidth="1"/>
    <col min="8714" max="8714" width="17.85546875" style="594" bestFit="1" customWidth="1"/>
    <col min="8715" max="8715" width="17.7109375" style="594" customWidth="1"/>
    <col min="8716" max="8959" width="11.5703125" style="594"/>
    <col min="8960" max="8960" width="71" style="594" customWidth="1"/>
    <col min="8961" max="8961" width="22.5703125" style="594" bestFit="1" customWidth="1"/>
    <col min="8962" max="8962" width="19.42578125" style="594" bestFit="1" customWidth="1"/>
    <col min="8963" max="8963" width="16.7109375" style="594" bestFit="1" customWidth="1"/>
    <col min="8964" max="8968" width="17.7109375" style="594" customWidth="1"/>
    <col min="8969" max="8969" width="20.7109375" style="594" bestFit="1" customWidth="1"/>
    <col min="8970" max="8970" width="17.85546875" style="594" bestFit="1" customWidth="1"/>
    <col min="8971" max="8971" width="17.7109375" style="594" customWidth="1"/>
    <col min="8972" max="9215" width="11.5703125" style="594"/>
    <col min="9216" max="9216" width="71" style="594" customWidth="1"/>
    <col min="9217" max="9217" width="22.5703125" style="594" bestFit="1" customWidth="1"/>
    <col min="9218" max="9218" width="19.42578125" style="594" bestFit="1" customWidth="1"/>
    <col min="9219" max="9219" width="16.7109375" style="594" bestFit="1" customWidth="1"/>
    <col min="9220" max="9224" width="17.7109375" style="594" customWidth="1"/>
    <col min="9225" max="9225" width="20.7109375" style="594" bestFit="1" customWidth="1"/>
    <col min="9226" max="9226" width="17.85546875" style="594" bestFit="1" customWidth="1"/>
    <col min="9227" max="9227" width="17.7109375" style="594" customWidth="1"/>
    <col min="9228" max="9471" width="11.5703125" style="594"/>
    <col min="9472" max="9472" width="71" style="594" customWidth="1"/>
    <col min="9473" max="9473" width="22.5703125" style="594" bestFit="1" customWidth="1"/>
    <col min="9474" max="9474" width="19.42578125" style="594" bestFit="1" customWidth="1"/>
    <col min="9475" max="9475" width="16.7109375" style="594" bestFit="1" customWidth="1"/>
    <col min="9476" max="9480" width="17.7109375" style="594" customWidth="1"/>
    <col min="9481" max="9481" width="20.7109375" style="594" bestFit="1" customWidth="1"/>
    <col min="9482" max="9482" width="17.85546875" style="594" bestFit="1" customWidth="1"/>
    <col min="9483" max="9483" width="17.7109375" style="594" customWidth="1"/>
    <col min="9484" max="9727" width="11.5703125" style="594"/>
    <col min="9728" max="9728" width="71" style="594" customWidth="1"/>
    <col min="9729" max="9729" width="22.5703125" style="594" bestFit="1" customWidth="1"/>
    <col min="9730" max="9730" width="19.42578125" style="594" bestFit="1" customWidth="1"/>
    <col min="9731" max="9731" width="16.7109375" style="594" bestFit="1" customWidth="1"/>
    <col min="9732" max="9736" width="17.7109375" style="594" customWidth="1"/>
    <col min="9737" max="9737" width="20.7109375" style="594" bestFit="1" customWidth="1"/>
    <col min="9738" max="9738" width="17.85546875" style="594" bestFit="1" customWidth="1"/>
    <col min="9739" max="9739" width="17.7109375" style="594" customWidth="1"/>
    <col min="9740" max="9983" width="11.5703125" style="594"/>
    <col min="9984" max="9984" width="71" style="594" customWidth="1"/>
    <col min="9985" max="9985" width="22.5703125" style="594" bestFit="1" customWidth="1"/>
    <col min="9986" max="9986" width="19.42578125" style="594" bestFit="1" customWidth="1"/>
    <col min="9987" max="9987" width="16.7109375" style="594" bestFit="1" customWidth="1"/>
    <col min="9988" max="9992" width="17.7109375" style="594" customWidth="1"/>
    <col min="9993" max="9993" width="20.7109375" style="594" bestFit="1" customWidth="1"/>
    <col min="9994" max="9994" width="17.85546875" style="594" bestFit="1" customWidth="1"/>
    <col min="9995" max="9995" width="17.7109375" style="594" customWidth="1"/>
    <col min="9996" max="10239" width="11.5703125" style="594"/>
    <col min="10240" max="10240" width="71" style="594" customWidth="1"/>
    <col min="10241" max="10241" width="22.5703125" style="594" bestFit="1" customWidth="1"/>
    <col min="10242" max="10242" width="19.42578125" style="594" bestFit="1" customWidth="1"/>
    <col min="10243" max="10243" width="16.7109375" style="594" bestFit="1" customWidth="1"/>
    <col min="10244" max="10248" width="17.7109375" style="594" customWidth="1"/>
    <col min="10249" max="10249" width="20.7109375" style="594" bestFit="1" customWidth="1"/>
    <col min="10250" max="10250" width="17.85546875" style="594" bestFit="1" customWidth="1"/>
    <col min="10251" max="10251" width="17.7109375" style="594" customWidth="1"/>
    <col min="10252" max="10495" width="11.5703125" style="594"/>
    <col min="10496" max="10496" width="71" style="594" customWidth="1"/>
    <col min="10497" max="10497" width="22.5703125" style="594" bestFit="1" customWidth="1"/>
    <col min="10498" max="10498" width="19.42578125" style="594" bestFit="1" customWidth="1"/>
    <col min="10499" max="10499" width="16.7109375" style="594" bestFit="1" customWidth="1"/>
    <col min="10500" max="10504" width="17.7109375" style="594" customWidth="1"/>
    <col min="10505" max="10505" width="20.7109375" style="594" bestFit="1" customWidth="1"/>
    <col min="10506" max="10506" width="17.85546875" style="594" bestFit="1" customWidth="1"/>
    <col min="10507" max="10507" width="17.7109375" style="594" customWidth="1"/>
    <col min="10508" max="10751" width="11.5703125" style="594"/>
    <col min="10752" max="10752" width="71" style="594" customWidth="1"/>
    <col min="10753" max="10753" width="22.5703125" style="594" bestFit="1" customWidth="1"/>
    <col min="10754" max="10754" width="19.42578125" style="594" bestFit="1" customWidth="1"/>
    <col min="10755" max="10755" width="16.7109375" style="594" bestFit="1" customWidth="1"/>
    <col min="10756" max="10760" width="17.7109375" style="594" customWidth="1"/>
    <col min="10761" max="10761" width="20.7109375" style="594" bestFit="1" customWidth="1"/>
    <col min="10762" max="10762" width="17.85546875" style="594" bestFit="1" customWidth="1"/>
    <col min="10763" max="10763" width="17.7109375" style="594" customWidth="1"/>
    <col min="10764" max="11007" width="11.5703125" style="594"/>
    <col min="11008" max="11008" width="71" style="594" customWidth="1"/>
    <col min="11009" max="11009" width="22.5703125" style="594" bestFit="1" customWidth="1"/>
    <col min="11010" max="11010" width="19.42578125" style="594" bestFit="1" customWidth="1"/>
    <col min="11011" max="11011" width="16.7109375" style="594" bestFit="1" customWidth="1"/>
    <col min="11012" max="11016" width="17.7109375" style="594" customWidth="1"/>
    <col min="11017" max="11017" width="20.7109375" style="594" bestFit="1" customWidth="1"/>
    <col min="11018" max="11018" width="17.85546875" style="594" bestFit="1" customWidth="1"/>
    <col min="11019" max="11019" width="17.7109375" style="594" customWidth="1"/>
    <col min="11020" max="11263" width="11.5703125" style="594"/>
    <col min="11264" max="11264" width="71" style="594" customWidth="1"/>
    <col min="11265" max="11265" width="22.5703125" style="594" bestFit="1" customWidth="1"/>
    <col min="11266" max="11266" width="19.42578125" style="594" bestFit="1" customWidth="1"/>
    <col min="11267" max="11267" width="16.7109375" style="594" bestFit="1" customWidth="1"/>
    <col min="11268" max="11272" width="17.7109375" style="594" customWidth="1"/>
    <col min="11273" max="11273" width="20.7109375" style="594" bestFit="1" customWidth="1"/>
    <col min="11274" max="11274" width="17.85546875" style="594" bestFit="1" customWidth="1"/>
    <col min="11275" max="11275" width="17.7109375" style="594" customWidth="1"/>
    <col min="11276" max="11519" width="11.5703125" style="594"/>
    <col min="11520" max="11520" width="71" style="594" customWidth="1"/>
    <col min="11521" max="11521" width="22.5703125" style="594" bestFit="1" customWidth="1"/>
    <col min="11522" max="11522" width="19.42578125" style="594" bestFit="1" customWidth="1"/>
    <col min="11523" max="11523" width="16.7109375" style="594" bestFit="1" customWidth="1"/>
    <col min="11524" max="11528" width="17.7109375" style="594" customWidth="1"/>
    <col min="11529" max="11529" width="20.7109375" style="594" bestFit="1" customWidth="1"/>
    <col min="11530" max="11530" width="17.85546875" style="594" bestFit="1" customWidth="1"/>
    <col min="11531" max="11531" width="17.7109375" style="594" customWidth="1"/>
    <col min="11532" max="11775" width="11.5703125" style="594"/>
    <col min="11776" max="11776" width="71" style="594" customWidth="1"/>
    <col min="11777" max="11777" width="22.5703125" style="594" bestFit="1" customWidth="1"/>
    <col min="11778" max="11778" width="19.42578125" style="594" bestFit="1" customWidth="1"/>
    <col min="11779" max="11779" width="16.7109375" style="594" bestFit="1" customWidth="1"/>
    <col min="11780" max="11784" width="17.7109375" style="594" customWidth="1"/>
    <col min="11785" max="11785" width="20.7109375" style="594" bestFit="1" customWidth="1"/>
    <col min="11786" max="11786" width="17.85546875" style="594" bestFit="1" customWidth="1"/>
    <col min="11787" max="11787" width="17.7109375" style="594" customWidth="1"/>
    <col min="11788" max="12031" width="11.5703125" style="594"/>
    <col min="12032" max="12032" width="71" style="594" customWidth="1"/>
    <col min="12033" max="12033" width="22.5703125" style="594" bestFit="1" customWidth="1"/>
    <col min="12034" max="12034" width="19.42578125" style="594" bestFit="1" customWidth="1"/>
    <col min="12035" max="12035" width="16.7109375" style="594" bestFit="1" customWidth="1"/>
    <col min="12036" max="12040" width="17.7109375" style="594" customWidth="1"/>
    <col min="12041" max="12041" width="20.7109375" style="594" bestFit="1" customWidth="1"/>
    <col min="12042" max="12042" width="17.85546875" style="594" bestFit="1" customWidth="1"/>
    <col min="12043" max="12043" width="17.7109375" style="594" customWidth="1"/>
    <col min="12044" max="12287" width="11.5703125" style="594"/>
    <col min="12288" max="12288" width="71" style="594" customWidth="1"/>
    <col min="12289" max="12289" width="22.5703125" style="594" bestFit="1" customWidth="1"/>
    <col min="12290" max="12290" width="19.42578125" style="594" bestFit="1" customWidth="1"/>
    <col min="12291" max="12291" width="16.7109375" style="594" bestFit="1" customWidth="1"/>
    <col min="12292" max="12296" width="17.7109375" style="594" customWidth="1"/>
    <col min="12297" max="12297" width="20.7109375" style="594" bestFit="1" customWidth="1"/>
    <col min="12298" max="12298" width="17.85546875" style="594" bestFit="1" customWidth="1"/>
    <col min="12299" max="12299" width="17.7109375" style="594" customWidth="1"/>
    <col min="12300" max="12543" width="11.5703125" style="594"/>
    <col min="12544" max="12544" width="71" style="594" customWidth="1"/>
    <col min="12545" max="12545" width="22.5703125" style="594" bestFit="1" customWidth="1"/>
    <col min="12546" max="12546" width="19.42578125" style="594" bestFit="1" customWidth="1"/>
    <col min="12547" max="12547" width="16.7109375" style="594" bestFit="1" customWidth="1"/>
    <col min="12548" max="12552" width="17.7109375" style="594" customWidth="1"/>
    <col min="12553" max="12553" width="20.7109375" style="594" bestFit="1" customWidth="1"/>
    <col min="12554" max="12554" width="17.85546875" style="594" bestFit="1" customWidth="1"/>
    <col min="12555" max="12555" width="17.7109375" style="594" customWidth="1"/>
    <col min="12556" max="12799" width="11.5703125" style="594"/>
    <col min="12800" max="12800" width="71" style="594" customWidth="1"/>
    <col min="12801" max="12801" width="22.5703125" style="594" bestFit="1" customWidth="1"/>
    <col min="12802" max="12802" width="19.42578125" style="594" bestFit="1" customWidth="1"/>
    <col min="12803" max="12803" width="16.7109375" style="594" bestFit="1" customWidth="1"/>
    <col min="12804" max="12808" width="17.7109375" style="594" customWidth="1"/>
    <col min="12809" max="12809" width="20.7109375" style="594" bestFit="1" customWidth="1"/>
    <col min="12810" max="12810" width="17.85546875" style="594" bestFit="1" customWidth="1"/>
    <col min="12811" max="12811" width="17.7109375" style="594" customWidth="1"/>
    <col min="12812" max="13055" width="11.5703125" style="594"/>
    <col min="13056" max="13056" width="71" style="594" customWidth="1"/>
    <col min="13057" max="13057" width="22.5703125" style="594" bestFit="1" customWidth="1"/>
    <col min="13058" max="13058" width="19.42578125" style="594" bestFit="1" customWidth="1"/>
    <col min="13059" max="13059" width="16.7109375" style="594" bestFit="1" customWidth="1"/>
    <col min="13060" max="13064" width="17.7109375" style="594" customWidth="1"/>
    <col min="13065" max="13065" width="20.7109375" style="594" bestFit="1" customWidth="1"/>
    <col min="13066" max="13066" width="17.85546875" style="594" bestFit="1" customWidth="1"/>
    <col min="13067" max="13067" width="17.7109375" style="594" customWidth="1"/>
    <col min="13068" max="13311" width="11.5703125" style="594"/>
    <col min="13312" max="13312" width="71" style="594" customWidth="1"/>
    <col min="13313" max="13313" width="22.5703125" style="594" bestFit="1" customWidth="1"/>
    <col min="13314" max="13314" width="19.42578125" style="594" bestFit="1" customWidth="1"/>
    <col min="13315" max="13315" width="16.7109375" style="594" bestFit="1" customWidth="1"/>
    <col min="13316" max="13320" width="17.7109375" style="594" customWidth="1"/>
    <col min="13321" max="13321" width="20.7109375" style="594" bestFit="1" customWidth="1"/>
    <col min="13322" max="13322" width="17.85546875" style="594" bestFit="1" customWidth="1"/>
    <col min="13323" max="13323" width="17.7109375" style="594" customWidth="1"/>
    <col min="13324" max="13567" width="11.5703125" style="594"/>
    <col min="13568" max="13568" width="71" style="594" customWidth="1"/>
    <col min="13569" max="13569" width="22.5703125" style="594" bestFit="1" customWidth="1"/>
    <col min="13570" max="13570" width="19.42578125" style="594" bestFit="1" customWidth="1"/>
    <col min="13571" max="13571" width="16.7109375" style="594" bestFit="1" customWidth="1"/>
    <col min="13572" max="13576" width="17.7109375" style="594" customWidth="1"/>
    <col min="13577" max="13577" width="20.7109375" style="594" bestFit="1" customWidth="1"/>
    <col min="13578" max="13578" width="17.85546875" style="594" bestFit="1" customWidth="1"/>
    <col min="13579" max="13579" width="17.7109375" style="594" customWidth="1"/>
    <col min="13580" max="13823" width="11.5703125" style="594"/>
    <col min="13824" max="13824" width="71" style="594" customWidth="1"/>
    <col min="13825" max="13825" width="22.5703125" style="594" bestFit="1" customWidth="1"/>
    <col min="13826" max="13826" width="19.42578125" style="594" bestFit="1" customWidth="1"/>
    <col min="13827" max="13827" width="16.7109375" style="594" bestFit="1" customWidth="1"/>
    <col min="13828" max="13832" width="17.7109375" style="594" customWidth="1"/>
    <col min="13833" max="13833" width="20.7109375" style="594" bestFit="1" customWidth="1"/>
    <col min="13834" max="13834" width="17.85546875" style="594" bestFit="1" customWidth="1"/>
    <col min="13835" max="13835" width="17.7109375" style="594" customWidth="1"/>
    <col min="13836" max="14079" width="11.5703125" style="594"/>
    <col min="14080" max="14080" width="71" style="594" customWidth="1"/>
    <col min="14081" max="14081" width="22.5703125" style="594" bestFit="1" customWidth="1"/>
    <col min="14082" max="14082" width="19.42578125" style="594" bestFit="1" customWidth="1"/>
    <col min="14083" max="14083" width="16.7109375" style="594" bestFit="1" customWidth="1"/>
    <col min="14084" max="14088" width="17.7109375" style="594" customWidth="1"/>
    <col min="14089" max="14089" width="20.7109375" style="594" bestFit="1" customWidth="1"/>
    <col min="14090" max="14090" width="17.85546875" style="594" bestFit="1" customWidth="1"/>
    <col min="14091" max="14091" width="17.7109375" style="594" customWidth="1"/>
    <col min="14092" max="14335" width="11.5703125" style="594"/>
    <col min="14336" max="14336" width="71" style="594" customWidth="1"/>
    <col min="14337" max="14337" width="22.5703125" style="594" bestFit="1" customWidth="1"/>
    <col min="14338" max="14338" width="19.42578125" style="594" bestFit="1" customWidth="1"/>
    <col min="14339" max="14339" width="16.7109375" style="594" bestFit="1" customWidth="1"/>
    <col min="14340" max="14344" width="17.7109375" style="594" customWidth="1"/>
    <col min="14345" max="14345" width="20.7109375" style="594" bestFit="1" customWidth="1"/>
    <col min="14346" max="14346" width="17.85546875" style="594" bestFit="1" customWidth="1"/>
    <col min="14347" max="14347" width="17.7109375" style="594" customWidth="1"/>
    <col min="14348" max="14591" width="11.5703125" style="594"/>
    <col min="14592" max="14592" width="71" style="594" customWidth="1"/>
    <col min="14593" max="14593" width="22.5703125" style="594" bestFit="1" customWidth="1"/>
    <col min="14594" max="14594" width="19.42578125" style="594" bestFit="1" customWidth="1"/>
    <col min="14595" max="14595" width="16.7109375" style="594" bestFit="1" customWidth="1"/>
    <col min="14596" max="14600" width="17.7109375" style="594" customWidth="1"/>
    <col min="14601" max="14601" width="20.7109375" style="594" bestFit="1" customWidth="1"/>
    <col min="14602" max="14602" width="17.85546875" style="594" bestFit="1" customWidth="1"/>
    <col min="14603" max="14603" width="17.7109375" style="594" customWidth="1"/>
    <col min="14604" max="14847" width="11.5703125" style="594"/>
    <col min="14848" max="14848" width="71" style="594" customWidth="1"/>
    <col min="14849" max="14849" width="22.5703125" style="594" bestFit="1" customWidth="1"/>
    <col min="14850" max="14850" width="19.42578125" style="594" bestFit="1" customWidth="1"/>
    <col min="14851" max="14851" width="16.7109375" style="594" bestFit="1" customWidth="1"/>
    <col min="14852" max="14856" width="17.7109375" style="594" customWidth="1"/>
    <col min="14857" max="14857" width="20.7109375" style="594" bestFit="1" customWidth="1"/>
    <col min="14858" max="14858" width="17.85546875" style="594" bestFit="1" customWidth="1"/>
    <col min="14859" max="14859" width="17.7109375" style="594" customWidth="1"/>
    <col min="14860" max="15103" width="11.5703125" style="594"/>
    <col min="15104" max="15104" width="71" style="594" customWidth="1"/>
    <col min="15105" max="15105" width="22.5703125" style="594" bestFit="1" customWidth="1"/>
    <col min="15106" max="15106" width="19.42578125" style="594" bestFit="1" customWidth="1"/>
    <col min="15107" max="15107" width="16.7109375" style="594" bestFit="1" customWidth="1"/>
    <col min="15108" max="15112" width="17.7109375" style="594" customWidth="1"/>
    <col min="15113" max="15113" width="20.7109375" style="594" bestFit="1" customWidth="1"/>
    <col min="15114" max="15114" width="17.85546875" style="594" bestFit="1" customWidth="1"/>
    <col min="15115" max="15115" width="17.7109375" style="594" customWidth="1"/>
    <col min="15116" max="15359" width="11.5703125" style="594"/>
    <col min="15360" max="15360" width="71" style="594" customWidth="1"/>
    <col min="15361" max="15361" width="22.5703125" style="594" bestFit="1" customWidth="1"/>
    <col min="15362" max="15362" width="19.42578125" style="594" bestFit="1" customWidth="1"/>
    <col min="15363" max="15363" width="16.7109375" style="594" bestFit="1" customWidth="1"/>
    <col min="15364" max="15368" width="17.7109375" style="594" customWidth="1"/>
    <col min="15369" max="15369" width="20.7109375" style="594" bestFit="1" customWidth="1"/>
    <col min="15370" max="15370" width="17.85546875" style="594" bestFit="1" customWidth="1"/>
    <col min="15371" max="15371" width="17.7109375" style="594" customWidth="1"/>
    <col min="15372" max="15615" width="11.5703125" style="594"/>
    <col min="15616" max="15616" width="71" style="594" customWidth="1"/>
    <col min="15617" max="15617" width="22.5703125" style="594" bestFit="1" customWidth="1"/>
    <col min="15618" max="15618" width="19.42578125" style="594" bestFit="1" customWidth="1"/>
    <col min="15619" max="15619" width="16.7109375" style="594" bestFit="1" customWidth="1"/>
    <col min="15620" max="15624" width="17.7109375" style="594" customWidth="1"/>
    <col min="15625" max="15625" width="20.7109375" style="594" bestFit="1" customWidth="1"/>
    <col min="15626" max="15626" width="17.85546875" style="594" bestFit="1" customWidth="1"/>
    <col min="15627" max="15627" width="17.7109375" style="594" customWidth="1"/>
    <col min="15628" max="15871" width="11.5703125" style="594"/>
    <col min="15872" max="15872" width="71" style="594" customWidth="1"/>
    <col min="15873" max="15873" width="22.5703125" style="594" bestFit="1" customWidth="1"/>
    <col min="15874" max="15874" width="19.42578125" style="594" bestFit="1" customWidth="1"/>
    <col min="15875" max="15875" width="16.7109375" style="594" bestFit="1" customWidth="1"/>
    <col min="15876" max="15880" width="17.7109375" style="594" customWidth="1"/>
    <col min="15881" max="15881" width="20.7109375" style="594" bestFit="1" customWidth="1"/>
    <col min="15882" max="15882" width="17.85546875" style="594" bestFit="1" customWidth="1"/>
    <col min="15883" max="15883" width="17.7109375" style="594" customWidth="1"/>
    <col min="15884" max="16127" width="11.5703125" style="594"/>
    <col min="16128" max="16128" width="71" style="594" customWidth="1"/>
    <col min="16129" max="16129" width="22.5703125" style="594" bestFit="1" customWidth="1"/>
    <col min="16130" max="16130" width="19.42578125" style="594" bestFit="1" customWidth="1"/>
    <col min="16131" max="16131" width="16.7109375" style="594" bestFit="1" customWidth="1"/>
    <col min="16132" max="16136" width="17.7109375" style="594" customWidth="1"/>
    <col min="16137" max="16137" width="20.7109375" style="594" bestFit="1" customWidth="1"/>
    <col min="16138" max="16138" width="17.85546875" style="594" bestFit="1" customWidth="1"/>
    <col min="16139" max="16139" width="17.7109375" style="594" customWidth="1"/>
    <col min="16140" max="16384" width="11.5703125" style="594"/>
  </cols>
  <sheetData>
    <row r="1" spans="1:11" s="587" customFormat="1" x14ac:dyDescent="0.2">
      <c r="A1" s="586"/>
      <c r="C1" s="588"/>
      <c r="K1" s="589"/>
    </row>
    <row r="2" spans="1:11" s="587" customFormat="1" ht="15" x14ac:dyDescent="0.2">
      <c r="A2" s="435" t="s">
        <v>126</v>
      </c>
      <c r="B2" s="590"/>
      <c r="C2" s="591"/>
      <c r="D2" s="590"/>
      <c r="E2" s="590"/>
      <c r="F2" s="590"/>
      <c r="G2" s="590"/>
      <c r="H2" s="590"/>
      <c r="I2" s="590"/>
      <c r="J2" s="590"/>
      <c r="K2" s="592" t="s">
        <v>127</v>
      </c>
    </row>
    <row r="3" spans="1:11" s="587" customFormat="1" ht="15" x14ac:dyDescent="0.25">
      <c r="A3" s="34" t="s">
        <v>0</v>
      </c>
      <c r="B3" s="590"/>
      <c r="C3" s="591"/>
      <c r="D3" s="590"/>
      <c r="E3" s="590"/>
      <c r="F3" s="590"/>
      <c r="G3" s="590"/>
      <c r="H3" s="590"/>
      <c r="I3" s="590"/>
      <c r="J3" s="590"/>
      <c r="K3" s="590"/>
    </row>
    <row r="4" spans="1:11" s="587" customFormat="1" ht="15" x14ac:dyDescent="0.2">
      <c r="A4" s="23" t="s">
        <v>3399</v>
      </c>
      <c r="B4" s="590"/>
      <c r="C4" s="591"/>
      <c r="D4" s="590"/>
      <c r="E4" s="590"/>
      <c r="F4" s="590"/>
      <c r="G4" s="590"/>
      <c r="H4" s="590"/>
      <c r="I4" s="590"/>
      <c r="J4" s="590"/>
      <c r="K4" s="590"/>
    </row>
    <row r="5" spans="1:11" s="587" customFormat="1" x14ac:dyDescent="0.2">
      <c r="C5" s="588"/>
    </row>
    <row r="6" spans="1:11" s="587" customFormat="1" ht="15" x14ac:dyDescent="0.2">
      <c r="A6" s="1027" t="s">
        <v>1</v>
      </c>
      <c r="B6" s="1027" t="s">
        <v>2</v>
      </c>
      <c r="C6" s="1027" t="s">
        <v>3</v>
      </c>
      <c r="D6" s="1027"/>
      <c r="E6" s="320" t="s">
        <v>4</v>
      </c>
      <c r="F6" s="320"/>
      <c r="G6" s="1027" t="s">
        <v>5</v>
      </c>
      <c r="H6" s="1694" t="s">
        <v>6</v>
      </c>
      <c r="I6" s="1694"/>
      <c r="J6" s="1027" t="s">
        <v>7</v>
      </c>
      <c r="K6" s="1027" t="s">
        <v>8</v>
      </c>
    </row>
    <row r="7" spans="1:11" s="593" customFormat="1" ht="13.5" customHeight="1" x14ac:dyDescent="0.2">
      <c r="A7" s="1687" t="s">
        <v>9</v>
      </c>
      <c r="B7" s="1696" t="s">
        <v>10</v>
      </c>
      <c r="C7" s="1696" t="s">
        <v>11</v>
      </c>
      <c r="D7" s="1696" t="s">
        <v>12</v>
      </c>
      <c r="E7" s="1696" t="s">
        <v>13</v>
      </c>
      <c r="F7" s="1696"/>
      <c r="G7" s="1696" t="s">
        <v>14</v>
      </c>
      <c r="H7" s="1696" t="s">
        <v>15</v>
      </c>
      <c r="I7" s="1696"/>
      <c r="J7" s="1696" t="s">
        <v>16</v>
      </c>
      <c r="K7" s="1697" t="s">
        <v>17</v>
      </c>
    </row>
    <row r="8" spans="1:11" s="593" customFormat="1" ht="16.5" customHeight="1" x14ac:dyDescent="0.2">
      <c r="A8" s="1687"/>
      <c r="B8" s="1696"/>
      <c r="C8" s="1696"/>
      <c r="D8" s="1696"/>
      <c r="E8" s="1028" t="s">
        <v>18</v>
      </c>
      <c r="F8" s="1028" t="s">
        <v>19</v>
      </c>
      <c r="G8" s="1696"/>
      <c r="H8" s="1028" t="s">
        <v>18</v>
      </c>
      <c r="I8" s="1028" t="s">
        <v>19</v>
      </c>
      <c r="J8" s="1696"/>
      <c r="K8" s="1697"/>
    </row>
    <row r="9" spans="1:11" ht="15.95" customHeight="1" x14ac:dyDescent="0.2">
      <c r="A9" s="776" t="s">
        <v>467</v>
      </c>
      <c r="B9" s="777"/>
      <c r="C9" s="777"/>
      <c r="D9" s="778"/>
      <c r="E9" s="778"/>
      <c r="F9" s="778"/>
      <c r="G9" s="778"/>
      <c r="H9" s="778"/>
      <c r="I9" s="778"/>
      <c r="J9" s="778"/>
      <c r="K9" s="667">
        <f>SUM(K10)</f>
        <v>0</v>
      </c>
    </row>
    <row r="10" spans="1:11" ht="15.95" customHeight="1" x14ac:dyDescent="0.2">
      <c r="A10" s="325"/>
      <c r="B10" s="779"/>
      <c r="C10" s="779"/>
      <c r="D10" s="326"/>
      <c r="E10" s="326"/>
      <c r="F10" s="326"/>
      <c r="G10" s="326"/>
      <c r="H10" s="326"/>
      <c r="I10" s="326"/>
      <c r="J10" s="326"/>
      <c r="K10" s="780"/>
    </row>
    <row r="11" spans="1:11" ht="15.95" customHeight="1" x14ac:dyDescent="0.2">
      <c r="A11" s="776" t="s">
        <v>594</v>
      </c>
      <c r="B11" s="777"/>
      <c r="C11" s="777"/>
      <c r="D11" s="778"/>
      <c r="E11" s="778"/>
      <c r="F11" s="778"/>
      <c r="G11" s="778"/>
      <c r="H11" s="778"/>
      <c r="I11" s="778"/>
      <c r="J11" s="778"/>
      <c r="K11" s="667">
        <f>SUM(K12:K22)</f>
        <v>19291860.75</v>
      </c>
    </row>
    <row r="12" spans="1:11" ht="15.95" customHeight="1" x14ac:dyDescent="0.25">
      <c r="A12" s="359" t="s">
        <v>2417</v>
      </c>
      <c r="B12" s="360" t="s">
        <v>2418</v>
      </c>
      <c r="C12" s="360" t="s">
        <v>2419</v>
      </c>
      <c r="D12" s="1032"/>
      <c r="E12" s="1556" t="s">
        <v>2420</v>
      </c>
      <c r="F12" s="1557" t="s">
        <v>2421</v>
      </c>
      <c r="G12" s="811"/>
      <c r="H12" s="1558" t="s">
        <v>2422</v>
      </c>
      <c r="I12" s="1558" t="s">
        <v>2422</v>
      </c>
      <c r="J12" s="775" t="s">
        <v>2423</v>
      </c>
      <c r="K12" s="759">
        <v>6067160.1200000001</v>
      </c>
    </row>
    <row r="13" spans="1:11" ht="15.95" customHeight="1" x14ac:dyDescent="0.25">
      <c r="A13" s="359" t="s">
        <v>2424</v>
      </c>
      <c r="B13" s="360" t="s">
        <v>2425</v>
      </c>
      <c r="C13" s="360" t="s">
        <v>27</v>
      </c>
      <c r="D13" s="1032">
        <v>0.01</v>
      </c>
      <c r="E13" s="1031">
        <v>8.0000000000000002E-3</v>
      </c>
      <c r="F13" s="341"/>
      <c r="G13" s="1558" t="s">
        <v>2426</v>
      </c>
      <c r="H13" s="1558" t="s">
        <v>2427</v>
      </c>
      <c r="I13" s="1558" t="s">
        <v>2427</v>
      </c>
      <c r="J13" s="775" t="s">
        <v>2423</v>
      </c>
      <c r="K13" s="759">
        <v>5219433.95</v>
      </c>
    </row>
    <row r="14" spans="1:11" ht="15.95" customHeight="1" x14ac:dyDescent="0.25">
      <c r="A14" s="359" t="s">
        <v>2428</v>
      </c>
      <c r="B14" s="360" t="s">
        <v>2429</v>
      </c>
      <c r="C14" s="360" t="s">
        <v>2430</v>
      </c>
      <c r="D14" s="768" t="s">
        <v>2431</v>
      </c>
      <c r="E14" s="769"/>
      <c r="F14" s="769"/>
      <c r="G14" s="1558"/>
      <c r="H14" s="1557"/>
      <c r="I14" s="1557"/>
      <c r="J14" s="775" t="s">
        <v>2423</v>
      </c>
      <c r="K14" s="759">
        <f>1194954.25+2209265.4</f>
        <v>3404219.65</v>
      </c>
    </row>
    <row r="15" spans="1:11" ht="15.95" customHeight="1" x14ac:dyDescent="0.25">
      <c r="A15" s="1554" t="s">
        <v>2432</v>
      </c>
      <c r="B15" s="360" t="s">
        <v>2427</v>
      </c>
      <c r="C15" s="360" t="s">
        <v>2433</v>
      </c>
      <c r="D15" s="768"/>
      <c r="E15" s="341"/>
      <c r="F15" s="770"/>
      <c r="G15" s="1558" t="s">
        <v>2427</v>
      </c>
      <c r="H15" s="1559"/>
      <c r="I15" s="1559"/>
      <c r="J15" s="775" t="s">
        <v>2423</v>
      </c>
      <c r="K15" s="759">
        <v>1743547.92</v>
      </c>
    </row>
    <row r="16" spans="1:11" ht="15.95" customHeight="1" x14ac:dyDescent="0.25">
      <c r="A16" s="1554" t="s">
        <v>2434</v>
      </c>
      <c r="B16" s="360" t="s">
        <v>2435</v>
      </c>
      <c r="C16" s="360" t="s">
        <v>27</v>
      </c>
      <c r="D16" s="771"/>
      <c r="E16" s="770"/>
      <c r="F16" s="770"/>
      <c r="G16" s="1560" t="s">
        <v>2436</v>
      </c>
      <c r="H16" s="1559"/>
      <c r="I16" s="1559"/>
      <c r="J16" s="775" t="s">
        <v>2423</v>
      </c>
      <c r="K16" s="759">
        <v>1475235.17</v>
      </c>
    </row>
    <row r="17" spans="1:11" ht="15.95" customHeight="1" x14ac:dyDescent="0.25">
      <c r="A17" s="1554" t="s">
        <v>167</v>
      </c>
      <c r="B17" s="360" t="s">
        <v>2437</v>
      </c>
      <c r="C17" s="360" t="s">
        <v>2438</v>
      </c>
      <c r="D17" s="766"/>
      <c r="E17" s="770"/>
      <c r="F17" s="770"/>
      <c r="G17" s="1560" t="s">
        <v>2439</v>
      </c>
      <c r="H17" s="1559"/>
      <c r="I17" s="1559"/>
      <c r="J17" s="775" t="s">
        <v>2423</v>
      </c>
      <c r="K17" s="759">
        <v>729935.5</v>
      </c>
    </row>
    <row r="18" spans="1:11" ht="15.95" customHeight="1" x14ac:dyDescent="0.25">
      <c r="A18" s="1555" t="s">
        <v>2440</v>
      </c>
      <c r="B18" s="782" t="s">
        <v>2441</v>
      </c>
      <c r="C18" s="782" t="s">
        <v>110</v>
      </c>
      <c r="D18" s="783"/>
      <c r="E18" s="783"/>
      <c r="F18" s="783"/>
      <c r="G18" s="1560" t="s">
        <v>2442</v>
      </c>
      <c r="H18" s="1561"/>
      <c r="I18" s="1561"/>
      <c r="J18" s="782" t="s">
        <v>2423</v>
      </c>
      <c r="K18" s="759">
        <v>356031</v>
      </c>
    </row>
    <row r="19" spans="1:11" ht="15.95" customHeight="1" x14ac:dyDescent="0.25">
      <c r="A19" s="1555" t="s">
        <v>2443</v>
      </c>
      <c r="B19" s="782" t="s">
        <v>2444</v>
      </c>
      <c r="C19" s="782" t="s">
        <v>2445</v>
      </c>
      <c r="D19" s="783"/>
      <c r="E19" s="783"/>
      <c r="F19" s="783"/>
      <c r="G19" s="1560" t="s">
        <v>2446</v>
      </c>
      <c r="H19" s="1561"/>
      <c r="I19" s="1561"/>
      <c r="J19" s="782" t="s">
        <v>2447</v>
      </c>
      <c r="K19" s="759">
        <v>203808.2</v>
      </c>
    </row>
    <row r="20" spans="1:11" s="597" customFormat="1" ht="15.95" customHeight="1" x14ac:dyDescent="0.25">
      <c r="A20" s="939" t="s">
        <v>354</v>
      </c>
      <c r="B20" s="761"/>
      <c r="C20" s="761" t="s">
        <v>2448</v>
      </c>
      <c r="D20" s="1031"/>
      <c r="E20" s="773"/>
      <c r="F20" s="773"/>
      <c r="G20" s="1562" t="s">
        <v>2449</v>
      </c>
      <c r="H20" s="387"/>
      <c r="I20" s="387"/>
      <c r="J20" s="761" t="s">
        <v>2423</v>
      </c>
      <c r="K20" s="763">
        <v>48944</v>
      </c>
    </row>
    <row r="21" spans="1:11" s="597" customFormat="1" ht="15.95" customHeight="1" x14ac:dyDescent="0.25">
      <c r="A21" s="939" t="s">
        <v>589</v>
      </c>
      <c r="B21" s="761" t="s">
        <v>2450</v>
      </c>
      <c r="C21" s="761"/>
      <c r="D21" s="1031"/>
      <c r="E21" s="773"/>
      <c r="F21" s="773"/>
      <c r="G21" s="1558"/>
      <c r="H21" s="387"/>
      <c r="I21" s="387"/>
      <c r="J21" s="761" t="s">
        <v>2423</v>
      </c>
      <c r="K21" s="763">
        <v>43045.24</v>
      </c>
    </row>
    <row r="22" spans="1:11" s="597" customFormat="1" ht="15.95" customHeight="1" x14ac:dyDescent="0.25">
      <c r="A22" s="939" t="s">
        <v>2451</v>
      </c>
      <c r="B22" s="761"/>
      <c r="C22" s="761" t="s">
        <v>2445</v>
      </c>
      <c r="D22" s="1031"/>
      <c r="E22" s="773"/>
      <c r="F22" s="773"/>
      <c r="G22" s="772" t="s">
        <v>2426</v>
      </c>
      <c r="H22" s="773"/>
      <c r="I22" s="773"/>
      <c r="J22" s="761" t="s">
        <v>2447</v>
      </c>
      <c r="K22" s="763">
        <v>500</v>
      </c>
    </row>
    <row r="23" spans="1:11" s="597" customFormat="1" ht="15.95" customHeight="1" x14ac:dyDescent="0.25">
      <c r="A23" s="939"/>
      <c r="B23" s="761"/>
      <c r="C23" s="761"/>
      <c r="D23" s="1031"/>
      <c r="E23" s="773"/>
      <c r="F23" s="773"/>
      <c r="G23" s="772"/>
      <c r="H23" s="773"/>
      <c r="I23" s="773"/>
      <c r="J23" s="761"/>
      <c r="K23" s="763"/>
    </row>
    <row r="24" spans="1:11" s="587" customFormat="1" ht="15.95" customHeight="1" x14ac:dyDescent="0.2">
      <c r="A24" s="374" t="s">
        <v>614</v>
      </c>
      <c r="B24" s="377"/>
      <c r="C24" s="377"/>
      <c r="D24" s="384"/>
      <c r="E24" s="384"/>
      <c r="F24" s="384"/>
      <c r="G24" s="384"/>
      <c r="H24" s="378"/>
      <c r="I24" s="378"/>
      <c r="J24" s="377"/>
      <c r="K24" s="667">
        <f>+K25</f>
        <v>3221647.45</v>
      </c>
    </row>
    <row r="25" spans="1:11" s="597" customFormat="1" ht="15.95" customHeight="1" x14ac:dyDescent="0.25">
      <c r="A25" s="760" t="s">
        <v>2452</v>
      </c>
      <c r="B25" s="761" t="s">
        <v>2453</v>
      </c>
      <c r="C25" s="761" t="s">
        <v>27</v>
      </c>
      <c r="D25" s="1031">
        <v>0.08</v>
      </c>
      <c r="E25" s="773"/>
      <c r="F25" s="773"/>
      <c r="G25" s="758"/>
      <c r="H25" s="762"/>
      <c r="I25" s="762"/>
      <c r="J25" s="761" t="s">
        <v>2454</v>
      </c>
      <c r="K25" s="763">
        <v>3221647.45</v>
      </c>
    </row>
    <row r="26" spans="1:11" s="587" customFormat="1" ht="15.95" customHeight="1" x14ac:dyDescent="0.25">
      <c r="A26" s="760"/>
      <c r="B26" s="761"/>
      <c r="C26" s="761"/>
      <c r="D26" s="1031"/>
      <c r="E26" s="773"/>
      <c r="F26" s="773"/>
      <c r="G26" s="758"/>
      <c r="H26" s="762"/>
      <c r="I26" s="762"/>
      <c r="J26" s="761"/>
      <c r="K26" s="764"/>
    </row>
    <row r="27" spans="1:11" s="587" customFormat="1" ht="15.95" customHeight="1" x14ac:dyDescent="0.2">
      <c r="A27" s="374" t="s">
        <v>617</v>
      </c>
      <c r="B27" s="377"/>
      <c r="C27" s="377"/>
      <c r="D27" s="384"/>
      <c r="E27" s="384"/>
      <c r="F27" s="384"/>
      <c r="G27" s="384"/>
      <c r="H27" s="378"/>
      <c r="I27" s="378"/>
      <c r="J27" s="377"/>
      <c r="K27" s="667">
        <f>SUM(K28:K31)</f>
        <v>187042.31</v>
      </c>
    </row>
    <row r="28" spans="1:11" ht="15.95" customHeight="1" x14ac:dyDescent="0.25">
      <c r="A28" s="359" t="s">
        <v>2455</v>
      </c>
      <c r="B28" s="765" t="s">
        <v>2456</v>
      </c>
      <c r="C28" s="360" t="s">
        <v>2457</v>
      </c>
      <c r="D28" s="766"/>
      <c r="E28" s="770"/>
      <c r="F28" s="770"/>
      <c r="G28" s="1560" t="s">
        <v>2458</v>
      </c>
      <c r="H28" s="758"/>
      <c r="I28" s="758"/>
      <c r="J28" s="775" t="s">
        <v>2459</v>
      </c>
      <c r="K28" s="759">
        <v>110010.31</v>
      </c>
    </row>
    <row r="29" spans="1:11" ht="15.95" customHeight="1" x14ac:dyDescent="0.25">
      <c r="A29" s="359" t="s">
        <v>2460</v>
      </c>
      <c r="B29" s="765" t="s">
        <v>2461</v>
      </c>
      <c r="C29" s="360" t="s">
        <v>2462</v>
      </c>
      <c r="D29" s="766"/>
      <c r="E29" s="770"/>
      <c r="F29" s="770"/>
      <c r="G29" s="1560" t="s">
        <v>2463</v>
      </c>
      <c r="H29" s="758"/>
      <c r="I29" s="758"/>
      <c r="J29" s="775" t="s">
        <v>2423</v>
      </c>
      <c r="K29" s="759">
        <v>62088</v>
      </c>
    </row>
    <row r="30" spans="1:11" ht="15.95" customHeight="1" x14ac:dyDescent="0.25">
      <c r="A30" s="359" t="s">
        <v>2464</v>
      </c>
      <c r="B30" s="765" t="s">
        <v>2465</v>
      </c>
      <c r="C30" s="765" t="s">
        <v>2466</v>
      </c>
      <c r="D30" s="1033" t="s">
        <v>2467</v>
      </c>
      <c r="E30" s="770"/>
      <c r="F30" s="770"/>
      <c r="G30" s="1560"/>
      <c r="H30" s="326"/>
      <c r="I30" s="326"/>
      <c r="J30" s="775" t="s">
        <v>2423</v>
      </c>
      <c r="K30" s="759">
        <v>13900</v>
      </c>
    </row>
    <row r="31" spans="1:11" ht="15.95" customHeight="1" x14ac:dyDescent="0.25">
      <c r="A31" s="359" t="s">
        <v>2468</v>
      </c>
      <c r="B31" s="765" t="s">
        <v>2469</v>
      </c>
      <c r="C31" s="765" t="s">
        <v>2470</v>
      </c>
      <c r="D31" s="1033"/>
      <c r="E31" s="770"/>
      <c r="F31" s="770"/>
      <c r="G31" s="1560" t="s">
        <v>2471</v>
      </c>
      <c r="H31" s="326"/>
      <c r="I31" s="326"/>
      <c r="J31" s="775" t="s">
        <v>2423</v>
      </c>
      <c r="K31" s="759">
        <v>1044</v>
      </c>
    </row>
    <row r="32" spans="1:11" s="598" customFormat="1" ht="15.95" customHeight="1" x14ac:dyDescent="0.25">
      <c r="A32" s="325"/>
      <c r="B32" s="779"/>
      <c r="C32" s="779"/>
      <c r="D32" s="770"/>
      <c r="E32" s="770"/>
      <c r="F32" s="770"/>
      <c r="G32" s="770"/>
      <c r="H32" s="326"/>
      <c r="I32" s="326"/>
      <c r="J32" s="779"/>
      <c r="K32" s="787"/>
    </row>
    <row r="33" spans="1:11" s="587" customFormat="1" ht="15.95" customHeight="1" x14ac:dyDescent="0.2">
      <c r="A33" s="374" t="s">
        <v>620</v>
      </c>
      <c r="B33" s="377"/>
      <c r="C33" s="377"/>
      <c r="D33" s="384"/>
      <c r="E33" s="384"/>
      <c r="F33" s="384"/>
      <c r="G33" s="384"/>
      <c r="H33" s="378"/>
      <c r="I33" s="378"/>
      <c r="J33" s="377"/>
      <c r="K33" s="667">
        <f>SUM(K34)</f>
        <v>22800</v>
      </c>
    </row>
    <row r="34" spans="1:11" ht="15.95" customHeight="1" x14ac:dyDescent="0.25">
      <c r="A34" s="359" t="s">
        <v>2472</v>
      </c>
      <c r="B34" s="765" t="s">
        <v>2473</v>
      </c>
      <c r="C34" s="360" t="s">
        <v>1421</v>
      </c>
      <c r="D34" s="766"/>
      <c r="E34" s="770"/>
      <c r="F34" s="770"/>
      <c r="G34" s="1560" t="s">
        <v>2474</v>
      </c>
      <c r="H34" s="758"/>
      <c r="I34" s="758"/>
      <c r="J34" s="775" t="s">
        <v>2475</v>
      </c>
      <c r="K34" s="759">
        <v>22800</v>
      </c>
    </row>
    <row r="35" spans="1:11" s="598" customFormat="1" ht="15.95" customHeight="1" x14ac:dyDescent="0.25">
      <c r="A35" s="325"/>
      <c r="B35" s="775"/>
      <c r="C35" s="779"/>
      <c r="D35" s="770"/>
      <c r="E35" s="770"/>
      <c r="F35" s="770"/>
      <c r="G35" s="770"/>
      <c r="H35" s="326"/>
      <c r="I35" s="326"/>
      <c r="J35" s="775"/>
      <c r="K35" s="787"/>
    </row>
    <row r="36" spans="1:11" s="587" customFormat="1" ht="15.95" customHeight="1" x14ac:dyDescent="0.2">
      <c r="A36" s="374" t="s">
        <v>621</v>
      </c>
      <c r="B36" s="377"/>
      <c r="C36" s="377"/>
      <c r="D36" s="384"/>
      <c r="E36" s="384"/>
      <c r="F36" s="384"/>
      <c r="G36" s="384"/>
      <c r="H36" s="378"/>
      <c r="I36" s="378"/>
      <c r="J36" s="377"/>
      <c r="K36" s="667">
        <f>SUM(K37)</f>
        <v>520846.96</v>
      </c>
    </row>
    <row r="37" spans="1:11" s="597" customFormat="1" ht="15.95" customHeight="1" x14ac:dyDescent="0.25">
      <c r="A37" s="325" t="s">
        <v>154</v>
      </c>
      <c r="B37" s="765" t="s">
        <v>2427</v>
      </c>
      <c r="C37" s="765" t="s">
        <v>2433</v>
      </c>
      <c r="D37" s="773"/>
      <c r="E37" s="773"/>
      <c r="F37" s="773"/>
      <c r="G37" s="773"/>
      <c r="H37" s="762"/>
      <c r="I37" s="762"/>
      <c r="J37" s="761" t="s">
        <v>2476</v>
      </c>
      <c r="K37" s="763">
        <v>520846.96</v>
      </c>
    </row>
    <row r="38" spans="1:11" s="597" customFormat="1" ht="15" x14ac:dyDescent="0.25">
      <c r="A38" s="788"/>
      <c r="B38" s="784"/>
      <c r="C38" s="784"/>
      <c r="D38" s="773"/>
      <c r="E38" s="773"/>
      <c r="F38" s="773"/>
      <c r="G38" s="773"/>
      <c r="H38" s="762"/>
      <c r="I38" s="762"/>
      <c r="J38" s="784"/>
      <c r="K38" s="763"/>
    </row>
    <row r="39" spans="1:11" s="587" customFormat="1" ht="15.95" customHeight="1" x14ac:dyDescent="0.2">
      <c r="A39" s="374" t="s">
        <v>624</v>
      </c>
      <c r="B39" s="377"/>
      <c r="C39" s="377"/>
      <c r="D39" s="384"/>
      <c r="E39" s="384"/>
      <c r="F39" s="384"/>
      <c r="G39" s="384"/>
      <c r="H39" s="378"/>
      <c r="I39" s="378"/>
      <c r="J39" s="377"/>
      <c r="K39" s="667">
        <f>SUM(K40)</f>
        <v>0</v>
      </c>
    </row>
    <row r="40" spans="1:11" s="597" customFormat="1" ht="15.95" customHeight="1" x14ac:dyDescent="0.25">
      <c r="A40" s="788"/>
      <c r="B40" s="784"/>
      <c r="C40" s="784"/>
      <c r="D40" s="773"/>
      <c r="E40" s="773"/>
      <c r="F40" s="773"/>
      <c r="G40" s="773"/>
      <c r="H40" s="762"/>
      <c r="I40" s="762"/>
      <c r="J40" s="784"/>
      <c r="K40" s="763"/>
    </row>
    <row r="41" spans="1:11" s="553" customFormat="1" ht="15.95" customHeight="1" x14ac:dyDescent="0.25">
      <c r="A41" s="443" t="s">
        <v>627</v>
      </c>
      <c r="B41" s="73"/>
      <c r="C41" s="73"/>
      <c r="D41" s="994"/>
      <c r="E41" s="994"/>
      <c r="F41" s="994"/>
      <c r="G41" s="73"/>
      <c r="H41" s="999"/>
      <c r="I41" s="73"/>
      <c r="J41" s="73"/>
      <c r="K41" s="484">
        <f>SUM(K42)</f>
        <v>0</v>
      </c>
    </row>
    <row r="42" spans="1:11" x14ac:dyDescent="0.2">
      <c r="A42" s="1438"/>
      <c r="B42" s="1439"/>
      <c r="C42" s="1440"/>
      <c r="D42" s="1439"/>
      <c r="E42" s="1439"/>
      <c r="F42" s="1439"/>
      <c r="G42" s="1439"/>
      <c r="H42" s="1439"/>
      <c r="I42" s="1439"/>
      <c r="J42" s="1439"/>
      <c r="K42" s="1441"/>
    </row>
    <row r="43" spans="1:11" s="553" customFormat="1" ht="15" x14ac:dyDescent="0.25">
      <c r="A43" s="441" t="s">
        <v>628</v>
      </c>
      <c r="B43" s="1026"/>
      <c r="C43" s="1026"/>
      <c r="D43" s="230"/>
      <c r="E43" s="230"/>
      <c r="F43" s="230"/>
      <c r="G43" s="1026"/>
      <c r="H43" s="1026"/>
      <c r="I43" s="1026"/>
      <c r="J43" s="1026"/>
      <c r="K43" s="448">
        <f>+K41+K39+K36+K33+K27+K24+K11+K9</f>
        <v>23244197.469999999</v>
      </c>
    </row>
    <row r="44" spans="1:11" x14ac:dyDescent="0.2">
      <c r="A44" s="599"/>
      <c r="B44" s="600"/>
      <c r="C44" s="601"/>
      <c r="D44" s="600"/>
      <c r="E44" s="600"/>
      <c r="F44" s="600"/>
      <c r="G44" s="600"/>
      <c r="H44" s="600"/>
      <c r="I44" s="600"/>
      <c r="J44" s="600"/>
    </row>
    <row r="45" spans="1:11" x14ac:dyDescent="0.2">
      <c r="A45" s="599"/>
      <c r="B45" s="600"/>
      <c r="C45" s="601"/>
      <c r="D45" s="600"/>
      <c r="E45" s="600"/>
      <c r="F45" s="600"/>
      <c r="G45" s="600"/>
      <c r="H45" s="600"/>
      <c r="I45" s="600"/>
      <c r="J45" s="600"/>
    </row>
    <row r="46" spans="1:11" ht="13.5" x14ac:dyDescent="0.25">
      <c r="A46" s="809"/>
      <c r="B46" s="806"/>
      <c r="C46" s="807"/>
      <c r="D46" s="807"/>
      <c r="E46" s="807"/>
      <c r="F46" s="807"/>
      <c r="G46" s="809"/>
    </row>
    <row r="47" spans="1:11" ht="13.5" x14ac:dyDescent="0.25">
      <c r="A47" s="808"/>
      <c r="B47" s="806"/>
      <c r="C47" s="807"/>
      <c r="D47" s="807"/>
      <c r="E47" s="807"/>
      <c r="F47" s="807"/>
      <c r="G47" s="807"/>
    </row>
    <row r="48" spans="1:11" x14ac:dyDescent="0.2">
      <c r="B48" s="595"/>
      <c r="C48" s="594"/>
    </row>
    <row r="49" spans="2:3" x14ac:dyDescent="0.2">
      <c r="B49" s="595"/>
      <c r="C49" s="594"/>
    </row>
    <row r="50" spans="2:3" x14ac:dyDescent="0.2">
      <c r="B50" s="595"/>
      <c r="C50" s="594"/>
    </row>
    <row r="51" spans="2:3" x14ac:dyDescent="0.2">
      <c r="B51" s="595"/>
      <c r="C51" s="594"/>
    </row>
    <row r="52" spans="2:3" x14ac:dyDescent="0.2">
      <c r="B52" s="595"/>
      <c r="C52" s="594"/>
    </row>
    <row r="53" spans="2:3" x14ac:dyDescent="0.2">
      <c r="B53" s="595"/>
      <c r="C53" s="594"/>
    </row>
    <row r="54" spans="2:3" x14ac:dyDescent="0.2">
      <c r="B54" s="595"/>
      <c r="C54" s="594"/>
    </row>
    <row r="55" spans="2:3" x14ac:dyDescent="0.2">
      <c r="B55" s="595"/>
      <c r="C55" s="594"/>
    </row>
    <row r="56" spans="2:3" x14ac:dyDescent="0.2">
      <c r="B56" s="595"/>
      <c r="C56" s="594"/>
    </row>
    <row r="57" spans="2:3" x14ac:dyDescent="0.2">
      <c r="B57" s="595"/>
      <c r="C57" s="594"/>
    </row>
    <row r="58" spans="2:3" x14ac:dyDescent="0.2">
      <c r="B58" s="595"/>
      <c r="C58" s="594"/>
    </row>
    <row r="59" spans="2:3" x14ac:dyDescent="0.2">
      <c r="B59" s="595"/>
      <c r="C59" s="594"/>
    </row>
    <row r="60" spans="2:3" x14ac:dyDescent="0.2">
      <c r="B60" s="595"/>
      <c r="C60" s="594"/>
    </row>
    <row r="61" spans="2:3" x14ac:dyDescent="0.2">
      <c r="B61" s="595"/>
      <c r="C61" s="594"/>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ignoredErrors>
    <ignoredError sqref="G16:G20 G29 A6:XFD6" numberStoredAsText="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showGridLines="0" topLeftCell="B7" zoomScale="90" zoomScaleNormal="90" workbookViewId="0">
      <selection activeCell="K14" sqref="K14"/>
    </sheetView>
  </sheetViews>
  <sheetFormatPr baseColWidth="10" defaultRowHeight="15" x14ac:dyDescent="0.25"/>
  <cols>
    <col min="1" max="1" width="71" style="553" customWidth="1"/>
    <col min="2" max="11" width="17.7109375" style="553" customWidth="1"/>
    <col min="12" max="12" width="1.28515625" style="553" customWidth="1"/>
    <col min="13" max="256" width="11.42578125" style="553"/>
    <col min="257" max="257" width="71" style="553" customWidth="1"/>
    <col min="258" max="267" width="17.7109375" style="553" customWidth="1"/>
    <col min="268" max="268" width="1.28515625" style="553" customWidth="1"/>
    <col min="269" max="512" width="11.42578125" style="553"/>
    <col min="513" max="513" width="71" style="553" customWidth="1"/>
    <col min="514" max="523" width="17.7109375" style="553" customWidth="1"/>
    <col min="524" max="524" width="1.28515625" style="553" customWidth="1"/>
    <col min="525" max="768" width="11.42578125" style="553"/>
    <col min="769" max="769" width="71" style="553" customWidth="1"/>
    <col min="770" max="779" width="17.7109375" style="553" customWidth="1"/>
    <col min="780" max="780" width="1.28515625" style="553" customWidth="1"/>
    <col min="781" max="1024" width="11.42578125" style="553"/>
    <col min="1025" max="1025" width="71" style="553" customWidth="1"/>
    <col min="1026" max="1035" width="17.7109375" style="553" customWidth="1"/>
    <col min="1036" max="1036" width="1.28515625" style="553" customWidth="1"/>
    <col min="1037" max="1280" width="11.42578125" style="553"/>
    <col min="1281" max="1281" width="71" style="553" customWidth="1"/>
    <col min="1282" max="1291" width="17.7109375" style="553" customWidth="1"/>
    <col min="1292" max="1292" width="1.28515625" style="553" customWidth="1"/>
    <col min="1293" max="1536" width="11.42578125" style="553"/>
    <col min="1537" max="1537" width="71" style="553" customWidth="1"/>
    <col min="1538" max="1547" width="17.7109375" style="553" customWidth="1"/>
    <col min="1548" max="1548" width="1.28515625" style="553" customWidth="1"/>
    <col min="1549" max="1792" width="11.42578125" style="553"/>
    <col min="1793" max="1793" width="71" style="553" customWidth="1"/>
    <col min="1794" max="1803" width="17.7109375" style="553" customWidth="1"/>
    <col min="1804" max="1804" width="1.28515625" style="553" customWidth="1"/>
    <col min="1805" max="2048" width="11.42578125" style="553"/>
    <col min="2049" max="2049" width="71" style="553" customWidth="1"/>
    <col min="2050" max="2059" width="17.7109375" style="553" customWidth="1"/>
    <col min="2060" max="2060" width="1.28515625" style="553" customWidth="1"/>
    <col min="2061" max="2304" width="11.42578125" style="553"/>
    <col min="2305" max="2305" width="71" style="553" customWidth="1"/>
    <col min="2306" max="2315" width="17.7109375" style="553" customWidth="1"/>
    <col min="2316" max="2316" width="1.28515625" style="553" customWidth="1"/>
    <col min="2317" max="2560" width="11.42578125" style="553"/>
    <col min="2561" max="2561" width="71" style="553" customWidth="1"/>
    <col min="2562" max="2571" width="17.7109375" style="553" customWidth="1"/>
    <col min="2572" max="2572" width="1.28515625" style="553" customWidth="1"/>
    <col min="2573" max="2816" width="11.42578125" style="553"/>
    <col min="2817" max="2817" width="71" style="553" customWidth="1"/>
    <col min="2818" max="2827" width="17.7109375" style="553" customWidth="1"/>
    <col min="2828" max="2828" width="1.28515625" style="553" customWidth="1"/>
    <col min="2829" max="3072" width="11.42578125" style="553"/>
    <col min="3073" max="3073" width="71" style="553" customWidth="1"/>
    <col min="3074" max="3083" width="17.7109375" style="553" customWidth="1"/>
    <col min="3084" max="3084" width="1.28515625" style="553" customWidth="1"/>
    <col min="3085" max="3328" width="11.42578125" style="553"/>
    <col min="3329" max="3329" width="71" style="553" customWidth="1"/>
    <col min="3330" max="3339" width="17.7109375" style="553" customWidth="1"/>
    <col min="3340" max="3340" width="1.28515625" style="553" customWidth="1"/>
    <col min="3341" max="3584" width="11.42578125" style="553"/>
    <col min="3585" max="3585" width="71" style="553" customWidth="1"/>
    <col min="3586" max="3595" width="17.7109375" style="553" customWidth="1"/>
    <col min="3596" max="3596" width="1.28515625" style="553" customWidth="1"/>
    <col min="3597" max="3840" width="11.42578125" style="553"/>
    <col min="3841" max="3841" width="71" style="553" customWidth="1"/>
    <col min="3842" max="3851" width="17.7109375" style="553" customWidth="1"/>
    <col min="3852" max="3852" width="1.28515625" style="553" customWidth="1"/>
    <col min="3853" max="4096" width="11.42578125" style="553"/>
    <col min="4097" max="4097" width="71" style="553" customWidth="1"/>
    <col min="4098" max="4107" width="17.7109375" style="553" customWidth="1"/>
    <col min="4108" max="4108" width="1.28515625" style="553" customWidth="1"/>
    <col min="4109" max="4352" width="11.42578125" style="553"/>
    <col min="4353" max="4353" width="71" style="553" customWidth="1"/>
    <col min="4354" max="4363" width="17.7109375" style="553" customWidth="1"/>
    <col min="4364" max="4364" width="1.28515625" style="553" customWidth="1"/>
    <col min="4365" max="4608" width="11.42578125" style="553"/>
    <col min="4609" max="4609" width="71" style="553" customWidth="1"/>
    <col min="4610" max="4619" width="17.7109375" style="553" customWidth="1"/>
    <col min="4620" max="4620" width="1.28515625" style="553" customWidth="1"/>
    <col min="4621" max="4864" width="11.42578125" style="553"/>
    <col min="4865" max="4865" width="71" style="553" customWidth="1"/>
    <col min="4866" max="4875" width="17.7109375" style="553" customWidth="1"/>
    <col min="4876" max="4876" width="1.28515625" style="553" customWidth="1"/>
    <col min="4877" max="5120" width="11.42578125" style="553"/>
    <col min="5121" max="5121" width="71" style="553" customWidth="1"/>
    <col min="5122" max="5131" width="17.7109375" style="553" customWidth="1"/>
    <col min="5132" max="5132" width="1.28515625" style="553" customWidth="1"/>
    <col min="5133" max="5376" width="11.42578125" style="553"/>
    <col min="5377" max="5377" width="71" style="553" customWidth="1"/>
    <col min="5378" max="5387" width="17.7109375" style="553" customWidth="1"/>
    <col min="5388" max="5388" width="1.28515625" style="553" customWidth="1"/>
    <col min="5389" max="5632" width="11.42578125" style="553"/>
    <col min="5633" max="5633" width="71" style="553" customWidth="1"/>
    <col min="5634" max="5643" width="17.7109375" style="553" customWidth="1"/>
    <col min="5644" max="5644" width="1.28515625" style="553" customWidth="1"/>
    <col min="5645" max="5888" width="11.42578125" style="553"/>
    <col min="5889" max="5889" width="71" style="553" customWidth="1"/>
    <col min="5890" max="5899" width="17.7109375" style="553" customWidth="1"/>
    <col min="5900" max="5900" width="1.28515625" style="553" customWidth="1"/>
    <col min="5901" max="6144" width="11.42578125" style="553"/>
    <col min="6145" max="6145" width="71" style="553" customWidth="1"/>
    <col min="6146" max="6155" width="17.7109375" style="553" customWidth="1"/>
    <col min="6156" max="6156" width="1.28515625" style="553" customWidth="1"/>
    <col min="6157" max="6400" width="11.42578125" style="553"/>
    <col min="6401" max="6401" width="71" style="553" customWidth="1"/>
    <col min="6402" max="6411" width="17.7109375" style="553" customWidth="1"/>
    <col min="6412" max="6412" width="1.28515625" style="553" customWidth="1"/>
    <col min="6413" max="6656" width="11.42578125" style="553"/>
    <col min="6657" max="6657" width="71" style="553" customWidth="1"/>
    <col min="6658" max="6667" width="17.7109375" style="553" customWidth="1"/>
    <col min="6668" max="6668" width="1.28515625" style="553" customWidth="1"/>
    <col min="6669" max="6912" width="11.42578125" style="553"/>
    <col min="6913" max="6913" width="71" style="553" customWidth="1"/>
    <col min="6914" max="6923" width="17.7109375" style="553" customWidth="1"/>
    <col min="6924" max="6924" width="1.28515625" style="553" customWidth="1"/>
    <col min="6925" max="7168" width="11.42578125" style="553"/>
    <col min="7169" max="7169" width="71" style="553" customWidth="1"/>
    <col min="7170" max="7179" width="17.7109375" style="553" customWidth="1"/>
    <col min="7180" max="7180" width="1.28515625" style="553" customWidth="1"/>
    <col min="7181" max="7424" width="11.42578125" style="553"/>
    <col min="7425" max="7425" width="71" style="553" customWidth="1"/>
    <col min="7426" max="7435" width="17.7109375" style="553" customWidth="1"/>
    <col min="7436" max="7436" width="1.28515625" style="553" customWidth="1"/>
    <col min="7437" max="7680" width="11.42578125" style="553"/>
    <col min="7681" max="7681" width="71" style="553" customWidth="1"/>
    <col min="7682" max="7691" width="17.7109375" style="553" customWidth="1"/>
    <col min="7692" max="7692" width="1.28515625" style="553" customWidth="1"/>
    <col min="7693" max="7936" width="11.42578125" style="553"/>
    <col min="7937" max="7937" width="71" style="553" customWidth="1"/>
    <col min="7938" max="7947" width="17.7109375" style="553" customWidth="1"/>
    <col min="7948" max="7948" width="1.28515625" style="553" customWidth="1"/>
    <col min="7949" max="8192" width="11.42578125" style="553"/>
    <col min="8193" max="8193" width="71" style="553" customWidth="1"/>
    <col min="8194" max="8203" width="17.7109375" style="553" customWidth="1"/>
    <col min="8204" max="8204" width="1.28515625" style="553" customWidth="1"/>
    <col min="8205" max="8448" width="11.42578125" style="553"/>
    <col min="8449" max="8449" width="71" style="553" customWidth="1"/>
    <col min="8450" max="8459" width="17.7109375" style="553" customWidth="1"/>
    <col min="8460" max="8460" width="1.28515625" style="553" customWidth="1"/>
    <col min="8461" max="8704" width="11.42578125" style="553"/>
    <col min="8705" max="8705" width="71" style="553" customWidth="1"/>
    <col min="8706" max="8715" width="17.7109375" style="553" customWidth="1"/>
    <col min="8716" max="8716" width="1.28515625" style="553" customWidth="1"/>
    <col min="8717" max="8960" width="11.42578125" style="553"/>
    <col min="8961" max="8961" width="71" style="553" customWidth="1"/>
    <col min="8962" max="8971" width="17.7109375" style="553" customWidth="1"/>
    <col min="8972" max="8972" width="1.28515625" style="553" customWidth="1"/>
    <col min="8973" max="9216" width="11.42578125" style="553"/>
    <col min="9217" max="9217" width="71" style="553" customWidth="1"/>
    <col min="9218" max="9227" width="17.7109375" style="553" customWidth="1"/>
    <col min="9228" max="9228" width="1.28515625" style="553" customWidth="1"/>
    <col min="9229" max="9472" width="11.42578125" style="553"/>
    <col min="9473" max="9473" width="71" style="553" customWidth="1"/>
    <col min="9474" max="9483" width="17.7109375" style="553" customWidth="1"/>
    <col min="9484" max="9484" width="1.28515625" style="553" customWidth="1"/>
    <col min="9485" max="9728" width="11.42578125" style="553"/>
    <col min="9729" max="9729" width="71" style="553" customWidth="1"/>
    <col min="9730" max="9739" width="17.7109375" style="553" customWidth="1"/>
    <col min="9740" max="9740" width="1.28515625" style="553" customWidth="1"/>
    <col min="9741" max="9984" width="11.42578125" style="553"/>
    <col min="9985" max="9985" width="71" style="553" customWidth="1"/>
    <col min="9986" max="9995" width="17.7109375" style="553" customWidth="1"/>
    <col min="9996" max="9996" width="1.28515625" style="553" customWidth="1"/>
    <col min="9997" max="10240" width="11.42578125" style="553"/>
    <col min="10241" max="10241" width="71" style="553" customWidth="1"/>
    <col min="10242" max="10251" width="17.7109375" style="553" customWidth="1"/>
    <col min="10252" max="10252" width="1.28515625" style="553" customWidth="1"/>
    <col min="10253" max="10496" width="11.42578125" style="553"/>
    <col min="10497" max="10497" width="71" style="553" customWidth="1"/>
    <col min="10498" max="10507" width="17.7109375" style="553" customWidth="1"/>
    <col min="10508" max="10508" width="1.28515625" style="553" customWidth="1"/>
    <col min="10509" max="10752" width="11.42578125" style="553"/>
    <col min="10753" max="10753" width="71" style="553" customWidth="1"/>
    <col min="10754" max="10763" width="17.7109375" style="553" customWidth="1"/>
    <col min="10764" max="10764" width="1.28515625" style="553" customWidth="1"/>
    <col min="10765" max="11008" width="11.42578125" style="553"/>
    <col min="11009" max="11009" width="71" style="553" customWidth="1"/>
    <col min="11010" max="11019" width="17.7109375" style="553" customWidth="1"/>
    <col min="11020" max="11020" width="1.28515625" style="553" customWidth="1"/>
    <col min="11021" max="11264" width="11.42578125" style="553"/>
    <col min="11265" max="11265" width="71" style="553" customWidth="1"/>
    <col min="11266" max="11275" width="17.7109375" style="553" customWidth="1"/>
    <col min="11276" max="11276" width="1.28515625" style="553" customWidth="1"/>
    <col min="11277" max="11520" width="11.42578125" style="553"/>
    <col min="11521" max="11521" width="71" style="553" customWidth="1"/>
    <col min="11522" max="11531" width="17.7109375" style="553" customWidth="1"/>
    <col min="11532" max="11532" width="1.28515625" style="553" customWidth="1"/>
    <col min="11533" max="11776" width="11.42578125" style="553"/>
    <col min="11777" max="11777" width="71" style="553" customWidth="1"/>
    <col min="11778" max="11787" width="17.7109375" style="553" customWidth="1"/>
    <col min="11788" max="11788" width="1.28515625" style="553" customWidth="1"/>
    <col min="11789" max="12032" width="11.42578125" style="553"/>
    <col min="12033" max="12033" width="71" style="553" customWidth="1"/>
    <col min="12034" max="12043" width="17.7109375" style="553" customWidth="1"/>
    <col min="12044" max="12044" width="1.28515625" style="553" customWidth="1"/>
    <col min="12045" max="12288" width="11.42578125" style="553"/>
    <col min="12289" max="12289" width="71" style="553" customWidth="1"/>
    <col min="12290" max="12299" width="17.7109375" style="553" customWidth="1"/>
    <col min="12300" max="12300" width="1.28515625" style="553" customWidth="1"/>
    <col min="12301" max="12544" width="11.42578125" style="553"/>
    <col min="12545" max="12545" width="71" style="553" customWidth="1"/>
    <col min="12546" max="12555" width="17.7109375" style="553" customWidth="1"/>
    <col min="12556" max="12556" width="1.28515625" style="553" customWidth="1"/>
    <col min="12557" max="12800" width="11.42578125" style="553"/>
    <col min="12801" max="12801" width="71" style="553" customWidth="1"/>
    <col min="12802" max="12811" width="17.7109375" style="553" customWidth="1"/>
    <col min="12812" max="12812" width="1.28515625" style="553" customWidth="1"/>
    <col min="12813" max="13056" width="11.42578125" style="553"/>
    <col min="13057" max="13057" width="71" style="553" customWidth="1"/>
    <col min="13058" max="13067" width="17.7109375" style="553" customWidth="1"/>
    <col min="13068" max="13068" width="1.28515625" style="553" customWidth="1"/>
    <col min="13069" max="13312" width="11.42578125" style="553"/>
    <col min="13313" max="13313" width="71" style="553" customWidth="1"/>
    <col min="13314" max="13323" width="17.7109375" style="553" customWidth="1"/>
    <col min="13324" max="13324" width="1.28515625" style="553" customWidth="1"/>
    <col min="13325" max="13568" width="11.42578125" style="553"/>
    <col min="13569" max="13569" width="71" style="553" customWidth="1"/>
    <col min="13570" max="13579" width="17.7109375" style="553" customWidth="1"/>
    <col min="13580" max="13580" width="1.28515625" style="553" customWidth="1"/>
    <col min="13581" max="13824" width="11.42578125" style="553"/>
    <col min="13825" max="13825" width="71" style="553" customWidth="1"/>
    <col min="13826" max="13835" width="17.7109375" style="553" customWidth="1"/>
    <col min="13836" max="13836" width="1.28515625" style="553" customWidth="1"/>
    <col min="13837" max="14080" width="11.42578125" style="553"/>
    <col min="14081" max="14081" width="71" style="553" customWidth="1"/>
    <col min="14082" max="14091" width="17.7109375" style="553" customWidth="1"/>
    <col min="14092" max="14092" width="1.28515625" style="553" customWidth="1"/>
    <col min="14093" max="14336" width="11.42578125" style="553"/>
    <col min="14337" max="14337" width="71" style="553" customWidth="1"/>
    <col min="14338" max="14347" width="17.7109375" style="553" customWidth="1"/>
    <col min="14348" max="14348" width="1.28515625" style="553" customWidth="1"/>
    <col min="14349" max="14592" width="11.42578125" style="553"/>
    <col min="14593" max="14593" width="71" style="553" customWidth="1"/>
    <col min="14594" max="14603" width="17.7109375" style="553" customWidth="1"/>
    <col min="14604" max="14604" width="1.28515625" style="553" customWidth="1"/>
    <col min="14605" max="14848" width="11.42578125" style="553"/>
    <col min="14849" max="14849" width="71" style="553" customWidth="1"/>
    <col min="14850" max="14859" width="17.7109375" style="553" customWidth="1"/>
    <col min="14860" max="14860" width="1.28515625" style="553" customWidth="1"/>
    <col min="14861" max="15104" width="11.42578125" style="553"/>
    <col min="15105" max="15105" width="71" style="553" customWidth="1"/>
    <col min="15106" max="15115" width="17.7109375" style="553" customWidth="1"/>
    <col min="15116" max="15116" width="1.28515625" style="553" customWidth="1"/>
    <col min="15117" max="15360" width="11.42578125" style="553"/>
    <col min="15361" max="15361" width="71" style="553" customWidth="1"/>
    <col min="15362" max="15371" width="17.7109375" style="553" customWidth="1"/>
    <col min="15372" max="15372" width="1.28515625" style="553" customWidth="1"/>
    <col min="15373" max="15616" width="11.42578125" style="553"/>
    <col min="15617" max="15617" width="71" style="553" customWidth="1"/>
    <col min="15618" max="15627" width="17.7109375" style="553" customWidth="1"/>
    <col min="15628" max="15628" width="1.28515625" style="553" customWidth="1"/>
    <col min="15629" max="15872" width="11.42578125" style="553"/>
    <col min="15873" max="15873" width="71" style="553" customWidth="1"/>
    <col min="15874" max="15883" width="17.7109375" style="553" customWidth="1"/>
    <col min="15884" max="15884" width="1.28515625" style="553" customWidth="1"/>
    <col min="15885" max="16128" width="11.42578125" style="553"/>
    <col min="16129" max="16129" width="71" style="553" customWidth="1"/>
    <col min="16130" max="16139" width="17.7109375" style="553" customWidth="1"/>
    <col min="16140" max="16140" width="1.28515625" style="553" customWidth="1"/>
    <col min="16141" max="16384" width="11.42578125" style="553"/>
  </cols>
  <sheetData>
    <row r="1" spans="1:11" s="348" customFormat="1" x14ac:dyDescent="0.25"/>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3400</v>
      </c>
      <c r="B4" s="350"/>
      <c r="C4" s="350"/>
      <c r="D4" s="350"/>
      <c r="E4" s="350"/>
      <c r="F4" s="350"/>
      <c r="G4" s="350"/>
      <c r="H4" s="350"/>
      <c r="I4" s="350"/>
      <c r="J4" s="350"/>
      <c r="K4" s="350"/>
    </row>
    <row r="5" spans="1:11" s="348" customFormat="1" x14ac:dyDescent="0.25"/>
    <row r="6" spans="1:11" s="348" customFormat="1" x14ac:dyDescent="0.25">
      <c r="A6" s="1136" t="s">
        <v>1</v>
      </c>
      <c r="B6" s="1136" t="s">
        <v>2</v>
      </c>
      <c r="C6" s="1136" t="s">
        <v>3</v>
      </c>
      <c r="D6" s="1136"/>
      <c r="E6" s="353" t="s">
        <v>4</v>
      </c>
      <c r="F6" s="353"/>
      <c r="G6" s="1136" t="s">
        <v>5</v>
      </c>
      <c r="H6" s="1603" t="s">
        <v>6</v>
      </c>
      <c r="I6" s="1603"/>
      <c r="J6" s="1136" t="s">
        <v>7</v>
      </c>
      <c r="K6" s="1136" t="s">
        <v>8</v>
      </c>
    </row>
    <row r="7" spans="1:11" s="354" customFormat="1" x14ac:dyDescent="0.25">
      <c r="A7" s="1614" t="s">
        <v>9</v>
      </c>
      <c r="B7" s="1601" t="s">
        <v>10</v>
      </c>
      <c r="C7" s="1601" t="s">
        <v>11</v>
      </c>
      <c r="D7" s="1601" t="s">
        <v>12</v>
      </c>
      <c r="E7" s="1601" t="s">
        <v>13</v>
      </c>
      <c r="F7" s="1601"/>
      <c r="G7" s="1601" t="s">
        <v>14</v>
      </c>
      <c r="H7" s="1601" t="s">
        <v>15</v>
      </c>
      <c r="I7" s="1601"/>
      <c r="J7" s="1601" t="s">
        <v>16</v>
      </c>
      <c r="K7" s="1602" t="s">
        <v>17</v>
      </c>
    </row>
    <row r="8" spans="1:11" s="354" customFormat="1" x14ac:dyDescent="0.25">
      <c r="A8" s="1614"/>
      <c r="B8" s="1601"/>
      <c r="C8" s="1601"/>
      <c r="D8" s="1601"/>
      <c r="E8" s="1338" t="s">
        <v>18</v>
      </c>
      <c r="F8" s="1338" t="s">
        <v>19</v>
      </c>
      <c r="G8" s="1601"/>
      <c r="H8" s="1338" t="s">
        <v>18</v>
      </c>
      <c r="I8" s="1338" t="s">
        <v>19</v>
      </c>
      <c r="J8" s="1601"/>
      <c r="K8" s="1602"/>
    </row>
    <row r="9" spans="1:11" ht="15.95" customHeight="1" x14ac:dyDescent="0.25">
      <c r="A9" s="776" t="s">
        <v>20</v>
      </c>
      <c r="B9" s="777"/>
      <c r="C9" s="777"/>
      <c r="D9" s="778"/>
      <c r="E9" s="778"/>
      <c r="F9" s="778"/>
      <c r="G9" s="778"/>
      <c r="H9" s="778"/>
      <c r="I9" s="778"/>
      <c r="J9" s="778"/>
      <c r="K9" s="667">
        <f>SUM(K10)</f>
        <v>0</v>
      </c>
    </row>
    <row r="10" spans="1:11" ht="15.95" customHeight="1" x14ac:dyDescent="0.25">
      <c r="A10" s="439"/>
      <c r="B10" s="437"/>
      <c r="C10" s="437"/>
      <c r="D10" s="437"/>
      <c r="E10" s="437"/>
      <c r="F10" s="437"/>
      <c r="G10" s="437"/>
      <c r="H10" s="437"/>
      <c r="I10" s="437"/>
      <c r="J10" s="437"/>
      <c r="K10" s="485"/>
    </row>
    <row r="11" spans="1:11" ht="15.95" customHeight="1" x14ac:dyDescent="0.25">
      <c r="A11" s="776" t="s">
        <v>21</v>
      </c>
      <c r="B11" s="777"/>
      <c r="C11" s="777"/>
      <c r="D11" s="778"/>
      <c r="E11" s="778"/>
      <c r="F11" s="778"/>
      <c r="G11" s="778"/>
      <c r="H11" s="778"/>
      <c r="I11" s="778"/>
      <c r="J11" s="778"/>
      <c r="K11" s="667">
        <f>SUM(K12:K14)</f>
        <v>227899.26</v>
      </c>
    </row>
    <row r="12" spans="1:11" ht="15.95" customHeight="1" x14ac:dyDescent="0.25">
      <c r="A12" s="1361" t="s">
        <v>3024</v>
      </c>
      <c r="B12" s="541" t="s">
        <v>3025</v>
      </c>
      <c r="C12" s="338" t="s">
        <v>110</v>
      </c>
      <c r="D12" s="1306">
        <v>0.02</v>
      </c>
      <c r="E12" s="1306">
        <v>0.02</v>
      </c>
      <c r="F12" s="1306">
        <v>0.03</v>
      </c>
      <c r="G12" s="541">
        <v>0</v>
      </c>
      <c r="H12" s="541">
        <v>0</v>
      </c>
      <c r="I12" s="541">
        <v>0</v>
      </c>
      <c r="J12" s="541" t="s">
        <v>3026</v>
      </c>
      <c r="K12" s="1342">
        <v>63299.28</v>
      </c>
    </row>
    <row r="13" spans="1:11" ht="15.95" customHeight="1" x14ac:dyDescent="0.25">
      <c r="A13" s="1361" t="s">
        <v>3027</v>
      </c>
      <c r="B13" s="541" t="s">
        <v>341</v>
      </c>
      <c r="C13" s="338" t="s">
        <v>110</v>
      </c>
      <c r="D13" s="1306">
        <v>0.01</v>
      </c>
      <c r="E13" s="541" t="s">
        <v>3028</v>
      </c>
      <c r="F13" s="541" t="s">
        <v>3028</v>
      </c>
      <c r="G13" s="541">
        <v>0</v>
      </c>
      <c r="H13" s="541">
        <v>0</v>
      </c>
      <c r="I13" s="541">
        <v>0</v>
      </c>
      <c r="J13" s="541" t="s">
        <v>3026</v>
      </c>
      <c r="K13" s="1342">
        <v>144184.98000000001</v>
      </c>
    </row>
    <row r="14" spans="1:11" ht="15.95" customHeight="1" x14ac:dyDescent="0.25">
      <c r="A14" s="1361" t="s">
        <v>3029</v>
      </c>
      <c r="B14" s="541" t="s">
        <v>953</v>
      </c>
      <c r="C14" s="338" t="s">
        <v>110</v>
      </c>
      <c r="D14" s="541">
        <v>0</v>
      </c>
      <c r="E14" s="541">
        <v>0</v>
      </c>
      <c r="F14" s="541">
        <v>0</v>
      </c>
      <c r="G14" s="541">
        <v>0</v>
      </c>
      <c r="H14" s="541">
        <v>70</v>
      </c>
      <c r="I14" s="541">
        <v>0</v>
      </c>
      <c r="J14" s="541" t="s">
        <v>3026</v>
      </c>
      <c r="K14" s="1342">
        <v>20415</v>
      </c>
    </row>
    <row r="15" spans="1:11" ht="15.95" customHeight="1" x14ac:dyDescent="0.25">
      <c r="A15" s="439"/>
      <c r="B15" s="437"/>
      <c r="C15" s="437"/>
      <c r="D15" s="437"/>
      <c r="E15" s="437"/>
      <c r="F15" s="437"/>
      <c r="G15" s="437"/>
      <c r="H15" s="437"/>
      <c r="I15" s="437"/>
      <c r="J15" s="437"/>
      <c r="K15" s="485"/>
    </row>
    <row r="16" spans="1:11" s="348" customFormat="1" ht="15.95" customHeight="1" x14ac:dyDescent="0.25">
      <c r="A16" s="776" t="s">
        <v>40</v>
      </c>
      <c r="B16" s="777"/>
      <c r="C16" s="777"/>
      <c r="D16" s="778"/>
      <c r="E16" s="778"/>
      <c r="F16" s="778"/>
      <c r="G16" s="778"/>
      <c r="H16" s="778"/>
      <c r="I16" s="778"/>
      <c r="J16" s="778"/>
      <c r="K16" s="667">
        <f>SUM(K17)</f>
        <v>0</v>
      </c>
    </row>
    <row r="17" spans="1:11" s="348" customFormat="1" ht="15.95" customHeight="1" x14ac:dyDescent="0.25">
      <c r="A17" s="439"/>
      <c r="B17" s="438"/>
      <c r="C17" s="438"/>
      <c r="D17" s="438"/>
      <c r="E17" s="438"/>
      <c r="F17" s="438"/>
      <c r="G17" s="438"/>
      <c r="H17" s="438"/>
      <c r="I17" s="438"/>
      <c r="J17" s="438"/>
      <c r="K17" s="487"/>
    </row>
    <row r="18" spans="1:11" ht="15.95" customHeight="1" x14ac:dyDescent="0.25">
      <c r="A18" s="776" t="s">
        <v>41</v>
      </c>
      <c r="B18" s="777"/>
      <c r="C18" s="777"/>
      <c r="D18" s="778"/>
      <c r="E18" s="778"/>
      <c r="F18" s="778"/>
      <c r="G18" s="778"/>
      <c r="H18" s="778"/>
      <c r="I18" s="778"/>
      <c r="J18" s="778"/>
      <c r="K18" s="667">
        <f>SUM(K19:K22)</f>
        <v>183852.84</v>
      </c>
    </row>
    <row r="19" spans="1:11" s="192" customFormat="1" ht="15.95" customHeight="1" x14ac:dyDescent="0.25">
      <c r="A19" s="1361" t="s">
        <v>3030</v>
      </c>
      <c r="B19" s="541" t="s">
        <v>3031</v>
      </c>
      <c r="C19" s="541" t="s">
        <v>80</v>
      </c>
      <c r="D19" s="541"/>
      <c r="E19" s="541"/>
      <c r="F19" s="541"/>
      <c r="G19" s="541"/>
      <c r="H19" s="541">
        <v>180</v>
      </c>
      <c r="I19" s="541">
        <v>350</v>
      </c>
      <c r="J19" s="541" t="s">
        <v>3026</v>
      </c>
      <c r="K19" s="1342">
        <v>163705</v>
      </c>
    </row>
    <row r="20" spans="1:11" s="192" customFormat="1" ht="15.95" customHeight="1" x14ac:dyDescent="0.25">
      <c r="A20" s="1361" t="s">
        <v>1055</v>
      </c>
      <c r="B20" s="541" t="s">
        <v>3031</v>
      </c>
      <c r="C20" s="541" t="s">
        <v>80</v>
      </c>
      <c r="D20" s="541"/>
      <c r="E20" s="541"/>
      <c r="F20" s="541"/>
      <c r="G20" s="541"/>
      <c r="H20" s="541"/>
      <c r="I20" s="541"/>
      <c r="J20" s="541" t="s">
        <v>3026</v>
      </c>
      <c r="K20" s="1342">
        <v>20147.839999999997</v>
      </c>
    </row>
    <row r="21" spans="1:11" s="192" customFormat="1" ht="15.95" customHeight="1" x14ac:dyDescent="0.25">
      <c r="A21" s="1361" t="s">
        <v>3032</v>
      </c>
      <c r="B21" s="541"/>
      <c r="C21" s="541"/>
      <c r="D21" s="541"/>
      <c r="E21" s="541"/>
      <c r="F21" s="541"/>
      <c r="G21" s="541"/>
      <c r="H21" s="541">
        <v>40</v>
      </c>
      <c r="I21" s="541"/>
      <c r="J21" s="541"/>
      <c r="K21" s="1342"/>
    </row>
    <row r="22" spans="1:11" s="192" customFormat="1" ht="15.95" customHeight="1" x14ac:dyDescent="0.25">
      <c r="A22" s="1361" t="s">
        <v>3033</v>
      </c>
      <c r="B22" s="541"/>
      <c r="C22" s="541"/>
      <c r="D22" s="541"/>
      <c r="E22" s="541"/>
      <c r="F22" s="541"/>
      <c r="G22" s="541"/>
      <c r="H22" s="541">
        <v>50</v>
      </c>
      <c r="I22" s="541"/>
      <c r="J22" s="541"/>
      <c r="K22" s="1342"/>
    </row>
    <row r="23" spans="1:11" s="192" customFormat="1" ht="15.95" customHeight="1" x14ac:dyDescent="0.25">
      <c r="A23" s="1361"/>
      <c r="B23" s="541"/>
      <c r="C23" s="541"/>
      <c r="D23" s="541"/>
      <c r="E23" s="541"/>
      <c r="F23" s="541"/>
      <c r="G23" s="541"/>
      <c r="H23" s="541"/>
      <c r="I23" s="541"/>
      <c r="J23" s="541"/>
      <c r="K23" s="1342"/>
    </row>
    <row r="24" spans="1:11" ht="15.95" customHeight="1" x14ac:dyDescent="0.25">
      <c r="A24" s="776" t="s">
        <v>64</v>
      </c>
      <c r="B24" s="777"/>
      <c r="C24" s="777"/>
      <c r="D24" s="778"/>
      <c r="E24" s="778"/>
      <c r="F24" s="778"/>
      <c r="G24" s="778"/>
      <c r="H24" s="778"/>
      <c r="I24" s="778"/>
      <c r="J24" s="778"/>
      <c r="K24" s="667">
        <f>SUM(K25:K26)</f>
        <v>144936.27000000002</v>
      </c>
    </row>
    <row r="25" spans="1:11" s="554" customFormat="1" ht="15.95" customHeight="1" x14ac:dyDescent="0.25">
      <c r="A25" s="1361" t="s">
        <v>3034</v>
      </c>
      <c r="B25" s="541" t="s">
        <v>1911</v>
      </c>
      <c r="C25" s="1443" t="s">
        <v>80</v>
      </c>
      <c r="D25" s="541"/>
      <c r="E25" s="541"/>
      <c r="F25" s="541"/>
      <c r="G25" s="541"/>
      <c r="H25" s="541"/>
      <c r="I25" s="541"/>
      <c r="J25" s="541" t="s">
        <v>3026</v>
      </c>
      <c r="K25" s="1342">
        <v>17400</v>
      </c>
    </row>
    <row r="26" spans="1:11" s="554" customFormat="1" ht="15.95" customHeight="1" x14ac:dyDescent="0.25">
      <c r="A26" s="1361" t="s">
        <v>3035</v>
      </c>
      <c r="B26" s="541" t="s">
        <v>953</v>
      </c>
      <c r="C26" s="1443" t="s">
        <v>80</v>
      </c>
      <c r="D26" s="541"/>
      <c r="E26" s="541"/>
      <c r="F26" s="541"/>
      <c r="G26" s="541"/>
      <c r="H26" s="541">
        <v>500</v>
      </c>
      <c r="I26" s="541"/>
      <c r="J26" s="541" t="s">
        <v>3026</v>
      </c>
      <c r="K26" s="1342">
        <v>127536.27</v>
      </c>
    </row>
    <row r="27" spans="1:11" ht="15.95" customHeight="1" x14ac:dyDescent="0.25">
      <c r="A27" s="1361"/>
      <c r="B27" s="541"/>
      <c r="C27" s="541"/>
      <c r="D27" s="541"/>
      <c r="E27" s="541"/>
      <c r="F27" s="541"/>
      <c r="G27" s="541"/>
      <c r="H27" s="541"/>
      <c r="I27" s="541"/>
      <c r="J27" s="541"/>
      <c r="K27" s="1342"/>
    </row>
    <row r="28" spans="1:11" ht="15.95" customHeight="1" x14ac:dyDescent="0.25">
      <c r="A28" s="776" t="s">
        <v>65</v>
      </c>
      <c r="B28" s="777"/>
      <c r="C28" s="777"/>
      <c r="D28" s="778"/>
      <c r="E28" s="778"/>
      <c r="F28" s="778"/>
      <c r="G28" s="778"/>
      <c r="H28" s="778"/>
      <c r="I28" s="778"/>
      <c r="J28" s="778"/>
      <c r="K28" s="667">
        <f>SUM(K29)</f>
        <v>0</v>
      </c>
    </row>
    <row r="29" spans="1:11" ht="15.95" customHeight="1" x14ac:dyDescent="0.25">
      <c r="A29" s="439"/>
      <c r="B29" s="437"/>
      <c r="C29" s="437"/>
      <c r="D29" s="437"/>
      <c r="E29" s="437"/>
      <c r="F29" s="437"/>
      <c r="G29" s="437"/>
      <c r="H29" s="437"/>
      <c r="I29" s="437"/>
      <c r="J29" s="437"/>
      <c r="K29" s="485"/>
    </row>
    <row r="30" spans="1:11" s="348" customFormat="1" ht="15.95" customHeight="1" x14ac:dyDescent="0.25">
      <c r="A30" s="776" t="s">
        <v>67</v>
      </c>
      <c r="B30" s="777"/>
      <c r="C30" s="777"/>
      <c r="D30" s="778"/>
      <c r="E30" s="778"/>
      <c r="F30" s="778"/>
      <c r="G30" s="778"/>
      <c r="H30" s="778"/>
      <c r="I30" s="778"/>
      <c r="J30" s="778"/>
      <c r="K30" s="667">
        <f>SUM(K31)</f>
        <v>0</v>
      </c>
    </row>
    <row r="31" spans="1:11" s="348" customFormat="1" ht="15.95" customHeight="1" x14ac:dyDescent="0.25">
      <c r="A31" s="440"/>
      <c r="B31" s="438"/>
      <c r="C31" s="438"/>
      <c r="D31" s="438"/>
      <c r="E31" s="438"/>
      <c r="F31" s="438"/>
      <c r="G31" s="438"/>
      <c r="H31" s="438"/>
      <c r="I31" s="438"/>
      <c r="J31" s="438"/>
      <c r="K31" s="487"/>
    </row>
    <row r="32" spans="1:11" ht="15.95" customHeight="1" x14ac:dyDescent="0.25">
      <c r="A32" s="776" t="s">
        <v>68</v>
      </c>
      <c r="B32" s="777"/>
      <c r="C32" s="777"/>
      <c r="D32" s="778"/>
      <c r="E32" s="778"/>
      <c r="F32" s="778"/>
      <c r="G32" s="778"/>
      <c r="H32" s="778"/>
      <c r="I32" s="778"/>
      <c r="J32" s="778"/>
      <c r="K32" s="667">
        <f>SUM(K33)</f>
        <v>0</v>
      </c>
    </row>
    <row r="33" spans="1:11" ht="15.95" customHeight="1" x14ac:dyDescent="0.25">
      <c r="A33" s="439"/>
      <c r="B33" s="437"/>
      <c r="C33" s="437"/>
      <c r="D33" s="437"/>
      <c r="E33" s="437"/>
      <c r="F33" s="437"/>
      <c r="G33" s="437"/>
      <c r="H33" s="437"/>
      <c r="I33" s="437"/>
      <c r="J33" s="437"/>
      <c r="K33" s="485"/>
    </row>
    <row r="34" spans="1:11" ht="15.95" customHeight="1" x14ac:dyDescent="0.25">
      <c r="A34" s="441" t="s">
        <v>178</v>
      </c>
      <c r="B34" s="1339"/>
      <c r="C34" s="1339"/>
      <c r="D34" s="1339"/>
      <c r="E34" s="1339"/>
      <c r="F34" s="1339"/>
      <c r="G34" s="1339"/>
      <c r="H34" s="1339"/>
      <c r="I34" s="1339"/>
      <c r="J34" s="1339"/>
      <c r="K34" s="448">
        <f>SUM(K32,K30,K28,K24,K18,K16,K11,K9)</f>
        <v>556688.37</v>
      </c>
    </row>
    <row r="35" spans="1:11" x14ac:dyDescent="0.25">
      <c r="A35" s="482"/>
      <c r="B35" s="19"/>
      <c r="C35" s="19"/>
      <c r="D35" s="19"/>
      <c r="E35" s="19"/>
      <c r="F35" s="19"/>
      <c r="G35" s="19"/>
      <c r="H35" s="19"/>
      <c r="I35" s="19"/>
      <c r="J35" s="19"/>
      <c r="K35" s="19"/>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57"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58"/>
  <sheetViews>
    <sheetView showGridLines="0" topLeftCell="A34" zoomScale="90" zoomScaleNormal="90" workbookViewId="0">
      <selection activeCell="K31" sqref="K31"/>
    </sheetView>
  </sheetViews>
  <sheetFormatPr baseColWidth="10" defaultRowHeight="15" x14ac:dyDescent="0.25"/>
  <cols>
    <col min="1" max="1" width="56.5703125" customWidth="1"/>
    <col min="2" max="2" width="47.28515625" customWidth="1"/>
    <col min="3" max="3" width="36.140625" customWidth="1"/>
    <col min="4" max="4" width="18.42578125" customWidth="1"/>
    <col min="5" max="5" width="16.42578125" customWidth="1"/>
    <col min="6" max="6" width="16.7109375" customWidth="1"/>
    <col min="7" max="7" width="18.140625" customWidth="1"/>
    <col min="8" max="8" width="18.42578125" customWidth="1"/>
    <col min="9" max="9" width="17.42578125" customWidth="1"/>
    <col min="10" max="10" width="31.42578125" bestFit="1" customWidth="1"/>
    <col min="11" max="11" width="22.85546875" customWidth="1"/>
  </cols>
  <sheetData>
    <row r="1" spans="1:11" x14ac:dyDescent="0.25">
      <c r="A1" s="171"/>
      <c r="B1" s="1"/>
      <c r="C1" s="1"/>
      <c r="D1" s="1"/>
      <c r="E1" s="1"/>
      <c r="F1" s="1"/>
      <c r="G1" s="1"/>
      <c r="H1" s="1"/>
      <c r="I1" s="1"/>
      <c r="J1" s="1"/>
      <c r="K1" s="1"/>
    </row>
    <row r="2" spans="1:11" x14ac:dyDescent="0.25">
      <c r="A2" s="5" t="s">
        <v>126</v>
      </c>
      <c r="B2" s="3"/>
      <c r="C2" s="3"/>
      <c r="D2" s="3"/>
      <c r="E2" s="3"/>
      <c r="F2" s="3"/>
      <c r="G2" s="3"/>
      <c r="H2" s="3"/>
      <c r="I2" s="3"/>
      <c r="J2" s="3"/>
      <c r="K2" s="85" t="s">
        <v>127</v>
      </c>
    </row>
    <row r="3" spans="1:11" x14ac:dyDescent="0.25">
      <c r="A3" s="34" t="s">
        <v>0</v>
      </c>
      <c r="B3" s="3"/>
      <c r="C3" s="3"/>
      <c r="D3" s="3"/>
      <c r="E3" s="3"/>
      <c r="F3" s="3"/>
      <c r="G3" s="3"/>
      <c r="H3" s="3"/>
      <c r="I3" s="3"/>
      <c r="J3" s="3"/>
      <c r="K3" s="3"/>
    </row>
    <row r="4" spans="1:11" x14ac:dyDescent="0.25">
      <c r="A4" s="23" t="s">
        <v>466</v>
      </c>
      <c r="B4" s="3"/>
      <c r="C4" s="3"/>
      <c r="D4" s="3"/>
      <c r="E4" s="3"/>
      <c r="F4" s="3"/>
      <c r="G4" s="3"/>
      <c r="H4" s="3"/>
      <c r="I4" s="3"/>
      <c r="J4" s="3"/>
      <c r="K4" s="3"/>
    </row>
    <row r="5" spans="1:11" x14ac:dyDescent="0.25">
      <c r="A5" s="1"/>
      <c r="B5" s="1"/>
      <c r="C5" s="1"/>
      <c r="D5" s="1"/>
      <c r="E5" s="1"/>
      <c r="F5" s="1"/>
      <c r="G5" s="1"/>
      <c r="H5" s="1"/>
      <c r="I5" s="1"/>
      <c r="J5" s="1"/>
      <c r="K5" s="1"/>
    </row>
    <row r="6" spans="1:11" x14ac:dyDescent="0.25">
      <c r="A6" s="38" t="s">
        <v>1</v>
      </c>
      <c r="B6" s="38" t="s">
        <v>2</v>
      </c>
      <c r="C6" s="38" t="s">
        <v>3</v>
      </c>
      <c r="D6" s="38"/>
      <c r="E6" s="7" t="s">
        <v>4</v>
      </c>
      <c r="F6" s="7"/>
      <c r="G6" s="38" t="s">
        <v>5</v>
      </c>
      <c r="H6" s="1603" t="s">
        <v>6</v>
      </c>
      <c r="I6" s="1603"/>
      <c r="J6" s="38" t="s">
        <v>7</v>
      </c>
      <c r="K6" s="38" t="s">
        <v>8</v>
      </c>
    </row>
    <row r="7" spans="1:11" x14ac:dyDescent="0.25">
      <c r="A7" s="1614" t="s">
        <v>9</v>
      </c>
      <c r="B7" s="1601" t="s">
        <v>10</v>
      </c>
      <c r="C7" s="1601" t="s">
        <v>11</v>
      </c>
      <c r="D7" s="1601" t="s">
        <v>12</v>
      </c>
      <c r="E7" s="1601" t="s">
        <v>13</v>
      </c>
      <c r="F7" s="1601"/>
      <c r="G7" s="1601" t="s">
        <v>14</v>
      </c>
      <c r="H7" s="1601" t="s">
        <v>15</v>
      </c>
      <c r="I7" s="1601"/>
      <c r="J7" s="1601" t="s">
        <v>16</v>
      </c>
      <c r="K7" s="1602" t="s">
        <v>17</v>
      </c>
    </row>
    <row r="8" spans="1:11" x14ac:dyDescent="0.25">
      <c r="A8" s="1614"/>
      <c r="B8" s="1601"/>
      <c r="C8" s="1601"/>
      <c r="D8" s="1601"/>
      <c r="E8" s="509" t="s">
        <v>18</v>
      </c>
      <c r="F8" s="509" t="s">
        <v>19</v>
      </c>
      <c r="G8" s="1601"/>
      <c r="H8" s="509" t="s">
        <v>18</v>
      </c>
      <c r="I8" s="509" t="s">
        <v>19</v>
      </c>
      <c r="J8" s="1601"/>
      <c r="K8" s="1602"/>
    </row>
    <row r="9" spans="1:11" x14ac:dyDescent="0.25">
      <c r="A9" s="51" t="s">
        <v>467</v>
      </c>
      <c r="B9" s="52"/>
      <c r="C9" s="52"/>
      <c r="D9" s="52"/>
      <c r="E9" s="52"/>
      <c r="F9" s="52"/>
      <c r="G9" s="52"/>
      <c r="H9" s="52"/>
      <c r="I9" s="52"/>
      <c r="J9" s="52"/>
      <c r="K9" s="77">
        <f>+K10</f>
        <v>0</v>
      </c>
    </row>
    <row r="10" spans="1:11" x14ac:dyDescent="0.25">
      <c r="A10" s="189"/>
      <c r="B10" s="190"/>
      <c r="C10" s="190"/>
      <c r="D10" s="190"/>
      <c r="E10" s="190"/>
      <c r="F10" s="190"/>
      <c r="G10" s="190"/>
      <c r="H10" s="190"/>
      <c r="I10" s="190"/>
      <c r="J10" s="190"/>
      <c r="K10" s="191"/>
    </row>
    <row r="11" spans="1:11" x14ac:dyDescent="0.25">
      <c r="A11" s="51" t="s">
        <v>465</v>
      </c>
      <c r="B11" s="52"/>
      <c r="C11" s="52"/>
      <c r="D11" s="52"/>
      <c r="E11" s="52"/>
      <c r="F11" s="52"/>
      <c r="G11" s="52"/>
      <c r="H11" s="52"/>
      <c r="I11" s="52"/>
      <c r="J11" s="52"/>
      <c r="K11" s="93">
        <f>SUM(K12:K20)</f>
        <v>74095357.870000005</v>
      </c>
    </row>
    <row r="12" spans="1:11" x14ac:dyDescent="0.25">
      <c r="A12" s="182" t="s">
        <v>464</v>
      </c>
      <c r="B12" s="70" t="s">
        <v>463</v>
      </c>
      <c r="C12" s="70" t="s">
        <v>27</v>
      </c>
      <c r="D12" s="118" t="s">
        <v>462</v>
      </c>
      <c r="E12" s="88" t="s">
        <v>461</v>
      </c>
      <c r="F12" s="88" t="s">
        <v>460</v>
      </c>
      <c r="G12" s="88"/>
      <c r="H12" s="126" t="s">
        <v>459</v>
      </c>
      <c r="I12" s="126"/>
      <c r="J12" s="187" t="s">
        <v>364</v>
      </c>
      <c r="K12" s="78">
        <v>27474149.649999999</v>
      </c>
    </row>
    <row r="13" spans="1:11" x14ac:dyDescent="0.25">
      <c r="A13" s="49" t="s">
        <v>458</v>
      </c>
      <c r="B13" s="70" t="s">
        <v>453</v>
      </c>
      <c r="C13" s="70" t="s">
        <v>27</v>
      </c>
      <c r="D13" s="120">
        <v>8.6900000000000005E-2</v>
      </c>
      <c r="E13" s="88"/>
      <c r="F13" s="88"/>
      <c r="G13" s="88"/>
      <c r="H13" s="126"/>
      <c r="I13" s="126"/>
      <c r="J13" s="187" t="s">
        <v>364</v>
      </c>
      <c r="K13" s="78">
        <v>17271872.879999999</v>
      </c>
    </row>
    <row r="14" spans="1:11" x14ac:dyDescent="0.25">
      <c r="A14" s="49" t="s">
        <v>457</v>
      </c>
      <c r="B14" s="183" t="s">
        <v>456</v>
      </c>
      <c r="C14" s="70" t="s">
        <v>30</v>
      </c>
      <c r="D14" s="184"/>
      <c r="E14" s="184">
        <v>0.25019999999999998</v>
      </c>
      <c r="F14" s="184">
        <v>0.75060000000000004</v>
      </c>
      <c r="G14" s="184"/>
      <c r="H14" s="126" t="s">
        <v>455</v>
      </c>
      <c r="I14" s="126">
        <v>117.8</v>
      </c>
      <c r="J14" s="187" t="s">
        <v>364</v>
      </c>
      <c r="K14" s="188">
        <v>12183340.35</v>
      </c>
    </row>
    <row r="15" spans="1:11" x14ac:dyDescent="0.25">
      <c r="A15" s="49" t="s">
        <v>454</v>
      </c>
      <c r="B15" s="70" t="s">
        <v>453</v>
      </c>
      <c r="C15" s="70" t="s">
        <v>27</v>
      </c>
      <c r="D15" s="121"/>
      <c r="E15" s="121">
        <v>0.12</v>
      </c>
      <c r="F15" s="121">
        <v>0.14000000000000001</v>
      </c>
      <c r="G15" s="88"/>
      <c r="H15" s="126"/>
      <c r="I15" s="126"/>
      <c r="J15" s="187" t="s">
        <v>364</v>
      </c>
      <c r="K15" s="78">
        <v>10046119.99</v>
      </c>
    </row>
    <row r="16" spans="1:11" x14ac:dyDescent="0.25">
      <c r="A16" s="49" t="s">
        <v>452</v>
      </c>
      <c r="B16" s="70" t="s">
        <v>451</v>
      </c>
      <c r="C16" s="70" t="s">
        <v>450</v>
      </c>
      <c r="D16" s="88"/>
      <c r="E16" s="121">
        <v>0.05</v>
      </c>
      <c r="F16" s="121">
        <v>0.15</v>
      </c>
      <c r="G16" s="88"/>
      <c r="H16" s="126" t="s">
        <v>449</v>
      </c>
      <c r="I16" s="126">
        <v>1359.4</v>
      </c>
      <c r="J16" s="187" t="s">
        <v>364</v>
      </c>
      <c r="K16" s="78">
        <v>7076627.5</v>
      </c>
    </row>
    <row r="17" spans="1:11" x14ac:dyDescent="0.25">
      <c r="A17" s="1519" t="s">
        <v>448</v>
      </c>
      <c r="B17" s="70" t="s">
        <v>447</v>
      </c>
      <c r="C17" s="70" t="s">
        <v>446</v>
      </c>
      <c r="D17" s="88"/>
      <c r="E17" s="88"/>
      <c r="F17" s="88"/>
      <c r="G17" s="88"/>
      <c r="H17" s="126" t="s">
        <v>445</v>
      </c>
      <c r="I17" s="126">
        <v>5176.2</v>
      </c>
      <c r="J17" s="187" t="s">
        <v>364</v>
      </c>
      <c r="K17" s="78">
        <v>37321</v>
      </c>
    </row>
    <row r="18" spans="1:11" x14ac:dyDescent="0.25">
      <c r="A18" s="1519" t="s">
        <v>444</v>
      </c>
      <c r="B18" s="70" t="s">
        <v>443</v>
      </c>
      <c r="C18" s="70" t="s">
        <v>371</v>
      </c>
      <c r="D18" s="121"/>
      <c r="E18" s="121"/>
      <c r="F18" s="121"/>
      <c r="G18" s="88"/>
      <c r="H18" s="126"/>
      <c r="I18" s="126"/>
      <c r="J18" s="187" t="s">
        <v>440</v>
      </c>
      <c r="K18" s="78">
        <v>4581.8999999999996</v>
      </c>
    </row>
    <row r="19" spans="1:11" x14ac:dyDescent="0.25">
      <c r="A19" s="1519" t="s">
        <v>442</v>
      </c>
      <c r="B19" s="70" t="s">
        <v>441</v>
      </c>
      <c r="C19" s="70" t="s">
        <v>371</v>
      </c>
      <c r="D19" s="121"/>
      <c r="E19" s="121"/>
      <c r="F19" s="121"/>
      <c r="G19" s="88"/>
      <c r="H19" s="126"/>
      <c r="I19" s="126"/>
      <c r="J19" s="187" t="s">
        <v>440</v>
      </c>
      <c r="K19" s="78">
        <v>1074.5999999999999</v>
      </c>
    </row>
    <row r="20" spans="1:11" x14ac:dyDescent="0.25">
      <c r="A20" s="1519" t="s">
        <v>439</v>
      </c>
      <c r="B20" s="70" t="s">
        <v>438</v>
      </c>
      <c r="C20" s="70" t="s">
        <v>437</v>
      </c>
      <c r="D20" s="88"/>
      <c r="E20" s="121">
        <v>0.03</v>
      </c>
      <c r="F20" s="121">
        <v>0.1</v>
      </c>
      <c r="G20" s="88"/>
      <c r="H20" s="126" t="s">
        <v>436</v>
      </c>
      <c r="I20" s="126" t="s">
        <v>435</v>
      </c>
      <c r="J20" s="187" t="s">
        <v>364</v>
      </c>
      <c r="K20" s="78">
        <v>270</v>
      </c>
    </row>
    <row r="21" spans="1:11" s="553" customFormat="1" x14ac:dyDescent="0.25">
      <c r="A21" s="1361"/>
      <c r="B21" s="1341"/>
      <c r="C21" s="1341"/>
      <c r="D21" s="88"/>
      <c r="E21" s="121"/>
      <c r="F21" s="121"/>
      <c r="G21" s="88"/>
      <c r="H21" s="1340"/>
      <c r="I21" s="1340"/>
      <c r="J21" s="187"/>
      <c r="K21" s="1342"/>
    </row>
    <row r="22" spans="1:11" s="347" customFormat="1" x14ac:dyDescent="0.25">
      <c r="A22" s="443" t="s">
        <v>614</v>
      </c>
      <c r="B22" s="444"/>
      <c r="C22" s="444"/>
      <c r="D22" s="444"/>
      <c r="E22" s="444"/>
      <c r="F22" s="444"/>
      <c r="G22" s="444"/>
      <c r="H22" s="444"/>
      <c r="I22" s="444"/>
      <c r="J22" s="444"/>
      <c r="K22" s="484">
        <f>+K23</f>
        <v>0</v>
      </c>
    </row>
    <row r="23" spans="1:11" s="347" customFormat="1" x14ac:dyDescent="0.25">
      <c r="A23" s="189"/>
      <c r="B23" s="190"/>
      <c r="C23" s="190"/>
      <c r="D23" s="190"/>
      <c r="E23" s="190"/>
      <c r="F23" s="190"/>
      <c r="G23" s="190"/>
      <c r="H23" s="190"/>
      <c r="I23" s="190"/>
      <c r="J23" s="190"/>
      <c r="K23" s="191"/>
    </row>
    <row r="24" spans="1:11" x14ac:dyDescent="0.25">
      <c r="A24" s="546" t="s">
        <v>1321</v>
      </c>
      <c r="B24" s="73"/>
      <c r="C24" s="73"/>
      <c r="D24" s="90"/>
      <c r="E24" s="90"/>
      <c r="F24" s="90"/>
      <c r="G24" s="90"/>
      <c r="H24" s="221"/>
      <c r="I24" s="221"/>
      <c r="J24" s="73"/>
      <c r="K24" s="484">
        <f>SUM(K25:K36)</f>
        <v>11159732.58</v>
      </c>
    </row>
    <row r="25" spans="1:11" x14ac:dyDescent="0.25">
      <c r="A25" s="49" t="s">
        <v>434</v>
      </c>
      <c r="B25" s="70" t="s">
        <v>433</v>
      </c>
      <c r="C25" s="70" t="s">
        <v>432</v>
      </c>
      <c r="D25" s="88"/>
      <c r="E25" s="88"/>
      <c r="F25" s="88"/>
      <c r="G25" s="88"/>
      <c r="H25" s="126">
        <v>10</v>
      </c>
      <c r="I25" s="126">
        <v>620</v>
      </c>
      <c r="J25" s="187" t="s">
        <v>364</v>
      </c>
      <c r="K25" s="78">
        <v>5959062</v>
      </c>
    </row>
    <row r="26" spans="1:11" x14ac:dyDescent="0.25">
      <c r="A26" s="49" t="s">
        <v>431</v>
      </c>
      <c r="B26" s="70" t="s">
        <v>430</v>
      </c>
      <c r="C26" s="70" t="s">
        <v>429</v>
      </c>
      <c r="D26" s="88"/>
      <c r="E26" s="88"/>
      <c r="F26" s="88"/>
      <c r="G26" s="88"/>
      <c r="H26" s="126">
        <v>26.8</v>
      </c>
      <c r="I26" s="126">
        <v>951.6</v>
      </c>
      <c r="J26" s="187" t="s">
        <v>364</v>
      </c>
      <c r="K26" s="78">
        <v>1124470.3500000001</v>
      </c>
    </row>
    <row r="27" spans="1:11" x14ac:dyDescent="0.25">
      <c r="A27" s="49" t="s">
        <v>428</v>
      </c>
      <c r="B27" s="70" t="s">
        <v>427</v>
      </c>
      <c r="C27" s="70" t="s">
        <v>399</v>
      </c>
      <c r="D27" s="88"/>
      <c r="E27" s="88"/>
      <c r="F27" s="88"/>
      <c r="G27" s="88"/>
      <c r="H27" s="126">
        <v>140</v>
      </c>
      <c r="I27" s="126">
        <v>400</v>
      </c>
      <c r="J27" s="187" t="s">
        <v>364</v>
      </c>
      <c r="K27" s="78">
        <v>1088500</v>
      </c>
    </row>
    <row r="28" spans="1:11" x14ac:dyDescent="0.25">
      <c r="A28" s="49" t="s">
        <v>426</v>
      </c>
      <c r="B28" s="70" t="s">
        <v>425</v>
      </c>
      <c r="C28" s="70" t="s">
        <v>399</v>
      </c>
      <c r="D28" s="88"/>
      <c r="E28" s="88"/>
      <c r="F28" s="88"/>
      <c r="G28" s="88"/>
      <c r="H28" s="126">
        <v>100</v>
      </c>
      <c r="I28" s="126">
        <v>400</v>
      </c>
      <c r="J28" s="187"/>
      <c r="K28" s="78">
        <v>925550</v>
      </c>
    </row>
    <row r="29" spans="1:11" x14ac:dyDescent="0.25">
      <c r="A29" s="49" t="s">
        <v>424</v>
      </c>
      <c r="B29" s="70" t="s">
        <v>423</v>
      </c>
      <c r="C29" s="70" t="s">
        <v>422</v>
      </c>
      <c r="D29" s="88"/>
      <c r="E29" s="88"/>
      <c r="F29" s="88"/>
      <c r="G29" s="88"/>
      <c r="H29" s="126">
        <v>7.1</v>
      </c>
      <c r="I29" s="126">
        <v>2917.25</v>
      </c>
      <c r="J29" s="187" t="s">
        <v>364</v>
      </c>
      <c r="K29" s="78">
        <v>674953.02</v>
      </c>
    </row>
    <row r="30" spans="1:11" x14ac:dyDescent="0.25">
      <c r="A30" s="49" t="s">
        <v>421</v>
      </c>
      <c r="B30" s="70" t="s">
        <v>420</v>
      </c>
      <c r="C30" s="70" t="s">
        <v>419</v>
      </c>
      <c r="D30" s="88"/>
      <c r="E30" s="88" t="s">
        <v>418</v>
      </c>
      <c r="F30" s="121">
        <v>0.1</v>
      </c>
      <c r="G30" s="88"/>
      <c r="H30" s="126">
        <v>27</v>
      </c>
      <c r="I30" s="126">
        <v>68</v>
      </c>
      <c r="J30" s="187" t="s">
        <v>364</v>
      </c>
      <c r="K30" s="78">
        <v>519514.21</v>
      </c>
    </row>
    <row r="31" spans="1:11" x14ac:dyDescent="0.25">
      <c r="A31" s="49" t="s">
        <v>417</v>
      </c>
      <c r="B31" s="70" t="s">
        <v>416</v>
      </c>
      <c r="C31" s="70" t="s">
        <v>415</v>
      </c>
      <c r="D31" s="88"/>
      <c r="E31" s="88"/>
      <c r="F31" s="88"/>
      <c r="G31" s="88"/>
      <c r="H31" s="126">
        <v>46.8</v>
      </c>
      <c r="I31" s="126">
        <v>7167.5</v>
      </c>
      <c r="J31" s="187" t="s">
        <v>364</v>
      </c>
      <c r="K31" s="78">
        <v>470480.5</v>
      </c>
    </row>
    <row r="32" spans="1:11" x14ac:dyDescent="0.25">
      <c r="A32" s="49" t="s">
        <v>414</v>
      </c>
      <c r="B32" s="70" t="s">
        <v>410</v>
      </c>
      <c r="C32" s="70" t="s">
        <v>399</v>
      </c>
      <c r="D32" s="88"/>
      <c r="E32" s="88"/>
      <c r="F32" s="88"/>
      <c r="G32" s="88"/>
      <c r="H32" s="126">
        <v>15</v>
      </c>
      <c r="I32" s="126">
        <v>20</v>
      </c>
      <c r="J32" s="187" t="s">
        <v>364</v>
      </c>
      <c r="K32" s="78">
        <v>170570</v>
      </c>
    </row>
    <row r="33" spans="1:11" x14ac:dyDescent="0.25">
      <c r="A33" s="49" t="s">
        <v>413</v>
      </c>
      <c r="B33" s="70" t="s">
        <v>412</v>
      </c>
      <c r="C33" s="70" t="s">
        <v>27</v>
      </c>
      <c r="D33" s="88"/>
      <c r="E33" s="88"/>
      <c r="F33" s="88"/>
      <c r="G33" s="88"/>
      <c r="H33" s="126">
        <v>300</v>
      </c>
      <c r="I33" s="126"/>
      <c r="J33" s="187" t="s">
        <v>364</v>
      </c>
      <c r="K33" s="78">
        <v>168512.5</v>
      </c>
    </row>
    <row r="34" spans="1:11" x14ac:dyDescent="0.25">
      <c r="A34" s="49" t="s">
        <v>411</v>
      </c>
      <c r="B34" s="70" t="s">
        <v>410</v>
      </c>
      <c r="C34" s="70" t="s">
        <v>399</v>
      </c>
      <c r="D34" s="88"/>
      <c r="E34" s="88"/>
      <c r="F34" s="88"/>
      <c r="G34" s="88"/>
      <c r="H34" s="126">
        <v>7</v>
      </c>
      <c r="I34" s="126">
        <v>10</v>
      </c>
      <c r="J34" s="187" t="s">
        <v>364</v>
      </c>
      <c r="K34" s="78">
        <v>37515</v>
      </c>
    </row>
    <row r="35" spans="1:11" x14ac:dyDescent="0.25">
      <c r="A35" s="49" t="s">
        <v>409</v>
      </c>
      <c r="B35" s="70" t="s">
        <v>408</v>
      </c>
      <c r="C35" s="70" t="s">
        <v>407</v>
      </c>
      <c r="D35" s="88"/>
      <c r="E35" s="121">
        <v>0.02</v>
      </c>
      <c r="F35" s="121">
        <v>0.2</v>
      </c>
      <c r="G35" s="88"/>
      <c r="H35" s="126">
        <v>24.4</v>
      </c>
      <c r="I35" s="126">
        <v>515</v>
      </c>
      <c r="J35" s="187" t="s">
        <v>364</v>
      </c>
      <c r="K35" s="78">
        <v>20366.400000000001</v>
      </c>
    </row>
    <row r="36" spans="1:11" x14ac:dyDescent="0.25">
      <c r="A36" s="49" t="s">
        <v>406</v>
      </c>
      <c r="B36" s="70" t="s">
        <v>405</v>
      </c>
      <c r="C36" s="70" t="s">
        <v>404</v>
      </c>
      <c r="D36" s="88"/>
      <c r="E36" s="88"/>
      <c r="F36" s="88"/>
      <c r="G36" s="88"/>
      <c r="H36" s="126">
        <v>5.4</v>
      </c>
      <c r="I36" s="126">
        <v>981380</v>
      </c>
      <c r="J36" s="187" t="s">
        <v>364</v>
      </c>
      <c r="K36" s="78">
        <v>238.6</v>
      </c>
    </row>
    <row r="37" spans="1:11" s="553" customFormat="1" x14ac:dyDescent="0.25">
      <c r="A37" s="1361"/>
      <c r="B37" s="1341"/>
      <c r="C37" s="1341"/>
      <c r="D37" s="88"/>
      <c r="E37" s="88"/>
      <c r="F37" s="88"/>
      <c r="G37" s="88"/>
      <c r="H37" s="1340"/>
      <c r="I37" s="1340"/>
      <c r="J37" s="187"/>
      <c r="K37" s="1342"/>
    </row>
    <row r="38" spans="1:11" s="347" customFormat="1" x14ac:dyDescent="0.25">
      <c r="A38" s="443" t="s">
        <v>620</v>
      </c>
      <c r="B38" s="444"/>
      <c r="C38" s="444"/>
      <c r="D38" s="444"/>
      <c r="E38" s="444"/>
      <c r="F38" s="444"/>
      <c r="G38" s="444"/>
      <c r="H38" s="444"/>
      <c r="I38" s="444"/>
      <c r="J38" s="444"/>
      <c r="K38" s="484">
        <f>+K39</f>
        <v>0</v>
      </c>
    </row>
    <row r="39" spans="1:11" s="347" customFormat="1" x14ac:dyDescent="0.25">
      <c r="A39" s="189"/>
      <c r="B39" s="190"/>
      <c r="C39" s="190"/>
      <c r="D39" s="190"/>
      <c r="E39" s="190"/>
      <c r="F39" s="190"/>
      <c r="G39" s="190"/>
      <c r="H39" s="190"/>
      <c r="I39" s="190"/>
      <c r="J39" s="190"/>
      <c r="K39" s="191"/>
    </row>
    <row r="40" spans="1:11" x14ac:dyDescent="0.25">
      <c r="A40" s="546" t="s">
        <v>1322</v>
      </c>
      <c r="B40" s="73"/>
      <c r="C40" s="73"/>
      <c r="D40" s="90"/>
      <c r="E40" s="90"/>
      <c r="F40" s="90"/>
      <c r="G40" s="90"/>
      <c r="H40" s="221"/>
      <c r="I40" s="221"/>
      <c r="J40" s="73"/>
      <c r="K40" s="484">
        <f>SUM(K41:K44)</f>
        <v>5331929.54</v>
      </c>
    </row>
    <row r="41" spans="1:11" x14ac:dyDescent="0.25">
      <c r="A41" s="49" t="s">
        <v>403</v>
      </c>
      <c r="B41" s="70" t="s">
        <v>400</v>
      </c>
      <c r="C41" s="70" t="s">
        <v>402</v>
      </c>
      <c r="D41" s="88"/>
      <c r="E41" s="88"/>
      <c r="F41" s="88"/>
      <c r="G41" s="88"/>
      <c r="H41" s="126"/>
      <c r="I41" s="126"/>
      <c r="J41" s="187" t="s">
        <v>364</v>
      </c>
      <c r="K41" s="78">
        <v>3067451.49</v>
      </c>
    </row>
    <row r="42" spans="1:11" x14ac:dyDescent="0.25">
      <c r="A42" s="49" t="s">
        <v>401</v>
      </c>
      <c r="B42" s="70" t="s">
        <v>400</v>
      </c>
      <c r="C42" s="70" t="s">
        <v>399</v>
      </c>
      <c r="D42" s="185">
        <v>6.7000000000000002E-4</v>
      </c>
      <c r="E42" s="88"/>
      <c r="F42" s="88"/>
      <c r="G42" s="88"/>
      <c r="H42" s="126"/>
      <c r="I42" s="126"/>
      <c r="J42" s="187" t="s">
        <v>364</v>
      </c>
      <c r="K42" s="78">
        <v>1465595.39</v>
      </c>
    </row>
    <row r="43" spans="1:11" x14ac:dyDescent="0.25">
      <c r="A43" s="49" t="s">
        <v>398</v>
      </c>
      <c r="B43" s="70" t="s">
        <v>397</v>
      </c>
      <c r="C43" s="70" t="s">
        <v>396</v>
      </c>
      <c r="D43" s="88"/>
      <c r="E43" s="88"/>
      <c r="F43" s="88"/>
      <c r="G43" s="88"/>
      <c r="H43" s="126"/>
      <c r="I43" s="126"/>
      <c r="J43" s="187" t="s">
        <v>364</v>
      </c>
      <c r="K43" s="78">
        <v>643723.76</v>
      </c>
    </row>
    <row r="44" spans="1:11" x14ac:dyDescent="0.25">
      <c r="A44" s="49" t="s">
        <v>395</v>
      </c>
      <c r="B44" s="70" t="s">
        <v>394</v>
      </c>
      <c r="C44" s="70" t="s">
        <v>393</v>
      </c>
      <c r="D44" s="88"/>
      <c r="E44" s="88"/>
      <c r="F44" s="88"/>
      <c r="G44" s="88"/>
      <c r="H44" s="126"/>
      <c r="I44" s="126"/>
      <c r="J44" s="187" t="s">
        <v>364</v>
      </c>
      <c r="K44" s="78">
        <v>155158.9</v>
      </c>
    </row>
    <row r="45" spans="1:11" s="553" customFormat="1" x14ac:dyDescent="0.25">
      <c r="A45" s="1361"/>
      <c r="B45" s="1341"/>
      <c r="C45" s="1341"/>
      <c r="D45" s="88"/>
      <c r="E45" s="88"/>
      <c r="F45" s="88"/>
      <c r="G45" s="88"/>
      <c r="H45" s="1340"/>
      <c r="I45" s="1340"/>
      <c r="J45" s="187"/>
      <c r="K45" s="1342"/>
    </row>
    <row r="46" spans="1:11" x14ac:dyDescent="0.25">
      <c r="A46" s="546" t="s">
        <v>1323</v>
      </c>
      <c r="B46" s="73"/>
      <c r="C46" s="73"/>
      <c r="D46" s="90"/>
      <c r="E46" s="90"/>
      <c r="F46" s="90"/>
      <c r="G46" s="90"/>
      <c r="H46" s="221"/>
      <c r="I46" s="221"/>
      <c r="J46" s="73"/>
      <c r="K46" s="484">
        <f>SUM(K47:K56)</f>
        <v>12357675.040000001</v>
      </c>
    </row>
    <row r="47" spans="1:11" x14ac:dyDescent="0.25">
      <c r="A47" s="50" t="s">
        <v>392</v>
      </c>
      <c r="B47" s="72" t="s">
        <v>391</v>
      </c>
      <c r="C47" s="72" t="s">
        <v>390</v>
      </c>
      <c r="D47" s="186">
        <v>0.12</v>
      </c>
      <c r="E47" s="89"/>
      <c r="F47" s="89"/>
      <c r="G47" s="89"/>
      <c r="H47" s="207"/>
      <c r="I47" s="207"/>
      <c r="J47" s="187" t="s">
        <v>364</v>
      </c>
      <c r="K47" s="79">
        <v>5142087.93</v>
      </c>
    </row>
    <row r="48" spans="1:11" x14ac:dyDescent="0.25">
      <c r="A48" s="50" t="s">
        <v>389</v>
      </c>
      <c r="B48" s="72" t="s">
        <v>388</v>
      </c>
      <c r="C48" s="72" t="s">
        <v>375</v>
      </c>
      <c r="D48" s="89"/>
      <c r="E48" s="89"/>
      <c r="F48" s="89"/>
      <c r="G48" s="89"/>
      <c r="H48" s="207">
        <v>1.5</v>
      </c>
      <c r="I48" s="207">
        <v>3141.5</v>
      </c>
      <c r="J48" s="187" t="s">
        <v>364</v>
      </c>
      <c r="K48" s="79">
        <v>1820126.4</v>
      </c>
    </row>
    <row r="49" spans="1:11" x14ac:dyDescent="0.25">
      <c r="A49" s="50" t="s">
        <v>387</v>
      </c>
      <c r="B49" s="72" t="s">
        <v>386</v>
      </c>
      <c r="C49" s="72" t="s">
        <v>27</v>
      </c>
      <c r="D49" s="89"/>
      <c r="E49" s="89"/>
      <c r="F49" s="89"/>
      <c r="G49" s="89"/>
      <c r="H49" s="89"/>
      <c r="I49" s="89"/>
      <c r="J49" s="187" t="s">
        <v>385</v>
      </c>
      <c r="K49" s="79">
        <v>1538795.4</v>
      </c>
    </row>
    <row r="50" spans="1:11" x14ac:dyDescent="0.25">
      <c r="A50" s="50" t="s">
        <v>384</v>
      </c>
      <c r="B50" s="72" t="s">
        <v>383</v>
      </c>
      <c r="C50" s="72" t="s">
        <v>382</v>
      </c>
      <c r="D50" s="89"/>
      <c r="E50" s="89"/>
      <c r="F50" s="89"/>
      <c r="G50" s="89"/>
      <c r="H50" s="89"/>
      <c r="I50" s="89"/>
      <c r="J50" s="187" t="s">
        <v>364</v>
      </c>
      <c r="K50" s="79">
        <v>1159888.4099999999</v>
      </c>
    </row>
    <row r="51" spans="1:11" x14ac:dyDescent="0.25">
      <c r="A51" s="50" t="s">
        <v>381</v>
      </c>
      <c r="B51" s="72"/>
      <c r="C51" s="72"/>
      <c r="D51" s="89"/>
      <c r="E51" s="89"/>
      <c r="F51" s="89"/>
      <c r="G51" s="89"/>
      <c r="H51" s="89"/>
      <c r="I51" s="89"/>
      <c r="J51" s="187"/>
      <c r="K51" s="79">
        <v>1126369.7</v>
      </c>
    </row>
    <row r="52" spans="1:11" x14ac:dyDescent="0.25">
      <c r="A52" s="50" t="s">
        <v>380</v>
      </c>
      <c r="B52" s="72" t="s">
        <v>379</v>
      </c>
      <c r="C52" s="72" t="s">
        <v>371</v>
      </c>
      <c r="D52" s="89"/>
      <c r="E52" s="89"/>
      <c r="F52" s="89"/>
      <c r="G52" s="89"/>
      <c r="H52" s="89"/>
      <c r="I52" s="89"/>
      <c r="J52" s="187" t="s">
        <v>378</v>
      </c>
      <c r="K52" s="79">
        <v>951743.6</v>
      </c>
    </row>
    <row r="53" spans="1:11" x14ac:dyDescent="0.25">
      <c r="A53" s="50" t="s">
        <v>377</v>
      </c>
      <c r="B53" s="72" t="s">
        <v>376</v>
      </c>
      <c r="C53" s="72" t="s">
        <v>375</v>
      </c>
      <c r="D53" s="89"/>
      <c r="E53" s="89"/>
      <c r="F53" s="89"/>
      <c r="G53" s="207">
        <v>105</v>
      </c>
      <c r="H53" s="89"/>
      <c r="I53" s="89"/>
      <c r="J53" s="187" t="s">
        <v>374</v>
      </c>
      <c r="K53" s="79">
        <v>374827.4</v>
      </c>
    </row>
    <row r="54" spans="1:11" x14ac:dyDescent="0.25">
      <c r="A54" s="50" t="s">
        <v>373</v>
      </c>
      <c r="B54" s="72" t="s">
        <v>372</v>
      </c>
      <c r="C54" s="72" t="s">
        <v>371</v>
      </c>
      <c r="D54" s="89"/>
      <c r="E54" s="89"/>
      <c r="F54" s="89"/>
      <c r="G54" s="89"/>
      <c r="H54" s="89" t="s">
        <v>370</v>
      </c>
      <c r="I54" s="89" t="s">
        <v>369</v>
      </c>
      <c r="J54" s="187" t="s">
        <v>368</v>
      </c>
      <c r="K54" s="79">
        <v>167320.29999999999</v>
      </c>
    </row>
    <row r="55" spans="1:11" x14ac:dyDescent="0.25">
      <c r="A55" s="50" t="s">
        <v>367</v>
      </c>
      <c r="B55" s="72" t="s">
        <v>366</v>
      </c>
      <c r="C55" s="72" t="s">
        <v>27</v>
      </c>
      <c r="D55" s="89"/>
      <c r="E55" s="89"/>
      <c r="F55" s="89"/>
      <c r="G55" s="89" t="s">
        <v>365</v>
      </c>
      <c r="H55" s="89"/>
      <c r="I55" s="89"/>
      <c r="J55" s="187" t="s">
        <v>364</v>
      </c>
      <c r="K55" s="79">
        <v>76515.899999999994</v>
      </c>
    </row>
    <row r="56" spans="1:11" x14ac:dyDescent="0.25">
      <c r="A56" s="50" t="s">
        <v>363</v>
      </c>
      <c r="B56" s="68"/>
      <c r="C56" s="68"/>
      <c r="D56" s="89"/>
      <c r="E56" s="89"/>
      <c r="F56" s="89"/>
      <c r="G56" s="89"/>
      <c r="H56" s="89"/>
      <c r="I56" s="89"/>
      <c r="J56" s="187"/>
      <c r="K56" s="79">
        <v>0</v>
      </c>
    </row>
    <row r="57" spans="1:11" s="553" customFormat="1" x14ac:dyDescent="0.25">
      <c r="A57" s="50"/>
      <c r="B57" s="68"/>
      <c r="C57" s="68"/>
      <c r="D57" s="89"/>
      <c r="E57" s="89"/>
      <c r="F57" s="89"/>
      <c r="G57" s="89"/>
      <c r="H57" s="89"/>
      <c r="I57" s="89"/>
      <c r="J57" s="187"/>
      <c r="K57" s="79"/>
    </row>
    <row r="58" spans="1:11" x14ac:dyDescent="0.25">
      <c r="A58" s="48" t="s">
        <v>178</v>
      </c>
      <c r="B58" s="86"/>
      <c r="C58" s="86"/>
      <c r="D58" s="86"/>
      <c r="E58" s="86"/>
      <c r="F58" s="86"/>
      <c r="G58" s="86"/>
      <c r="H58" s="86"/>
      <c r="I58" s="86"/>
      <c r="J58" s="86"/>
      <c r="K58" s="96">
        <f>+K9+K11+K24+K40+K46+K38+K22</f>
        <v>102944695.03000002</v>
      </c>
    </row>
  </sheetData>
  <mergeCells count="10">
    <mergeCell ref="K7:K8"/>
    <mergeCell ref="H6:I6"/>
    <mergeCell ref="A7:A8"/>
    <mergeCell ref="B7:B8"/>
    <mergeCell ref="C7:C8"/>
    <mergeCell ref="D7:D8"/>
    <mergeCell ref="E7:F7"/>
    <mergeCell ref="G7:G8"/>
    <mergeCell ref="H7:I7"/>
    <mergeCell ref="J7:J8"/>
  </mergeCells>
  <pageMargins left="0.70866141732283472" right="0.70866141732283472" top="0.74803149606299213" bottom="0.74803149606299213" header="0.31496062992125984" footer="0.31496062992125984"/>
  <pageSetup scale="40" orientation="landscape" r:id="rId1"/>
  <ignoredErrors>
    <ignoredError sqref="A6:XFD6 G49:I52 H12:K13 H11:J11 J36:K36 H24:J24 J25:K25 J26:K26 J27:K27 J28:K28 J29:K29 J30:K30 J31:K31 J32:K32 I33:K33 J34:K34 J35:K35 G48 H53:I53 H15:K15 H14 J14:K14 H18:K20 H16 J16:K16 H17 J17:K17" numberStoredAsText="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36"/>
  <sheetViews>
    <sheetView showGridLines="0" topLeftCell="A19" zoomScale="90" zoomScaleNormal="90" workbookViewId="0">
      <selection activeCell="K17" sqref="K17"/>
    </sheetView>
  </sheetViews>
  <sheetFormatPr baseColWidth="10" defaultRowHeight="15" x14ac:dyDescent="0.25"/>
  <cols>
    <col min="1" max="1" width="71" customWidth="1"/>
    <col min="2" max="2" width="20.28515625" customWidth="1"/>
    <col min="3" max="3" width="19.5703125" customWidth="1"/>
    <col min="4" max="6" width="17.7109375" customWidth="1"/>
    <col min="7" max="7" width="19.42578125" customWidth="1"/>
    <col min="8" max="11" width="17.7109375" customWidth="1"/>
  </cols>
  <sheetData>
    <row r="1" spans="1:11" s="1" customFormat="1" x14ac:dyDescent="0.25"/>
    <row r="2" spans="1:11" s="1" customFormat="1" x14ac:dyDescent="0.25">
      <c r="A2" s="5" t="s">
        <v>126</v>
      </c>
      <c r="B2" s="210"/>
      <c r="C2" s="210"/>
      <c r="D2" s="210"/>
      <c r="E2" s="210"/>
      <c r="F2" s="210"/>
      <c r="G2" s="210"/>
      <c r="H2" s="210"/>
      <c r="I2" s="210"/>
      <c r="J2" s="210"/>
      <c r="K2" s="85" t="s">
        <v>127</v>
      </c>
    </row>
    <row r="3" spans="1:11" s="1" customFormat="1" x14ac:dyDescent="0.25">
      <c r="A3" s="34" t="s">
        <v>0</v>
      </c>
      <c r="B3" s="210"/>
      <c r="C3" s="210"/>
      <c r="D3" s="210"/>
      <c r="E3" s="210"/>
      <c r="F3" s="210"/>
      <c r="G3" s="210"/>
      <c r="H3" s="210"/>
      <c r="I3" s="210"/>
      <c r="J3" s="210"/>
      <c r="K3" s="210"/>
    </row>
    <row r="4" spans="1:11" s="1" customFormat="1" x14ac:dyDescent="0.25">
      <c r="A4" s="23" t="s">
        <v>629</v>
      </c>
      <c r="B4" s="210"/>
      <c r="C4" s="210"/>
      <c r="D4" s="210"/>
      <c r="E4" s="210"/>
      <c r="F4" s="210"/>
      <c r="G4" s="210"/>
      <c r="H4" s="210"/>
      <c r="I4" s="210"/>
      <c r="J4" s="210"/>
      <c r="K4" s="210"/>
    </row>
    <row r="5" spans="1:11" s="1" customFormat="1" x14ac:dyDescent="0.25">
      <c r="A5" s="5"/>
      <c r="B5" s="210"/>
      <c r="C5" s="210"/>
      <c r="D5" s="210"/>
      <c r="E5" s="210"/>
      <c r="F5" s="210"/>
      <c r="G5" s="210"/>
      <c r="H5" s="210"/>
      <c r="I5" s="210"/>
      <c r="J5" s="210"/>
      <c r="K5" s="210"/>
    </row>
    <row r="6" spans="1:11" s="1" customFormat="1" x14ac:dyDescent="0.25">
      <c r="A6" s="211" t="s">
        <v>1</v>
      </c>
      <c r="B6" s="211" t="s">
        <v>2</v>
      </c>
      <c r="C6" s="211" t="s">
        <v>3</v>
      </c>
      <c r="D6" s="211"/>
      <c r="E6" s="7" t="s">
        <v>4</v>
      </c>
      <c r="F6" s="7"/>
      <c r="G6" s="211" t="s">
        <v>5</v>
      </c>
      <c r="H6" s="1603" t="s">
        <v>6</v>
      </c>
      <c r="I6" s="1603"/>
      <c r="J6" s="211" t="s">
        <v>7</v>
      </c>
      <c r="K6" s="211" t="s">
        <v>8</v>
      </c>
    </row>
    <row r="7" spans="1:11" s="10" customFormat="1" ht="18" customHeight="1" x14ac:dyDescent="0.25">
      <c r="A7" s="1614" t="s">
        <v>9</v>
      </c>
      <c r="B7" s="1601" t="s">
        <v>10</v>
      </c>
      <c r="C7" s="1601" t="s">
        <v>11</v>
      </c>
      <c r="D7" s="1601" t="s">
        <v>12</v>
      </c>
      <c r="E7" s="1601" t="s">
        <v>13</v>
      </c>
      <c r="F7" s="1601"/>
      <c r="G7" s="1601" t="s">
        <v>14</v>
      </c>
      <c r="H7" s="1601" t="s">
        <v>15</v>
      </c>
      <c r="I7" s="1601"/>
      <c r="J7" s="1601" t="s">
        <v>16</v>
      </c>
      <c r="K7" s="1602" t="s">
        <v>17</v>
      </c>
    </row>
    <row r="8" spans="1:11" s="10" customFormat="1" x14ac:dyDescent="0.25">
      <c r="A8" s="1614"/>
      <c r="B8" s="1601"/>
      <c r="C8" s="1601"/>
      <c r="D8" s="1601"/>
      <c r="E8" s="212" t="s">
        <v>18</v>
      </c>
      <c r="F8" s="212" t="s">
        <v>19</v>
      </c>
      <c r="G8" s="1601"/>
      <c r="H8" s="212" t="s">
        <v>18</v>
      </c>
      <c r="I8" s="212" t="s">
        <v>19</v>
      </c>
      <c r="J8" s="1601"/>
      <c r="K8" s="1602"/>
    </row>
    <row r="9" spans="1:11" ht="15.95" customHeight="1" x14ac:dyDescent="0.25">
      <c r="A9" s="51" t="s">
        <v>467</v>
      </c>
      <c r="B9" s="52"/>
      <c r="C9" s="52"/>
      <c r="D9" s="52"/>
      <c r="E9" s="52"/>
      <c r="F9" s="52"/>
      <c r="G9" s="52"/>
      <c r="H9" s="52"/>
      <c r="I9" s="52"/>
      <c r="J9" s="52"/>
      <c r="K9" s="77">
        <f>SUM(K10)</f>
        <v>0</v>
      </c>
    </row>
    <row r="10" spans="1:11" ht="19.5" customHeight="1" x14ac:dyDescent="0.25">
      <c r="A10" s="49"/>
      <c r="B10" s="44"/>
      <c r="C10" s="44"/>
      <c r="D10" s="226"/>
      <c r="E10" s="226"/>
      <c r="F10" s="226"/>
      <c r="G10" s="44"/>
      <c r="H10" s="44"/>
      <c r="I10" s="44"/>
      <c r="J10" s="44"/>
      <c r="K10" s="74"/>
    </row>
    <row r="11" spans="1:11" ht="15.95" customHeight="1" x14ac:dyDescent="0.25">
      <c r="A11" s="51" t="s">
        <v>594</v>
      </c>
      <c r="B11" s="52"/>
      <c r="C11" s="52"/>
      <c r="D11" s="227"/>
      <c r="E11" s="227"/>
      <c r="F11" s="227"/>
      <c r="G11" s="52"/>
      <c r="H11" s="52"/>
      <c r="I11" s="52"/>
      <c r="J11" s="52"/>
      <c r="K11" s="77">
        <f>SUM(K12:K17)</f>
        <v>21057514.740000002</v>
      </c>
    </row>
    <row r="12" spans="1:11" ht="15.95" customHeight="1" x14ac:dyDescent="0.25">
      <c r="A12" s="116" t="s">
        <v>600</v>
      </c>
      <c r="B12" s="431" t="s">
        <v>3401</v>
      </c>
      <c r="C12" s="70" t="s">
        <v>27</v>
      </c>
      <c r="D12" s="234" t="s">
        <v>601</v>
      </c>
      <c r="E12" s="234"/>
      <c r="F12" s="234"/>
      <c r="G12" s="89"/>
      <c r="H12" s="89"/>
      <c r="I12" s="89"/>
      <c r="J12" s="72" t="s">
        <v>602</v>
      </c>
      <c r="K12" s="78">
        <v>9376339.0299999993</v>
      </c>
    </row>
    <row r="13" spans="1:11" ht="15.95" customHeight="1" x14ac:dyDescent="0.25">
      <c r="A13" s="116" t="s">
        <v>612</v>
      </c>
      <c r="B13" s="431" t="s">
        <v>3401</v>
      </c>
      <c r="C13" s="70" t="s">
        <v>27</v>
      </c>
      <c r="D13" s="234"/>
      <c r="E13" s="234"/>
      <c r="F13" s="234"/>
      <c r="G13" s="186">
        <v>0.22</v>
      </c>
      <c r="H13" s="89"/>
      <c r="I13" s="89"/>
      <c r="J13" s="72" t="s">
        <v>613</v>
      </c>
      <c r="K13" s="78">
        <v>8840681.9600000009</v>
      </c>
    </row>
    <row r="14" spans="1:11" ht="15.95" customHeight="1" x14ac:dyDescent="0.25">
      <c r="A14" s="116" t="s">
        <v>595</v>
      </c>
      <c r="B14" s="1518" t="s">
        <v>596</v>
      </c>
      <c r="C14" s="1518" t="s">
        <v>597</v>
      </c>
      <c r="D14" s="234"/>
      <c r="E14" s="234"/>
      <c r="F14" s="234"/>
      <c r="G14" s="89" t="s">
        <v>598</v>
      </c>
      <c r="H14" s="89"/>
      <c r="I14" s="89"/>
      <c r="J14" s="72" t="s">
        <v>599</v>
      </c>
      <c r="K14" s="78">
        <v>1990620.11</v>
      </c>
    </row>
    <row r="15" spans="1:11" ht="15.95" customHeight="1" x14ac:dyDescent="0.25">
      <c r="A15" s="116" t="s">
        <v>603</v>
      </c>
      <c r="B15" s="1518" t="s">
        <v>604</v>
      </c>
      <c r="C15" s="1518" t="s">
        <v>30</v>
      </c>
      <c r="D15" s="234"/>
      <c r="E15" s="234"/>
      <c r="F15" s="234"/>
      <c r="G15" s="89"/>
      <c r="H15" s="89"/>
      <c r="I15" s="89"/>
      <c r="J15" s="72" t="s">
        <v>605</v>
      </c>
      <c r="K15" s="78">
        <v>661600</v>
      </c>
    </row>
    <row r="16" spans="1:11" ht="15.95" customHeight="1" x14ac:dyDescent="0.25">
      <c r="A16" s="116" t="s">
        <v>606</v>
      </c>
      <c r="B16" s="1518" t="s">
        <v>604</v>
      </c>
      <c r="C16" s="1518" t="s">
        <v>607</v>
      </c>
      <c r="D16" s="234"/>
      <c r="E16" s="234"/>
      <c r="F16" s="234"/>
      <c r="G16" s="89"/>
      <c r="H16" s="89"/>
      <c r="I16" s="89"/>
      <c r="J16" s="72" t="s">
        <v>608</v>
      </c>
      <c r="K16" s="78">
        <v>101127.64</v>
      </c>
    </row>
    <row r="17" spans="1:11" ht="15.95" customHeight="1" x14ac:dyDescent="0.25">
      <c r="A17" s="116" t="s">
        <v>168</v>
      </c>
      <c r="B17" s="1518" t="s">
        <v>609</v>
      </c>
      <c r="C17" s="1518" t="s">
        <v>610</v>
      </c>
      <c r="D17" s="234"/>
      <c r="E17" s="234"/>
      <c r="F17" s="234"/>
      <c r="G17" s="89"/>
      <c r="H17" s="89"/>
      <c r="I17" s="89"/>
      <c r="J17" s="72" t="s">
        <v>611</v>
      </c>
      <c r="K17" s="78">
        <v>87146</v>
      </c>
    </row>
    <row r="18" spans="1:11" s="553" customFormat="1" ht="15.95" customHeight="1" x14ac:dyDescent="0.25">
      <c r="A18" s="116"/>
      <c r="B18" s="1341"/>
      <c r="C18" s="1341"/>
      <c r="D18" s="234"/>
      <c r="E18" s="234"/>
      <c r="F18" s="234"/>
      <c r="G18" s="89"/>
      <c r="H18" s="89"/>
      <c r="I18" s="89"/>
      <c r="J18" s="72"/>
      <c r="K18" s="1342"/>
    </row>
    <row r="19" spans="1:11" s="1" customFormat="1" ht="15.95" customHeight="1" x14ac:dyDescent="0.25">
      <c r="A19" s="53" t="s">
        <v>614</v>
      </c>
      <c r="B19" s="83"/>
      <c r="C19" s="83"/>
      <c r="D19" s="235"/>
      <c r="E19" s="235"/>
      <c r="F19" s="235"/>
      <c r="G19" s="169"/>
      <c r="H19" s="169"/>
      <c r="I19" s="169"/>
      <c r="J19" s="233"/>
      <c r="K19" s="75">
        <f>SUM(K20:K20)</f>
        <v>846</v>
      </c>
    </row>
    <row r="20" spans="1:11" s="1" customFormat="1" ht="21" customHeight="1" x14ac:dyDescent="0.25">
      <c r="A20" s="116" t="s">
        <v>1337</v>
      </c>
      <c r="B20" s="72" t="s">
        <v>604</v>
      </c>
      <c r="C20" s="72" t="s">
        <v>615</v>
      </c>
      <c r="D20" s="236"/>
      <c r="E20" s="236"/>
      <c r="F20" s="236"/>
      <c r="G20" s="129"/>
      <c r="H20" s="129"/>
      <c r="I20" s="129"/>
      <c r="J20" s="72" t="s">
        <v>616</v>
      </c>
      <c r="K20" s="79">
        <v>846</v>
      </c>
    </row>
    <row r="21" spans="1:11" s="348" customFormat="1" x14ac:dyDescent="0.25">
      <c r="A21" s="116"/>
      <c r="B21" s="72"/>
      <c r="C21" s="72"/>
      <c r="D21" s="236"/>
      <c r="E21" s="236"/>
      <c r="F21" s="236"/>
      <c r="G21" s="129"/>
      <c r="H21" s="129"/>
      <c r="I21" s="129"/>
      <c r="J21" s="232"/>
      <c r="K21" s="79"/>
    </row>
    <row r="22" spans="1:11" ht="15.95" customHeight="1" x14ac:dyDescent="0.25">
      <c r="A22" s="51" t="s">
        <v>617</v>
      </c>
      <c r="B22" s="81"/>
      <c r="C22" s="81"/>
      <c r="D22" s="237"/>
      <c r="E22" s="237"/>
      <c r="F22" s="237"/>
      <c r="G22" s="163"/>
      <c r="H22" s="163"/>
      <c r="I22" s="163"/>
      <c r="J22" s="233"/>
      <c r="K22" s="77">
        <f>SUM(K23:K23)</f>
        <v>1647360</v>
      </c>
    </row>
    <row r="23" spans="1:11" ht="20.25" customHeight="1" x14ac:dyDescent="0.25">
      <c r="A23" s="116" t="s">
        <v>152</v>
      </c>
      <c r="B23" s="70" t="s">
        <v>604</v>
      </c>
      <c r="C23" s="70" t="s">
        <v>615</v>
      </c>
      <c r="D23" s="238"/>
      <c r="E23" s="238"/>
      <c r="F23" s="238"/>
      <c r="G23" s="129"/>
      <c r="H23" s="129"/>
      <c r="I23" s="129"/>
      <c r="J23" s="72" t="s">
        <v>619</v>
      </c>
      <c r="K23" s="78">
        <v>1647360</v>
      </c>
    </row>
    <row r="24" spans="1:11" s="553" customFormat="1" x14ac:dyDescent="0.25">
      <c r="A24" s="116"/>
      <c r="B24" s="1341"/>
      <c r="C24" s="1341"/>
      <c r="D24" s="238"/>
      <c r="E24" s="238"/>
      <c r="F24" s="238"/>
      <c r="G24" s="128"/>
      <c r="H24" s="128"/>
      <c r="I24" s="128"/>
      <c r="J24" s="232"/>
      <c r="K24" s="1342"/>
    </row>
    <row r="25" spans="1:11" ht="15.95" customHeight="1" x14ac:dyDescent="0.25">
      <c r="A25" s="51" t="s">
        <v>620</v>
      </c>
      <c r="B25" s="81"/>
      <c r="C25" s="81"/>
      <c r="D25" s="237"/>
      <c r="E25" s="237"/>
      <c r="F25" s="237"/>
      <c r="G25" s="163"/>
      <c r="H25" s="163"/>
      <c r="I25" s="163"/>
      <c r="J25" s="233"/>
      <c r="K25" s="77">
        <f>SUM(K26:K26)</f>
        <v>0</v>
      </c>
    </row>
    <row r="26" spans="1:11" ht="15.95" customHeight="1" x14ac:dyDescent="0.25">
      <c r="A26" s="43"/>
      <c r="B26" s="82"/>
      <c r="C26" s="82"/>
      <c r="D26" s="238"/>
      <c r="E26" s="238"/>
      <c r="F26" s="238"/>
      <c r="G26" s="128"/>
      <c r="H26" s="128"/>
      <c r="I26" s="128"/>
      <c r="J26" s="232"/>
      <c r="K26" s="74"/>
    </row>
    <row r="27" spans="1:11" ht="15.95" customHeight="1" x14ac:dyDescent="0.25">
      <c r="A27" s="51" t="s">
        <v>621</v>
      </c>
      <c r="B27" s="81"/>
      <c r="C27" s="81"/>
      <c r="D27" s="237"/>
      <c r="E27" s="237"/>
      <c r="F27" s="237"/>
      <c r="G27" s="163"/>
      <c r="H27" s="163"/>
      <c r="I27" s="163"/>
      <c r="J27" s="233"/>
      <c r="K27" s="77">
        <f>SUM(K28:K28)</f>
        <v>99964</v>
      </c>
    </row>
    <row r="28" spans="1:11" ht="20.25" customHeight="1" x14ac:dyDescent="0.25">
      <c r="A28" s="49" t="s">
        <v>622</v>
      </c>
      <c r="B28" s="70" t="s">
        <v>604</v>
      </c>
      <c r="C28" s="70" t="s">
        <v>615</v>
      </c>
      <c r="D28" s="238"/>
      <c r="E28" s="238"/>
      <c r="F28" s="238"/>
      <c r="G28" s="129"/>
      <c r="H28" s="129"/>
      <c r="I28" s="129"/>
      <c r="J28" s="72" t="s">
        <v>623</v>
      </c>
      <c r="K28" s="78">
        <v>99964</v>
      </c>
    </row>
    <row r="29" spans="1:11" s="553" customFormat="1" x14ac:dyDescent="0.25">
      <c r="A29" s="1361"/>
      <c r="B29" s="1341"/>
      <c r="C29" s="1341"/>
      <c r="D29" s="238"/>
      <c r="E29" s="238"/>
      <c r="F29" s="238"/>
      <c r="G29" s="128"/>
      <c r="H29" s="128"/>
      <c r="I29" s="128"/>
      <c r="J29" s="232"/>
      <c r="K29" s="1342"/>
    </row>
    <row r="30" spans="1:11" s="1" customFormat="1" ht="15.95" customHeight="1" x14ac:dyDescent="0.25">
      <c r="A30" s="53" t="s">
        <v>624</v>
      </c>
      <c r="B30" s="83"/>
      <c r="C30" s="83"/>
      <c r="D30" s="235"/>
      <c r="E30" s="235"/>
      <c r="F30" s="235"/>
      <c r="G30" s="169"/>
      <c r="H30" s="169"/>
      <c r="I30" s="169"/>
      <c r="J30" s="233"/>
      <c r="K30" s="75">
        <f>SUM(K31)</f>
        <v>26960</v>
      </c>
    </row>
    <row r="31" spans="1:11" s="1" customFormat="1" ht="18" customHeight="1" x14ac:dyDescent="0.25">
      <c r="A31" s="50" t="s">
        <v>3402</v>
      </c>
      <c r="B31" s="72" t="s">
        <v>604</v>
      </c>
      <c r="C31" s="72" t="s">
        <v>625</v>
      </c>
      <c r="D31" s="236"/>
      <c r="E31" s="236"/>
      <c r="F31" s="236"/>
      <c r="G31" s="129"/>
      <c r="H31" s="129"/>
      <c r="I31" s="129"/>
      <c r="J31" s="72" t="s">
        <v>626</v>
      </c>
      <c r="K31" s="79">
        <v>26960</v>
      </c>
    </row>
    <row r="32" spans="1:11" s="348" customFormat="1" x14ac:dyDescent="0.25">
      <c r="A32" s="50"/>
      <c r="B32" s="72"/>
      <c r="C32" s="72"/>
      <c r="D32" s="236"/>
      <c r="E32" s="236"/>
      <c r="F32" s="236"/>
      <c r="G32" s="129"/>
      <c r="H32" s="129"/>
      <c r="I32" s="129"/>
      <c r="J32" s="232"/>
      <c r="K32" s="79"/>
    </row>
    <row r="33" spans="1:11" ht="15.95" customHeight="1" x14ac:dyDescent="0.25">
      <c r="A33" s="51" t="s">
        <v>627</v>
      </c>
      <c r="B33" s="52"/>
      <c r="C33" s="52"/>
      <c r="D33" s="237"/>
      <c r="E33" s="237"/>
      <c r="F33" s="237"/>
      <c r="G33" s="163"/>
      <c r="H33" s="163"/>
      <c r="I33" s="163"/>
      <c r="J33" s="233"/>
      <c r="K33" s="77">
        <f>SUM(K34)</f>
        <v>0</v>
      </c>
    </row>
    <row r="34" spans="1:11" ht="15.95" customHeight="1" x14ac:dyDescent="0.25">
      <c r="A34" s="43"/>
      <c r="B34" s="44"/>
      <c r="C34" s="44"/>
      <c r="D34" s="238"/>
      <c r="E34" s="238"/>
      <c r="F34" s="238"/>
      <c r="G34" s="128"/>
      <c r="H34" s="128"/>
      <c r="I34" s="128"/>
      <c r="J34" s="44"/>
      <c r="K34" s="74"/>
    </row>
    <row r="35" spans="1:11" ht="15.95" customHeight="1" x14ac:dyDescent="0.25">
      <c r="A35" s="48" t="s">
        <v>628</v>
      </c>
      <c r="B35" s="213"/>
      <c r="C35" s="213"/>
      <c r="D35" s="230"/>
      <c r="E35" s="230"/>
      <c r="F35" s="230"/>
      <c r="G35" s="213"/>
      <c r="H35" s="213"/>
      <c r="I35" s="213"/>
      <c r="J35" s="213"/>
      <c r="K35" s="80">
        <f>+K9+K11+K19+K22+K25+K27+K30+K33</f>
        <v>22832644.740000002</v>
      </c>
    </row>
    <row r="36" spans="1:11" x14ac:dyDescent="0.25">
      <c r="A36" s="18"/>
      <c r="B36" s="19"/>
      <c r="C36" s="19"/>
      <c r="D36" s="19"/>
      <c r="E36" s="19"/>
      <c r="F36" s="19"/>
      <c r="G36" s="19"/>
      <c r="H36" s="19"/>
      <c r="I36" s="19"/>
      <c r="J36" s="19"/>
      <c r="K36" s="19"/>
    </row>
  </sheetData>
  <sortState ref="A13:K18">
    <sortCondition descending="1" ref="K13:K18"/>
  </sortState>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5" scale="60" orientation="landscape" r:id="rId1"/>
  <ignoredErrors>
    <ignoredError sqref="A6:XFD6" numberStoredAsText="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topLeftCell="A13" zoomScale="90" zoomScaleNormal="90" workbookViewId="0">
      <selection activeCell="K32" sqref="K32"/>
    </sheetView>
  </sheetViews>
  <sheetFormatPr baseColWidth="10" defaultRowHeight="15" x14ac:dyDescent="0.25"/>
  <cols>
    <col min="1" max="1" width="88.28515625" style="553" bestFit="1" customWidth="1"/>
    <col min="2" max="2" width="14.5703125" style="553" bestFit="1" customWidth="1"/>
    <col min="3" max="3" width="12.7109375" style="553" bestFit="1" customWidth="1"/>
    <col min="4" max="4" width="17" style="553" bestFit="1" customWidth="1"/>
    <col min="5" max="5" width="9.5703125" style="553" customWidth="1"/>
    <col min="6" max="6" width="10.28515625" style="553" customWidth="1"/>
    <col min="7" max="7" width="8.85546875" style="553" bestFit="1" customWidth="1"/>
    <col min="8" max="8" width="7.5703125" style="553" bestFit="1" customWidth="1"/>
    <col min="9" max="9" width="8.140625" style="553" bestFit="1" customWidth="1"/>
    <col min="10" max="10" width="11.140625" style="553" bestFit="1" customWidth="1"/>
    <col min="11" max="11" width="15" style="553" bestFit="1" customWidth="1"/>
    <col min="12" max="256" width="11.42578125" style="553"/>
    <col min="257" max="257" width="77.140625" style="553" customWidth="1"/>
    <col min="258" max="262" width="17.7109375" style="553" customWidth="1"/>
    <col min="263" max="263" width="19.42578125" style="553" customWidth="1"/>
    <col min="264" max="266" width="17.7109375" style="553" customWidth="1"/>
    <col min="267" max="267" width="21.140625" style="553" customWidth="1"/>
    <col min="268" max="512" width="11.42578125" style="553"/>
    <col min="513" max="513" width="77.140625" style="553" customWidth="1"/>
    <col min="514" max="518" width="17.7109375" style="553" customWidth="1"/>
    <col min="519" max="519" width="19.42578125" style="553" customWidth="1"/>
    <col min="520" max="522" width="17.7109375" style="553" customWidth="1"/>
    <col min="523" max="523" width="21.140625" style="553" customWidth="1"/>
    <col min="524" max="768" width="11.42578125" style="553"/>
    <col min="769" max="769" width="77.140625" style="553" customWidth="1"/>
    <col min="770" max="774" width="17.7109375" style="553" customWidth="1"/>
    <col min="775" max="775" width="19.42578125" style="553" customWidth="1"/>
    <col min="776" max="778" width="17.7109375" style="553" customWidth="1"/>
    <col min="779" max="779" width="21.140625" style="553" customWidth="1"/>
    <col min="780" max="1024" width="11.42578125" style="553"/>
    <col min="1025" max="1025" width="77.140625" style="553" customWidth="1"/>
    <col min="1026" max="1030" width="17.7109375" style="553" customWidth="1"/>
    <col min="1031" max="1031" width="19.42578125" style="553" customWidth="1"/>
    <col min="1032" max="1034" width="17.7109375" style="553" customWidth="1"/>
    <col min="1035" max="1035" width="21.140625" style="553" customWidth="1"/>
    <col min="1036" max="1280" width="11.42578125" style="553"/>
    <col min="1281" max="1281" width="77.140625" style="553" customWidth="1"/>
    <col min="1282" max="1286" width="17.7109375" style="553" customWidth="1"/>
    <col min="1287" max="1287" width="19.42578125" style="553" customWidth="1"/>
    <col min="1288" max="1290" width="17.7109375" style="553" customWidth="1"/>
    <col min="1291" max="1291" width="21.140625" style="553" customWidth="1"/>
    <col min="1292" max="1536" width="11.42578125" style="553"/>
    <col min="1537" max="1537" width="77.140625" style="553" customWidth="1"/>
    <col min="1538" max="1542" width="17.7109375" style="553" customWidth="1"/>
    <col min="1543" max="1543" width="19.42578125" style="553" customWidth="1"/>
    <col min="1544" max="1546" width="17.7109375" style="553" customWidth="1"/>
    <col min="1547" max="1547" width="21.140625" style="553" customWidth="1"/>
    <col min="1548" max="1792" width="11.42578125" style="553"/>
    <col min="1793" max="1793" width="77.140625" style="553" customWidth="1"/>
    <col min="1794" max="1798" width="17.7109375" style="553" customWidth="1"/>
    <col min="1799" max="1799" width="19.42578125" style="553" customWidth="1"/>
    <col min="1800" max="1802" width="17.7109375" style="553" customWidth="1"/>
    <col min="1803" max="1803" width="21.140625" style="553" customWidth="1"/>
    <col min="1804" max="2048" width="11.42578125" style="553"/>
    <col min="2049" max="2049" width="77.140625" style="553" customWidth="1"/>
    <col min="2050" max="2054" width="17.7109375" style="553" customWidth="1"/>
    <col min="2055" max="2055" width="19.42578125" style="553" customWidth="1"/>
    <col min="2056" max="2058" width="17.7109375" style="553" customWidth="1"/>
    <col min="2059" max="2059" width="21.140625" style="553" customWidth="1"/>
    <col min="2060" max="2304" width="11.42578125" style="553"/>
    <col min="2305" max="2305" width="77.140625" style="553" customWidth="1"/>
    <col min="2306" max="2310" width="17.7109375" style="553" customWidth="1"/>
    <col min="2311" max="2311" width="19.42578125" style="553" customWidth="1"/>
    <col min="2312" max="2314" width="17.7109375" style="553" customWidth="1"/>
    <col min="2315" max="2315" width="21.140625" style="553" customWidth="1"/>
    <col min="2316" max="2560" width="11.42578125" style="553"/>
    <col min="2561" max="2561" width="77.140625" style="553" customWidth="1"/>
    <col min="2562" max="2566" width="17.7109375" style="553" customWidth="1"/>
    <col min="2567" max="2567" width="19.42578125" style="553" customWidth="1"/>
    <col min="2568" max="2570" width="17.7109375" style="553" customWidth="1"/>
    <col min="2571" max="2571" width="21.140625" style="553" customWidth="1"/>
    <col min="2572" max="2816" width="11.42578125" style="553"/>
    <col min="2817" max="2817" width="77.140625" style="553" customWidth="1"/>
    <col min="2818" max="2822" width="17.7109375" style="553" customWidth="1"/>
    <col min="2823" max="2823" width="19.42578125" style="553" customWidth="1"/>
    <col min="2824" max="2826" width="17.7109375" style="553" customWidth="1"/>
    <col min="2827" max="2827" width="21.140625" style="553" customWidth="1"/>
    <col min="2828" max="3072" width="11.42578125" style="553"/>
    <col min="3073" max="3073" width="77.140625" style="553" customWidth="1"/>
    <col min="3074" max="3078" width="17.7109375" style="553" customWidth="1"/>
    <col min="3079" max="3079" width="19.42578125" style="553" customWidth="1"/>
    <col min="3080" max="3082" width="17.7109375" style="553" customWidth="1"/>
    <col min="3083" max="3083" width="21.140625" style="553" customWidth="1"/>
    <col min="3084" max="3328" width="11.42578125" style="553"/>
    <col min="3329" max="3329" width="77.140625" style="553" customWidth="1"/>
    <col min="3330" max="3334" width="17.7109375" style="553" customWidth="1"/>
    <col min="3335" max="3335" width="19.42578125" style="553" customWidth="1"/>
    <col min="3336" max="3338" width="17.7109375" style="553" customWidth="1"/>
    <col min="3339" max="3339" width="21.140625" style="553" customWidth="1"/>
    <col min="3340" max="3584" width="11.42578125" style="553"/>
    <col min="3585" max="3585" width="77.140625" style="553" customWidth="1"/>
    <col min="3586" max="3590" width="17.7109375" style="553" customWidth="1"/>
    <col min="3591" max="3591" width="19.42578125" style="553" customWidth="1"/>
    <col min="3592" max="3594" width="17.7109375" style="553" customWidth="1"/>
    <col min="3595" max="3595" width="21.140625" style="553" customWidth="1"/>
    <col min="3596" max="3840" width="11.42578125" style="553"/>
    <col min="3841" max="3841" width="77.140625" style="553" customWidth="1"/>
    <col min="3842" max="3846" width="17.7109375" style="553" customWidth="1"/>
    <col min="3847" max="3847" width="19.42578125" style="553" customWidth="1"/>
    <col min="3848" max="3850" width="17.7109375" style="553" customWidth="1"/>
    <col min="3851" max="3851" width="21.140625" style="553" customWidth="1"/>
    <col min="3852" max="4096" width="11.42578125" style="553"/>
    <col min="4097" max="4097" width="77.140625" style="553" customWidth="1"/>
    <col min="4098" max="4102" width="17.7109375" style="553" customWidth="1"/>
    <col min="4103" max="4103" width="19.42578125" style="553" customWidth="1"/>
    <col min="4104" max="4106" width="17.7109375" style="553" customWidth="1"/>
    <col min="4107" max="4107" width="21.140625" style="553" customWidth="1"/>
    <col min="4108" max="4352" width="11.42578125" style="553"/>
    <col min="4353" max="4353" width="77.140625" style="553" customWidth="1"/>
    <col min="4354" max="4358" width="17.7109375" style="553" customWidth="1"/>
    <col min="4359" max="4359" width="19.42578125" style="553" customWidth="1"/>
    <col min="4360" max="4362" width="17.7109375" style="553" customWidth="1"/>
    <col min="4363" max="4363" width="21.140625" style="553" customWidth="1"/>
    <col min="4364" max="4608" width="11.42578125" style="553"/>
    <col min="4609" max="4609" width="77.140625" style="553" customWidth="1"/>
    <col min="4610" max="4614" width="17.7109375" style="553" customWidth="1"/>
    <col min="4615" max="4615" width="19.42578125" style="553" customWidth="1"/>
    <col min="4616" max="4618" width="17.7109375" style="553" customWidth="1"/>
    <col min="4619" max="4619" width="21.140625" style="553" customWidth="1"/>
    <col min="4620" max="4864" width="11.42578125" style="553"/>
    <col min="4865" max="4865" width="77.140625" style="553" customWidth="1"/>
    <col min="4866" max="4870" width="17.7109375" style="553" customWidth="1"/>
    <col min="4871" max="4871" width="19.42578125" style="553" customWidth="1"/>
    <col min="4872" max="4874" width="17.7109375" style="553" customWidth="1"/>
    <col min="4875" max="4875" width="21.140625" style="553" customWidth="1"/>
    <col min="4876" max="5120" width="11.42578125" style="553"/>
    <col min="5121" max="5121" width="77.140625" style="553" customWidth="1"/>
    <col min="5122" max="5126" width="17.7109375" style="553" customWidth="1"/>
    <col min="5127" max="5127" width="19.42578125" style="553" customWidth="1"/>
    <col min="5128" max="5130" width="17.7109375" style="553" customWidth="1"/>
    <col min="5131" max="5131" width="21.140625" style="553" customWidth="1"/>
    <col min="5132" max="5376" width="11.42578125" style="553"/>
    <col min="5377" max="5377" width="77.140625" style="553" customWidth="1"/>
    <col min="5378" max="5382" width="17.7109375" style="553" customWidth="1"/>
    <col min="5383" max="5383" width="19.42578125" style="553" customWidth="1"/>
    <col min="5384" max="5386" width="17.7109375" style="553" customWidth="1"/>
    <col min="5387" max="5387" width="21.140625" style="553" customWidth="1"/>
    <col min="5388" max="5632" width="11.42578125" style="553"/>
    <col min="5633" max="5633" width="77.140625" style="553" customWidth="1"/>
    <col min="5634" max="5638" width="17.7109375" style="553" customWidth="1"/>
    <col min="5639" max="5639" width="19.42578125" style="553" customWidth="1"/>
    <col min="5640" max="5642" width="17.7109375" style="553" customWidth="1"/>
    <col min="5643" max="5643" width="21.140625" style="553" customWidth="1"/>
    <col min="5644" max="5888" width="11.42578125" style="553"/>
    <col min="5889" max="5889" width="77.140625" style="553" customWidth="1"/>
    <col min="5890" max="5894" width="17.7109375" style="553" customWidth="1"/>
    <col min="5895" max="5895" width="19.42578125" style="553" customWidth="1"/>
    <col min="5896" max="5898" width="17.7109375" style="553" customWidth="1"/>
    <col min="5899" max="5899" width="21.140625" style="553" customWidth="1"/>
    <col min="5900" max="6144" width="11.42578125" style="553"/>
    <col min="6145" max="6145" width="77.140625" style="553" customWidth="1"/>
    <col min="6146" max="6150" width="17.7109375" style="553" customWidth="1"/>
    <col min="6151" max="6151" width="19.42578125" style="553" customWidth="1"/>
    <col min="6152" max="6154" width="17.7109375" style="553" customWidth="1"/>
    <col min="6155" max="6155" width="21.140625" style="553" customWidth="1"/>
    <col min="6156" max="6400" width="11.42578125" style="553"/>
    <col min="6401" max="6401" width="77.140625" style="553" customWidth="1"/>
    <col min="6402" max="6406" width="17.7109375" style="553" customWidth="1"/>
    <col min="6407" max="6407" width="19.42578125" style="553" customWidth="1"/>
    <col min="6408" max="6410" width="17.7109375" style="553" customWidth="1"/>
    <col min="6411" max="6411" width="21.140625" style="553" customWidth="1"/>
    <col min="6412" max="6656" width="11.42578125" style="553"/>
    <col min="6657" max="6657" width="77.140625" style="553" customWidth="1"/>
    <col min="6658" max="6662" width="17.7109375" style="553" customWidth="1"/>
    <col min="6663" max="6663" width="19.42578125" style="553" customWidth="1"/>
    <col min="6664" max="6666" width="17.7109375" style="553" customWidth="1"/>
    <col min="6667" max="6667" width="21.140625" style="553" customWidth="1"/>
    <col min="6668" max="6912" width="11.42578125" style="553"/>
    <col min="6913" max="6913" width="77.140625" style="553" customWidth="1"/>
    <col min="6914" max="6918" width="17.7109375" style="553" customWidth="1"/>
    <col min="6919" max="6919" width="19.42578125" style="553" customWidth="1"/>
    <col min="6920" max="6922" width="17.7109375" style="553" customWidth="1"/>
    <col min="6923" max="6923" width="21.140625" style="553" customWidth="1"/>
    <col min="6924" max="7168" width="11.42578125" style="553"/>
    <col min="7169" max="7169" width="77.140625" style="553" customWidth="1"/>
    <col min="7170" max="7174" width="17.7109375" style="553" customWidth="1"/>
    <col min="7175" max="7175" width="19.42578125" style="553" customWidth="1"/>
    <col min="7176" max="7178" width="17.7109375" style="553" customWidth="1"/>
    <col min="7179" max="7179" width="21.140625" style="553" customWidth="1"/>
    <col min="7180" max="7424" width="11.42578125" style="553"/>
    <col min="7425" max="7425" width="77.140625" style="553" customWidth="1"/>
    <col min="7426" max="7430" width="17.7109375" style="553" customWidth="1"/>
    <col min="7431" max="7431" width="19.42578125" style="553" customWidth="1"/>
    <col min="7432" max="7434" width="17.7109375" style="553" customWidth="1"/>
    <col min="7435" max="7435" width="21.140625" style="553" customWidth="1"/>
    <col min="7436" max="7680" width="11.42578125" style="553"/>
    <col min="7681" max="7681" width="77.140625" style="553" customWidth="1"/>
    <col min="7682" max="7686" width="17.7109375" style="553" customWidth="1"/>
    <col min="7687" max="7687" width="19.42578125" style="553" customWidth="1"/>
    <col min="7688" max="7690" width="17.7109375" style="553" customWidth="1"/>
    <col min="7691" max="7691" width="21.140625" style="553" customWidth="1"/>
    <col min="7692" max="7936" width="11.42578125" style="553"/>
    <col min="7937" max="7937" width="77.140625" style="553" customWidth="1"/>
    <col min="7938" max="7942" width="17.7109375" style="553" customWidth="1"/>
    <col min="7943" max="7943" width="19.42578125" style="553" customWidth="1"/>
    <col min="7944" max="7946" width="17.7109375" style="553" customWidth="1"/>
    <col min="7947" max="7947" width="21.140625" style="553" customWidth="1"/>
    <col min="7948" max="8192" width="11.42578125" style="553"/>
    <col min="8193" max="8193" width="77.140625" style="553" customWidth="1"/>
    <col min="8194" max="8198" width="17.7109375" style="553" customWidth="1"/>
    <col min="8199" max="8199" width="19.42578125" style="553" customWidth="1"/>
    <col min="8200" max="8202" width="17.7109375" style="553" customWidth="1"/>
    <col min="8203" max="8203" width="21.140625" style="553" customWidth="1"/>
    <col min="8204" max="8448" width="11.42578125" style="553"/>
    <col min="8449" max="8449" width="77.140625" style="553" customWidth="1"/>
    <col min="8450" max="8454" width="17.7109375" style="553" customWidth="1"/>
    <col min="8455" max="8455" width="19.42578125" style="553" customWidth="1"/>
    <col min="8456" max="8458" width="17.7109375" style="553" customWidth="1"/>
    <col min="8459" max="8459" width="21.140625" style="553" customWidth="1"/>
    <col min="8460" max="8704" width="11.42578125" style="553"/>
    <col min="8705" max="8705" width="77.140625" style="553" customWidth="1"/>
    <col min="8706" max="8710" width="17.7109375" style="553" customWidth="1"/>
    <col min="8711" max="8711" width="19.42578125" style="553" customWidth="1"/>
    <col min="8712" max="8714" width="17.7109375" style="553" customWidth="1"/>
    <col min="8715" max="8715" width="21.140625" style="553" customWidth="1"/>
    <col min="8716" max="8960" width="11.42578125" style="553"/>
    <col min="8961" max="8961" width="77.140625" style="553" customWidth="1"/>
    <col min="8962" max="8966" width="17.7109375" style="553" customWidth="1"/>
    <col min="8967" max="8967" width="19.42578125" style="553" customWidth="1"/>
    <col min="8968" max="8970" width="17.7109375" style="553" customWidth="1"/>
    <col min="8971" max="8971" width="21.140625" style="553" customWidth="1"/>
    <col min="8972" max="9216" width="11.42578125" style="553"/>
    <col min="9217" max="9217" width="77.140625" style="553" customWidth="1"/>
    <col min="9218" max="9222" width="17.7109375" style="553" customWidth="1"/>
    <col min="9223" max="9223" width="19.42578125" style="553" customWidth="1"/>
    <col min="9224" max="9226" width="17.7109375" style="553" customWidth="1"/>
    <col min="9227" max="9227" width="21.140625" style="553" customWidth="1"/>
    <col min="9228" max="9472" width="11.42578125" style="553"/>
    <col min="9473" max="9473" width="77.140625" style="553" customWidth="1"/>
    <col min="9474" max="9478" width="17.7109375" style="553" customWidth="1"/>
    <col min="9479" max="9479" width="19.42578125" style="553" customWidth="1"/>
    <col min="9480" max="9482" width="17.7109375" style="553" customWidth="1"/>
    <col min="9483" max="9483" width="21.140625" style="553" customWidth="1"/>
    <col min="9484" max="9728" width="11.42578125" style="553"/>
    <col min="9729" max="9729" width="77.140625" style="553" customWidth="1"/>
    <col min="9730" max="9734" width="17.7109375" style="553" customWidth="1"/>
    <col min="9735" max="9735" width="19.42578125" style="553" customWidth="1"/>
    <col min="9736" max="9738" width="17.7109375" style="553" customWidth="1"/>
    <col min="9739" max="9739" width="21.140625" style="553" customWidth="1"/>
    <col min="9740" max="9984" width="11.42578125" style="553"/>
    <col min="9985" max="9985" width="77.140625" style="553" customWidth="1"/>
    <col min="9986" max="9990" width="17.7109375" style="553" customWidth="1"/>
    <col min="9991" max="9991" width="19.42578125" style="553" customWidth="1"/>
    <col min="9992" max="9994" width="17.7109375" style="553" customWidth="1"/>
    <col min="9995" max="9995" width="21.140625" style="553" customWidth="1"/>
    <col min="9996" max="10240" width="11.42578125" style="553"/>
    <col min="10241" max="10241" width="77.140625" style="553" customWidth="1"/>
    <col min="10242" max="10246" width="17.7109375" style="553" customWidth="1"/>
    <col min="10247" max="10247" width="19.42578125" style="553" customWidth="1"/>
    <col min="10248" max="10250" width="17.7109375" style="553" customWidth="1"/>
    <col min="10251" max="10251" width="21.140625" style="553" customWidth="1"/>
    <col min="10252" max="10496" width="11.42578125" style="553"/>
    <col min="10497" max="10497" width="77.140625" style="553" customWidth="1"/>
    <col min="10498" max="10502" width="17.7109375" style="553" customWidth="1"/>
    <col min="10503" max="10503" width="19.42578125" style="553" customWidth="1"/>
    <col min="10504" max="10506" width="17.7109375" style="553" customWidth="1"/>
    <col min="10507" max="10507" width="21.140625" style="553" customWidth="1"/>
    <col min="10508" max="10752" width="11.42578125" style="553"/>
    <col min="10753" max="10753" width="77.140625" style="553" customWidth="1"/>
    <col min="10754" max="10758" width="17.7109375" style="553" customWidth="1"/>
    <col min="10759" max="10759" width="19.42578125" style="553" customWidth="1"/>
    <col min="10760" max="10762" width="17.7109375" style="553" customWidth="1"/>
    <col min="10763" max="10763" width="21.140625" style="553" customWidth="1"/>
    <col min="10764" max="11008" width="11.42578125" style="553"/>
    <col min="11009" max="11009" width="77.140625" style="553" customWidth="1"/>
    <col min="11010" max="11014" width="17.7109375" style="553" customWidth="1"/>
    <col min="11015" max="11015" width="19.42578125" style="553" customWidth="1"/>
    <col min="11016" max="11018" width="17.7109375" style="553" customWidth="1"/>
    <col min="11019" max="11019" width="21.140625" style="553" customWidth="1"/>
    <col min="11020" max="11264" width="11.42578125" style="553"/>
    <col min="11265" max="11265" width="77.140625" style="553" customWidth="1"/>
    <col min="11266" max="11270" width="17.7109375" style="553" customWidth="1"/>
    <col min="11271" max="11271" width="19.42578125" style="553" customWidth="1"/>
    <col min="11272" max="11274" width="17.7109375" style="553" customWidth="1"/>
    <col min="11275" max="11275" width="21.140625" style="553" customWidth="1"/>
    <col min="11276" max="11520" width="11.42578125" style="553"/>
    <col min="11521" max="11521" width="77.140625" style="553" customWidth="1"/>
    <col min="11522" max="11526" width="17.7109375" style="553" customWidth="1"/>
    <col min="11527" max="11527" width="19.42578125" style="553" customWidth="1"/>
    <col min="11528" max="11530" width="17.7109375" style="553" customWidth="1"/>
    <col min="11531" max="11531" width="21.140625" style="553" customWidth="1"/>
    <col min="11532" max="11776" width="11.42578125" style="553"/>
    <col min="11777" max="11777" width="77.140625" style="553" customWidth="1"/>
    <col min="11778" max="11782" width="17.7109375" style="553" customWidth="1"/>
    <col min="11783" max="11783" width="19.42578125" style="553" customWidth="1"/>
    <col min="11784" max="11786" width="17.7109375" style="553" customWidth="1"/>
    <col min="11787" max="11787" width="21.140625" style="553" customWidth="1"/>
    <col min="11788" max="12032" width="11.42578125" style="553"/>
    <col min="12033" max="12033" width="77.140625" style="553" customWidth="1"/>
    <col min="12034" max="12038" width="17.7109375" style="553" customWidth="1"/>
    <col min="12039" max="12039" width="19.42578125" style="553" customWidth="1"/>
    <col min="12040" max="12042" width="17.7109375" style="553" customWidth="1"/>
    <col min="12043" max="12043" width="21.140625" style="553" customWidth="1"/>
    <col min="12044" max="12288" width="11.42578125" style="553"/>
    <col min="12289" max="12289" width="77.140625" style="553" customWidth="1"/>
    <col min="12290" max="12294" width="17.7109375" style="553" customWidth="1"/>
    <col min="12295" max="12295" width="19.42578125" style="553" customWidth="1"/>
    <col min="12296" max="12298" width="17.7109375" style="553" customWidth="1"/>
    <col min="12299" max="12299" width="21.140625" style="553" customWidth="1"/>
    <col min="12300" max="12544" width="11.42578125" style="553"/>
    <col min="12545" max="12545" width="77.140625" style="553" customWidth="1"/>
    <col min="12546" max="12550" width="17.7109375" style="553" customWidth="1"/>
    <col min="12551" max="12551" width="19.42578125" style="553" customWidth="1"/>
    <col min="12552" max="12554" width="17.7109375" style="553" customWidth="1"/>
    <col min="12555" max="12555" width="21.140625" style="553" customWidth="1"/>
    <col min="12556" max="12800" width="11.42578125" style="553"/>
    <col min="12801" max="12801" width="77.140625" style="553" customWidth="1"/>
    <col min="12802" max="12806" width="17.7109375" style="553" customWidth="1"/>
    <col min="12807" max="12807" width="19.42578125" style="553" customWidth="1"/>
    <col min="12808" max="12810" width="17.7109375" style="553" customWidth="1"/>
    <col min="12811" max="12811" width="21.140625" style="553" customWidth="1"/>
    <col min="12812" max="13056" width="11.42578125" style="553"/>
    <col min="13057" max="13057" width="77.140625" style="553" customWidth="1"/>
    <col min="13058" max="13062" width="17.7109375" style="553" customWidth="1"/>
    <col min="13063" max="13063" width="19.42578125" style="553" customWidth="1"/>
    <col min="13064" max="13066" width="17.7109375" style="553" customWidth="1"/>
    <col min="13067" max="13067" width="21.140625" style="553" customWidth="1"/>
    <col min="13068" max="13312" width="11.42578125" style="553"/>
    <col min="13313" max="13313" width="77.140625" style="553" customWidth="1"/>
    <col min="13314" max="13318" width="17.7109375" style="553" customWidth="1"/>
    <col min="13319" max="13319" width="19.42578125" style="553" customWidth="1"/>
    <col min="13320" max="13322" width="17.7109375" style="553" customWidth="1"/>
    <col min="13323" max="13323" width="21.140625" style="553" customWidth="1"/>
    <col min="13324" max="13568" width="11.42578125" style="553"/>
    <col min="13569" max="13569" width="77.140625" style="553" customWidth="1"/>
    <col min="13570" max="13574" width="17.7109375" style="553" customWidth="1"/>
    <col min="13575" max="13575" width="19.42578125" style="553" customWidth="1"/>
    <col min="13576" max="13578" width="17.7109375" style="553" customWidth="1"/>
    <col min="13579" max="13579" width="21.140625" style="553" customWidth="1"/>
    <col min="13580" max="13824" width="11.42578125" style="553"/>
    <col min="13825" max="13825" width="77.140625" style="553" customWidth="1"/>
    <col min="13826" max="13830" width="17.7109375" style="553" customWidth="1"/>
    <col min="13831" max="13831" width="19.42578125" style="553" customWidth="1"/>
    <col min="13832" max="13834" width="17.7109375" style="553" customWidth="1"/>
    <col min="13835" max="13835" width="21.140625" style="553" customWidth="1"/>
    <col min="13836" max="14080" width="11.42578125" style="553"/>
    <col min="14081" max="14081" width="77.140625" style="553" customWidth="1"/>
    <col min="14082" max="14086" width="17.7109375" style="553" customWidth="1"/>
    <col min="14087" max="14087" width="19.42578125" style="553" customWidth="1"/>
    <col min="14088" max="14090" width="17.7109375" style="553" customWidth="1"/>
    <col min="14091" max="14091" width="21.140625" style="553" customWidth="1"/>
    <col min="14092" max="14336" width="11.42578125" style="553"/>
    <col min="14337" max="14337" width="77.140625" style="553" customWidth="1"/>
    <col min="14338" max="14342" width="17.7109375" style="553" customWidth="1"/>
    <col min="14343" max="14343" width="19.42578125" style="553" customWidth="1"/>
    <col min="14344" max="14346" width="17.7109375" style="553" customWidth="1"/>
    <col min="14347" max="14347" width="21.140625" style="553" customWidth="1"/>
    <col min="14348" max="14592" width="11.42578125" style="553"/>
    <col min="14593" max="14593" width="77.140625" style="553" customWidth="1"/>
    <col min="14594" max="14598" width="17.7109375" style="553" customWidth="1"/>
    <col min="14599" max="14599" width="19.42578125" style="553" customWidth="1"/>
    <col min="14600" max="14602" width="17.7109375" style="553" customWidth="1"/>
    <col min="14603" max="14603" width="21.140625" style="553" customWidth="1"/>
    <col min="14604" max="14848" width="11.42578125" style="553"/>
    <col min="14849" max="14849" width="77.140625" style="553" customWidth="1"/>
    <col min="14850" max="14854" width="17.7109375" style="553" customWidth="1"/>
    <col min="14855" max="14855" width="19.42578125" style="553" customWidth="1"/>
    <col min="14856" max="14858" width="17.7109375" style="553" customWidth="1"/>
    <col min="14859" max="14859" width="21.140625" style="553" customWidth="1"/>
    <col min="14860" max="15104" width="11.42578125" style="553"/>
    <col min="15105" max="15105" width="77.140625" style="553" customWidth="1"/>
    <col min="15106" max="15110" width="17.7109375" style="553" customWidth="1"/>
    <col min="15111" max="15111" width="19.42578125" style="553" customWidth="1"/>
    <col min="15112" max="15114" width="17.7109375" style="553" customWidth="1"/>
    <col min="15115" max="15115" width="21.140625" style="553" customWidth="1"/>
    <col min="15116" max="15360" width="11.42578125" style="553"/>
    <col min="15361" max="15361" width="77.140625" style="553" customWidth="1"/>
    <col min="15362" max="15366" width="17.7109375" style="553" customWidth="1"/>
    <col min="15367" max="15367" width="19.42578125" style="553" customWidth="1"/>
    <col min="15368" max="15370" width="17.7109375" style="553" customWidth="1"/>
    <col min="15371" max="15371" width="21.140625" style="553" customWidth="1"/>
    <col min="15372" max="15616" width="11.42578125" style="553"/>
    <col min="15617" max="15617" width="77.140625" style="553" customWidth="1"/>
    <col min="15618" max="15622" width="17.7109375" style="553" customWidth="1"/>
    <col min="15623" max="15623" width="19.42578125" style="553" customWidth="1"/>
    <col min="15624" max="15626" width="17.7109375" style="553" customWidth="1"/>
    <col min="15627" max="15627" width="21.140625" style="553" customWidth="1"/>
    <col min="15628" max="15872" width="11.42578125" style="553"/>
    <col min="15873" max="15873" width="77.140625" style="553" customWidth="1"/>
    <col min="15874" max="15878" width="17.7109375" style="553" customWidth="1"/>
    <col min="15879" max="15879" width="19.42578125" style="553" customWidth="1"/>
    <col min="15880" max="15882" width="17.7109375" style="553" customWidth="1"/>
    <col min="15883" max="15883" width="21.140625" style="553" customWidth="1"/>
    <col min="15884" max="16128" width="11.42578125" style="553"/>
    <col min="16129" max="16129" width="77.140625" style="553" customWidth="1"/>
    <col min="16130" max="16134" width="17.7109375" style="553" customWidth="1"/>
    <col min="16135" max="16135" width="19.42578125" style="553" customWidth="1"/>
    <col min="16136" max="16138" width="17.7109375" style="553" customWidth="1"/>
    <col min="16139" max="16139" width="21.140625" style="553" customWidth="1"/>
    <col min="16140" max="16384" width="11.42578125" style="553"/>
  </cols>
  <sheetData>
    <row r="1" spans="1:11" s="348" customFormat="1" x14ac:dyDescent="0.25"/>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2838</v>
      </c>
      <c r="B4" s="350"/>
      <c r="C4" s="350"/>
      <c r="D4" s="350"/>
      <c r="E4" s="350"/>
      <c r="F4" s="350"/>
      <c r="G4" s="350"/>
      <c r="H4" s="350"/>
      <c r="I4" s="350"/>
      <c r="J4" s="350"/>
      <c r="K4" s="350"/>
    </row>
    <row r="5" spans="1:11" s="348" customFormat="1" x14ac:dyDescent="0.25">
      <c r="A5" s="435"/>
      <c r="B5" s="350"/>
      <c r="C5" s="350"/>
      <c r="D5" s="350"/>
      <c r="E5" s="350"/>
      <c r="F5" s="350"/>
      <c r="G5" s="350"/>
      <c r="H5" s="350"/>
      <c r="I5" s="350"/>
      <c r="J5" s="350"/>
      <c r="K5" s="350"/>
    </row>
    <row r="6" spans="1:11" s="348" customFormat="1" x14ac:dyDescent="0.25">
      <c r="A6" s="1072" t="s">
        <v>1</v>
      </c>
      <c r="B6" s="1072" t="s">
        <v>2</v>
      </c>
      <c r="C6" s="1072" t="s">
        <v>3</v>
      </c>
      <c r="D6" s="1072"/>
      <c r="E6" s="353" t="s">
        <v>4</v>
      </c>
      <c r="F6" s="353"/>
      <c r="G6" s="1072" t="s">
        <v>5</v>
      </c>
      <c r="H6" s="1603" t="s">
        <v>6</v>
      </c>
      <c r="I6" s="1603"/>
      <c r="J6" s="1072" t="s">
        <v>7</v>
      </c>
      <c r="K6" s="1072" t="s">
        <v>8</v>
      </c>
    </row>
    <row r="7" spans="1:11" s="354" customFormat="1" x14ac:dyDescent="0.25">
      <c r="A7" s="1614" t="s">
        <v>9</v>
      </c>
      <c r="B7" s="1601" t="s">
        <v>10</v>
      </c>
      <c r="C7" s="1601" t="s">
        <v>11</v>
      </c>
      <c r="D7" s="1601" t="s">
        <v>12</v>
      </c>
      <c r="E7" s="1601" t="s">
        <v>13</v>
      </c>
      <c r="F7" s="1601"/>
      <c r="G7" s="1601" t="s">
        <v>14</v>
      </c>
      <c r="H7" s="1601" t="s">
        <v>15</v>
      </c>
      <c r="I7" s="1601"/>
      <c r="J7" s="1601" t="s">
        <v>16</v>
      </c>
      <c r="K7" s="1602" t="s">
        <v>17</v>
      </c>
    </row>
    <row r="8" spans="1:11" s="354" customFormat="1" x14ac:dyDescent="0.25">
      <c r="A8" s="1614"/>
      <c r="B8" s="1601"/>
      <c r="C8" s="1601"/>
      <c r="D8" s="1601"/>
      <c r="E8" s="1071" t="s">
        <v>18</v>
      </c>
      <c r="F8" s="1071" t="s">
        <v>19</v>
      </c>
      <c r="G8" s="1601"/>
      <c r="H8" s="1071" t="s">
        <v>18</v>
      </c>
      <c r="I8" s="1071" t="s">
        <v>19</v>
      </c>
      <c r="J8" s="1601"/>
      <c r="K8" s="1602"/>
    </row>
    <row r="9" spans="1:11" ht="15.95" customHeight="1" x14ac:dyDescent="0.25">
      <c r="A9" s="443" t="s">
        <v>467</v>
      </c>
      <c r="B9" s="444"/>
      <c r="C9" s="444"/>
      <c r="D9" s="444"/>
      <c r="E9" s="444"/>
      <c r="F9" s="444"/>
      <c r="G9" s="444"/>
      <c r="H9" s="444"/>
      <c r="I9" s="444"/>
      <c r="J9" s="444"/>
      <c r="K9" s="484">
        <f>SUM(K10)</f>
        <v>1767764.14</v>
      </c>
    </row>
    <row r="10" spans="1:11" ht="19.5" customHeight="1" x14ac:dyDescent="0.25">
      <c r="A10" s="1361" t="s">
        <v>2831</v>
      </c>
      <c r="B10" s="437"/>
      <c r="C10" s="437"/>
      <c r="D10" s="226"/>
      <c r="E10" s="226"/>
      <c r="F10" s="226"/>
      <c r="G10" s="437"/>
      <c r="H10" s="437"/>
      <c r="I10" s="437"/>
      <c r="J10" s="541" t="s">
        <v>2832</v>
      </c>
      <c r="K10" s="1342">
        <v>1767764.14</v>
      </c>
    </row>
    <row r="11" spans="1:11" x14ac:dyDescent="0.25">
      <c r="A11" s="1361"/>
      <c r="B11" s="437"/>
      <c r="C11" s="437"/>
      <c r="D11" s="226"/>
      <c r="E11" s="226"/>
      <c r="F11" s="226"/>
      <c r="G11" s="437"/>
      <c r="H11" s="437"/>
      <c r="I11" s="437"/>
      <c r="J11" s="541"/>
      <c r="K11" s="1342"/>
    </row>
    <row r="12" spans="1:11" ht="15.95" customHeight="1" x14ac:dyDescent="0.25">
      <c r="A12" s="443" t="s">
        <v>3403</v>
      </c>
      <c r="B12" s="444"/>
      <c r="C12" s="444"/>
      <c r="D12" s="227"/>
      <c r="E12" s="227"/>
      <c r="F12" s="227"/>
      <c r="G12" s="444"/>
      <c r="H12" s="444"/>
      <c r="I12" s="444"/>
      <c r="J12" s="444"/>
      <c r="K12" s="484">
        <f>SUM(K13:K17)</f>
        <v>1159358.3799999999</v>
      </c>
    </row>
    <row r="13" spans="1:11" ht="15.95" customHeight="1" x14ac:dyDescent="0.25">
      <c r="A13" s="1361" t="s">
        <v>100</v>
      </c>
      <c r="B13" s="437"/>
      <c r="C13" s="437"/>
      <c r="D13" s="226"/>
      <c r="E13" s="226"/>
      <c r="F13" s="226"/>
      <c r="G13" s="437"/>
      <c r="H13" s="437"/>
      <c r="I13" s="437"/>
      <c r="J13" s="541" t="s">
        <v>2833</v>
      </c>
      <c r="K13" s="1342">
        <v>965175</v>
      </c>
    </row>
    <row r="14" spans="1:11" ht="15.95" customHeight="1" x14ac:dyDescent="0.25">
      <c r="A14" s="1361" t="s">
        <v>2834</v>
      </c>
      <c r="B14" s="437"/>
      <c r="C14" s="437"/>
      <c r="D14" s="226"/>
      <c r="E14" s="226"/>
      <c r="F14" s="226"/>
      <c r="G14" s="437"/>
      <c r="H14" s="437"/>
      <c r="I14" s="437"/>
      <c r="J14" s="541" t="s">
        <v>2833</v>
      </c>
      <c r="K14" s="1342">
        <v>136108</v>
      </c>
    </row>
    <row r="15" spans="1:11" ht="15.95" customHeight="1" x14ac:dyDescent="0.25">
      <c r="A15" s="1361" t="s">
        <v>2835</v>
      </c>
      <c r="B15" s="437"/>
      <c r="C15" s="437"/>
      <c r="D15" s="226"/>
      <c r="E15" s="226"/>
      <c r="F15" s="226"/>
      <c r="G15" s="437"/>
      <c r="H15" s="437"/>
      <c r="I15" s="437"/>
      <c r="J15" s="541" t="s">
        <v>2833</v>
      </c>
      <c r="K15" s="1342">
        <v>36015</v>
      </c>
    </row>
    <row r="16" spans="1:11" ht="15.95" customHeight="1" x14ac:dyDescent="0.25">
      <c r="A16" s="1361" t="s">
        <v>2527</v>
      </c>
      <c r="B16" s="437"/>
      <c r="C16" s="437"/>
      <c r="D16" s="226"/>
      <c r="E16" s="226"/>
      <c r="F16" s="226"/>
      <c r="G16" s="437"/>
      <c r="H16" s="437"/>
      <c r="I16" s="437"/>
      <c r="J16" s="541" t="s">
        <v>2833</v>
      </c>
      <c r="K16" s="1342">
        <v>13830</v>
      </c>
    </row>
    <row r="17" spans="1:11" ht="15.95" customHeight="1" x14ac:dyDescent="0.25">
      <c r="A17" s="1361" t="s">
        <v>2836</v>
      </c>
      <c r="B17" s="437"/>
      <c r="C17" s="437"/>
      <c r="D17" s="226"/>
      <c r="E17" s="226"/>
      <c r="F17" s="226"/>
      <c r="G17" s="437"/>
      <c r="H17" s="437"/>
      <c r="I17" s="437"/>
      <c r="J17" s="541" t="s">
        <v>2833</v>
      </c>
      <c r="K17" s="1342">
        <v>8230.3799999999992</v>
      </c>
    </row>
    <row r="18" spans="1:11" ht="15.95" customHeight="1" x14ac:dyDescent="0.25">
      <c r="A18" s="540"/>
      <c r="B18" s="437"/>
      <c r="C18" s="437"/>
      <c r="D18" s="226"/>
      <c r="E18" s="226"/>
      <c r="F18" s="226"/>
      <c r="G18" s="437"/>
      <c r="H18" s="437"/>
      <c r="I18" s="437"/>
      <c r="J18" s="437"/>
      <c r="K18" s="485"/>
    </row>
    <row r="19" spans="1:11" s="348" customFormat="1" ht="15.95" customHeight="1" x14ac:dyDescent="0.25">
      <c r="A19" s="445" t="s">
        <v>614</v>
      </c>
      <c r="B19" s="54"/>
      <c r="C19" s="54"/>
      <c r="D19" s="228"/>
      <c r="E19" s="228"/>
      <c r="F19" s="228"/>
      <c r="G19" s="54"/>
      <c r="H19" s="54"/>
      <c r="I19" s="54"/>
      <c r="J19" s="54"/>
      <c r="K19" s="486">
        <f>SUM(K20:K20)</f>
        <v>0</v>
      </c>
    </row>
    <row r="20" spans="1:11" s="348" customFormat="1" ht="15.95" customHeight="1" x14ac:dyDescent="0.25">
      <c r="A20" s="540"/>
      <c r="B20" s="438"/>
      <c r="C20" s="438"/>
      <c r="D20" s="229"/>
      <c r="E20" s="229"/>
      <c r="F20" s="229"/>
      <c r="G20" s="438"/>
      <c r="H20" s="438"/>
      <c r="I20" s="438"/>
      <c r="J20" s="438"/>
      <c r="K20" s="487"/>
    </row>
    <row r="21" spans="1:11" ht="15.95" customHeight="1" x14ac:dyDescent="0.25">
      <c r="A21" s="443" t="s">
        <v>617</v>
      </c>
      <c r="B21" s="444"/>
      <c r="C21" s="444"/>
      <c r="D21" s="227"/>
      <c r="E21" s="227"/>
      <c r="F21" s="227"/>
      <c r="G21" s="444"/>
      <c r="H21" s="444"/>
      <c r="I21" s="444"/>
      <c r="J21" s="444"/>
      <c r="K21" s="484">
        <f>SUM(K22:K22)</f>
        <v>0</v>
      </c>
    </row>
    <row r="22" spans="1:11" ht="15.95" customHeight="1" x14ac:dyDescent="0.25">
      <c r="A22" s="540"/>
      <c r="B22" s="437"/>
      <c r="C22" s="437"/>
      <c r="D22" s="226"/>
      <c r="E22" s="226"/>
      <c r="F22" s="226"/>
      <c r="G22" s="437"/>
      <c r="H22" s="437"/>
      <c r="I22" s="437"/>
      <c r="J22" s="437"/>
      <c r="K22" s="485"/>
    </row>
    <row r="23" spans="1:11" ht="15.95" customHeight="1" x14ac:dyDescent="0.25">
      <c r="A23" s="443" t="s">
        <v>620</v>
      </c>
      <c r="B23" s="444"/>
      <c r="C23" s="444"/>
      <c r="D23" s="227"/>
      <c r="E23" s="227"/>
      <c r="F23" s="227"/>
      <c r="G23" s="444"/>
      <c r="H23" s="444"/>
      <c r="I23" s="444"/>
      <c r="J23" s="444"/>
      <c r="K23" s="484">
        <f>SUM(K24:K24)</f>
        <v>0</v>
      </c>
    </row>
    <row r="24" spans="1:11" ht="15.95" customHeight="1" x14ac:dyDescent="0.25">
      <c r="A24" s="439"/>
      <c r="B24" s="437"/>
      <c r="C24" s="437"/>
      <c r="D24" s="226"/>
      <c r="E24" s="226"/>
      <c r="F24" s="226"/>
      <c r="G24" s="437"/>
      <c r="H24" s="437"/>
      <c r="I24" s="437"/>
      <c r="J24" s="437"/>
      <c r="K24" s="485"/>
    </row>
    <row r="25" spans="1:11" ht="15.95" customHeight="1" x14ac:dyDescent="0.25">
      <c r="A25" s="443" t="s">
        <v>621</v>
      </c>
      <c r="B25" s="444"/>
      <c r="C25" s="444"/>
      <c r="D25" s="227"/>
      <c r="E25" s="227"/>
      <c r="F25" s="227"/>
      <c r="G25" s="444"/>
      <c r="H25" s="444"/>
      <c r="I25" s="444"/>
      <c r="J25" s="444"/>
      <c r="K25" s="484">
        <f>SUM(K26:K26)</f>
        <v>0</v>
      </c>
    </row>
    <row r="26" spans="1:11" ht="15.95" customHeight="1" x14ac:dyDescent="0.25">
      <c r="A26" s="439"/>
      <c r="B26" s="437"/>
      <c r="C26" s="437"/>
      <c r="D26" s="226"/>
      <c r="E26" s="226"/>
      <c r="F26" s="226"/>
      <c r="G26" s="437"/>
      <c r="H26" s="437"/>
      <c r="I26" s="437"/>
      <c r="J26" s="437"/>
      <c r="K26" s="485"/>
    </row>
    <row r="27" spans="1:11" s="348" customFormat="1" ht="15.95" customHeight="1" x14ac:dyDescent="0.25">
      <c r="A27" s="445" t="s">
        <v>624</v>
      </c>
      <c r="B27" s="54"/>
      <c r="C27" s="54"/>
      <c r="D27" s="228"/>
      <c r="E27" s="228"/>
      <c r="F27" s="228"/>
      <c r="G27" s="54"/>
      <c r="H27" s="54"/>
      <c r="I27" s="54"/>
      <c r="J27" s="54"/>
      <c r="K27" s="486">
        <f>SUM(K28)</f>
        <v>0</v>
      </c>
    </row>
    <row r="28" spans="1:11" s="348" customFormat="1" ht="15.95" customHeight="1" x14ac:dyDescent="0.25">
      <c r="A28" s="440"/>
      <c r="B28" s="438"/>
      <c r="C28" s="438"/>
      <c r="D28" s="229"/>
      <c r="E28" s="229"/>
      <c r="F28" s="229"/>
      <c r="G28" s="438"/>
      <c r="H28" s="438"/>
      <c r="I28" s="438"/>
      <c r="J28" s="438"/>
      <c r="K28" s="487"/>
    </row>
    <row r="29" spans="1:11" ht="15.95" customHeight="1" x14ac:dyDescent="0.25">
      <c r="A29" s="443" t="s">
        <v>627</v>
      </c>
      <c r="B29" s="444"/>
      <c r="C29" s="444"/>
      <c r="D29" s="227"/>
      <c r="E29" s="227"/>
      <c r="F29" s="227"/>
      <c r="G29" s="444"/>
      <c r="H29" s="444"/>
      <c r="I29" s="444"/>
      <c r="J29" s="444"/>
      <c r="K29" s="484">
        <f>SUM(K30)</f>
        <v>2345962.62</v>
      </c>
    </row>
    <row r="30" spans="1:11" ht="15.95" customHeight="1" x14ac:dyDescent="0.25">
      <c r="A30" s="1361" t="s">
        <v>2837</v>
      </c>
      <c r="B30" s="541"/>
      <c r="C30" s="541"/>
      <c r="D30" s="543"/>
      <c r="E30" s="543"/>
      <c r="F30" s="543"/>
      <c r="G30" s="541"/>
      <c r="H30" s="541"/>
      <c r="I30" s="541"/>
      <c r="J30" s="541" t="s">
        <v>2833</v>
      </c>
      <c r="K30" s="1342">
        <v>2345962.62</v>
      </c>
    </row>
    <row r="31" spans="1:11" ht="15.95" customHeight="1" x14ac:dyDescent="0.25">
      <c r="A31" s="1361"/>
      <c r="B31" s="541"/>
      <c r="C31" s="541"/>
      <c r="D31" s="543"/>
      <c r="E31" s="543"/>
      <c r="F31" s="543"/>
      <c r="G31" s="541"/>
      <c r="H31" s="541"/>
      <c r="I31" s="541"/>
      <c r="J31" s="541"/>
      <c r="K31" s="1342"/>
    </row>
    <row r="32" spans="1:11" ht="15.95" customHeight="1" x14ac:dyDescent="0.25">
      <c r="A32" s="441" t="s">
        <v>628</v>
      </c>
      <c r="B32" s="1073"/>
      <c r="C32" s="1073"/>
      <c r="D32" s="230"/>
      <c r="E32" s="230"/>
      <c r="F32" s="230"/>
      <c r="G32" s="1073"/>
      <c r="H32" s="1073"/>
      <c r="I32" s="1073"/>
      <c r="J32" s="1073"/>
      <c r="K32" s="448">
        <f>+K9+K12+K19+K21+K23+K25+K27+K29</f>
        <v>5273085.1399999997</v>
      </c>
    </row>
    <row r="33" spans="1:11" x14ac:dyDescent="0.25">
      <c r="A33" s="482"/>
      <c r="B33" s="19"/>
      <c r="C33" s="19"/>
      <c r="D33" s="19"/>
      <c r="E33" s="19"/>
      <c r="F33" s="19"/>
      <c r="G33" s="19"/>
      <c r="H33" s="19"/>
      <c r="I33" s="19"/>
      <c r="J33" s="19"/>
      <c r="K33" s="19"/>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66"/>
  <sheetViews>
    <sheetView showGridLines="0" topLeftCell="A13" zoomScale="90" zoomScaleNormal="90" workbookViewId="0">
      <selection activeCell="K30" sqref="K30"/>
    </sheetView>
  </sheetViews>
  <sheetFormatPr baseColWidth="10" defaultRowHeight="15" x14ac:dyDescent="0.25"/>
  <cols>
    <col min="1" max="1" width="72.5703125" customWidth="1"/>
    <col min="2" max="2" width="39" customWidth="1"/>
    <col min="3" max="3" width="15.7109375" customWidth="1"/>
    <col min="4" max="4" width="13.42578125" customWidth="1"/>
    <col min="5" max="5" width="15" customWidth="1"/>
    <col min="6" max="6" width="14.28515625" customWidth="1"/>
    <col min="7" max="7" width="14.85546875" customWidth="1"/>
    <col min="8" max="9" width="17.7109375" customWidth="1"/>
    <col min="10" max="10" width="20.7109375" customWidth="1"/>
    <col min="11" max="11" width="17.7109375" customWidth="1"/>
    <col min="12" max="12" width="1.28515625" customWidth="1"/>
    <col min="257" max="257" width="71" customWidth="1"/>
    <col min="258" max="258" width="18.7109375" customWidth="1"/>
    <col min="259" max="259" width="15.7109375" customWidth="1"/>
    <col min="260" max="260" width="13.42578125" customWidth="1"/>
    <col min="261" max="261" width="15" customWidth="1"/>
    <col min="262" max="262" width="14.28515625" customWidth="1"/>
    <col min="263" max="263" width="14.85546875" customWidth="1"/>
    <col min="264" max="267" width="17.7109375" customWidth="1"/>
    <col min="268" max="268" width="1.28515625" customWidth="1"/>
    <col min="513" max="513" width="71" customWidth="1"/>
    <col min="514" max="514" width="18.7109375" customWidth="1"/>
    <col min="515" max="515" width="15.7109375" customWidth="1"/>
    <col min="516" max="516" width="13.42578125" customWidth="1"/>
    <col min="517" max="517" width="15" customWidth="1"/>
    <col min="518" max="518" width="14.28515625" customWidth="1"/>
    <col min="519" max="519" width="14.85546875" customWidth="1"/>
    <col min="520" max="523" width="17.7109375" customWidth="1"/>
    <col min="524" max="524" width="1.28515625" customWidth="1"/>
    <col min="769" max="769" width="71" customWidth="1"/>
    <col min="770" max="770" width="18.7109375" customWidth="1"/>
    <col min="771" max="771" width="15.7109375" customWidth="1"/>
    <col min="772" max="772" width="13.42578125" customWidth="1"/>
    <col min="773" max="773" width="15" customWidth="1"/>
    <col min="774" max="774" width="14.28515625" customWidth="1"/>
    <col min="775" max="775" width="14.85546875" customWidth="1"/>
    <col min="776" max="779" width="17.7109375" customWidth="1"/>
    <col min="780" max="780" width="1.28515625" customWidth="1"/>
    <col min="1025" max="1025" width="71" customWidth="1"/>
    <col min="1026" max="1026" width="18.7109375" customWidth="1"/>
    <col min="1027" max="1027" width="15.7109375" customWidth="1"/>
    <col min="1028" max="1028" width="13.42578125" customWidth="1"/>
    <col min="1029" max="1029" width="15" customWidth="1"/>
    <col min="1030" max="1030" width="14.28515625" customWidth="1"/>
    <col min="1031" max="1031" width="14.85546875" customWidth="1"/>
    <col min="1032" max="1035" width="17.7109375" customWidth="1"/>
    <col min="1036" max="1036" width="1.28515625" customWidth="1"/>
    <col min="1281" max="1281" width="71" customWidth="1"/>
    <col min="1282" max="1282" width="18.7109375" customWidth="1"/>
    <col min="1283" max="1283" width="15.7109375" customWidth="1"/>
    <col min="1284" max="1284" width="13.42578125" customWidth="1"/>
    <col min="1285" max="1285" width="15" customWidth="1"/>
    <col min="1286" max="1286" width="14.28515625" customWidth="1"/>
    <col min="1287" max="1287" width="14.85546875" customWidth="1"/>
    <col min="1288" max="1291" width="17.7109375" customWidth="1"/>
    <col min="1292" max="1292" width="1.28515625" customWidth="1"/>
    <col min="1537" max="1537" width="71" customWidth="1"/>
    <col min="1538" max="1538" width="18.7109375" customWidth="1"/>
    <col min="1539" max="1539" width="15.7109375" customWidth="1"/>
    <col min="1540" max="1540" width="13.42578125" customWidth="1"/>
    <col min="1541" max="1541" width="15" customWidth="1"/>
    <col min="1542" max="1542" width="14.28515625" customWidth="1"/>
    <col min="1543" max="1543" width="14.85546875" customWidth="1"/>
    <col min="1544" max="1547" width="17.7109375" customWidth="1"/>
    <col min="1548" max="1548" width="1.28515625" customWidth="1"/>
    <col min="1793" max="1793" width="71" customWidth="1"/>
    <col min="1794" max="1794" width="18.7109375" customWidth="1"/>
    <col min="1795" max="1795" width="15.7109375" customWidth="1"/>
    <col min="1796" max="1796" width="13.42578125" customWidth="1"/>
    <col min="1797" max="1797" width="15" customWidth="1"/>
    <col min="1798" max="1798" width="14.28515625" customWidth="1"/>
    <col min="1799" max="1799" width="14.85546875" customWidth="1"/>
    <col min="1800" max="1803" width="17.7109375" customWidth="1"/>
    <col min="1804" max="1804" width="1.28515625" customWidth="1"/>
    <col min="2049" max="2049" width="71" customWidth="1"/>
    <col min="2050" max="2050" width="18.7109375" customWidth="1"/>
    <col min="2051" max="2051" width="15.7109375" customWidth="1"/>
    <col min="2052" max="2052" width="13.42578125" customWidth="1"/>
    <col min="2053" max="2053" width="15" customWidth="1"/>
    <col min="2054" max="2054" width="14.28515625" customWidth="1"/>
    <col min="2055" max="2055" width="14.85546875" customWidth="1"/>
    <col min="2056" max="2059" width="17.7109375" customWidth="1"/>
    <col min="2060" max="2060" width="1.28515625" customWidth="1"/>
    <col min="2305" max="2305" width="71" customWidth="1"/>
    <col min="2306" max="2306" width="18.7109375" customWidth="1"/>
    <col min="2307" max="2307" width="15.7109375" customWidth="1"/>
    <col min="2308" max="2308" width="13.42578125" customWidth="1"/>
    <col min="2309" max="2309" width="15" customWidth="1"/>
    <col min="2310" max="2310" width="14.28515625" customWidth="1"/>
    <col min="2311" max="2311" width="14.85546875" customWidth="1"/>
    <col min="2312" max="2315" width="17.7109375" customWidth="1"/>
    <col min="2316" max="2316" width="1.28515625" customWidth="1"/>
    <col min="2561" max="2561" width="71" customWidth="1"/>
    <col min="2562" max="2562" width="18.7109375" customWidth="1"/>
    <col min="2563" max="2563" width="15.7109375" customWidth="1"/>
    <col min="2564" max="2564" width="13.42578125" customWidth="1"/>
    <col min="2565" max="2565" width="15" customWidth="1"/>
    <col min="2566" max="2566" width="14.28515625" customWidth="1"/>
    <col min="2567" max="2567" width="14.85546875" customWidth="1"/>
    <col min="2568" max="2571" width="17.7109375" customWidth="1"/>
    <col min="2572" max="2572" width="1.28515625" customWidth="1"/>
    <col min="2817" max="2817" width="71" customWidth="1"/>
    <col min="2818" max="2818" width="18.7109375" customWidth="1"/>
    <col min="2819" max="2819" width="15.7109375" customWidth="1"/>
    <col min="2820" max="2820" width="13.42578125" customWidth="1"/>
    <col min="2821" max="2821" width="15" customWidth="1"/>
    <col min="2822" max="2822" width="14.28515625" customWidth="1"/>
    <col min="2823" max="2823" width="14.85546875" customWidth="1"/>
    <col min="2824" max="2827" width="17.7109375" customWidth="1"/>
    <col min="2828" max="2828" width="1.28515625" customWidth="1"/>
    <col min="3073" max="3073" width="71" customWidth="1"/>
    <col min="3074" max="3074" width="18.7109375" customWidth="1"/>
    <col min="3075" max="3075" width="15.7109375" customWidth="1"/>
    <col min="3076" max="3076" width="13.42578125" customWidth="1"/>
    <col min="3077" max="3077" width="15" customWidth="1"/>
    <col min="3078" max="3078" width="14.28515625" customWidth="1"/>
    <col min="3079" max="3079" width="14.85546875" customWidth="1"/>
    <col min="3080" max="3083" width="17.7109375" customWidth="1"/>
    <col min="3084" max="3084" width="1.28515625" customWidth="1"/>
    <col min="3329" max="3329" width="71" customWidth="1"/>
    <col min="3330" max="3330" width="18.7109375" customWidth="1"/>
    <col min="3331" max="3331" width="15.7109375" customWidth="1"/>
    <col min="3332" max="3332" width="13.42578125" customWidth="1"/>
    <col min="3333" max="3333" width="15" customWidth="1"/>
    <col min="3334" max="3334" width="14.28515625" customWidth="1"/>
    <col min="3335" max="3335" width="14.85546875" customWidth="1"/>
    <col min="3336" max="3339" width="17.7109375" customWidth="1"/>
    <col min="3340" max="3340" width="1.28515625" customWidth="1"/>
    <col min="3585" max="3585" width="71" customWidth="1"/>
    <col min="3586" max="3586" width="18.7109375" customWidth="1"/>
    <col min="3587" max="3587" width="15.7109375" customWidth="1"/>
    <col min="3588" max="3588" width="13.42578125" customWidth="1"/>
    <col min="3589" max="3589" width="15" customWidth="1"/>
    <col min="3590" max="3590" width="14.28515625" customWidth="1"/>
    <col min="3591" max="3591" width="14.85546875" customWidth="1"/>
    <col min="3592" max="3595" width="17.7109375" customWidth="1"/>
    <col min="3596" max="3596" width="1.28515625" customWidth="1"/>
    <col min="3841" max="3841" width="71" customWidth="1"/>
    <col min="3842" max="3842" width="18.7109375" customWidth="1"/>
    <col min="3843" max="3843" width="15.7109375" customWidth="1"/>
    <col min="3844" max="3844" width="13.42578125" customWidth="1"/>
    <col min="3845" max="3845" width="15" customWidth="1"/>
    <col min="3846" max="3846" width="14.28515625" customWidth="1"/>
    <col min="3847" max="3847" width="14.85546875" customWidth="1"/>
    <col min="3848" max="3851" width="17.7109375" customWidth="1"/>
    <col min="3852" max="3852" width="1.28515625" customWidth="1"/>
    <col min="4097" max="4097" width="71" customWidth="1"/>
    <col min="4098" max="4098" width="18.7109375" customWidth="1"/>
    <col min="4099" max="4099" width="15.7109375" customWidth="1"/>
    <col min="4100" max="4100" width="13.42578125" customWidth="1"/>
    <col min="4101" max="4101" width="15" customWidth="1"/>
    <col min="4102" max="4102" width="14.28515625" customWidth="1"/>
    <col min="4103" max="4103" width="14.85546875" customWidth="1"/>
    <col min="4104" max="4107" width="17.7109375" customWidth="1"/>
    <col min="4108" max="4108" width="1.28515625" customWidth="1"/>
    <col min="4353" max="4353" width="71" customWidth="1"/>
    <col min="4354" max="4354" width="18.7109375" customWidth="1"/>
    <col min="4355" max="4355" width="15.7109375" customWidth="1"/>
    <col min="4356" max="4356" width="13.42578125" customWidth="1"/>
    <col min="4357" max="4357" width="15" customWidth="1"/>
    <col min="4358" max="4358" width="14.28515625" customWidth="1"/>
    <col min="4359" max="4359" width="14.85546875" customWidth="1"/>
    <col min="4360" max="4363" width="17.7109375" customWidth="1"/>
    <col min="4364" max="4364" width="1.28515625" customWidth="1"/>
    <col min="4609" max="4609" width="71" customWidth="1"/>
    <col min="4610" max="4610" width="18.7109375" customWidth="1"/>
    <col min="4611" max="4611" width="15.7109375" customWidth="1"/>
    <col min="4612" max="4612" width="13.42578125" customWidth="1"/>
    <col min="4613" max="4613" width="15" customWidth="1"/>
    <col min="4614" max="4614" width="14.28515625" customWidth="1"/>
    <col min="4615" max="4615" width="14.85546875" customWidth="1"/>
    <col min="4616" max="4619" width="17.7109375" customWidth="1"/>
    <col min="4620" max="4620" width="1.28515625" customWidth="1"/>
    <col min="4865" max="4865" width="71" customWidth="1"/>
    <col min="4866" max="4866" width="18.7109375" customWidth="1"/>
    <col min="4867" max="4867" width="15.7109375" customWidth="1"/>
    <col min="4868" max="4868" width="13.42578125" customWidth="1"/>
    <col min="4869" max="4869" width="15" customWidth="1"/>
    <col min="4870" max="4870" width="14.28515625" customWidth="1"/>
    <col min="4871" max="4871" width="14.85546875" customWidth="1"/>
    <col min="4872" max="4875" width="17.7109375" customWidth="1"/>
    <col min="4876" max="4876" width="1.28515625" customWidth="1"/>
    <col min="5121" max="5121" width="71" customWidth="1"/>
    <col min="5122" max="5122" width="18.7109375" customWidth="1"/>
    <col min="5123" max="5123" width="15.7109375" customWidth="1"/>
    <col min="5124" max="5124" width="13.42578125" customWidth="1"/>
    <col min="5125" max="5125" width="15" customWidth="1"/>
    <col min="5126" max="5126" width="14.28515625" customWidth="1"/>
    <col min="5127" max="5127" width="14.85546875" customWidth="1"/>
    <col min="5128" max="5131" width="17.7109375" customWidth="1"/>
    <col min="5132" max="5132" width="1.28515625" customWidth="1"/>
    <col min="5377" max="5377" width="71" customWidth="1"/>
    <col min="5378" max="5378" width="18.7109375" customWidth="1"/>
    <col min="5379" max="5379" width="15.7109375" customWidth="1"/>
    <col min="5380" max="5380" width="13.42578125" customWidth="1"/>
    <col min="5381" max="5381" width="15" customWidth="1"/>
    <col min="5382" max="5382" width="14.28515625" customWidth="1"/>
    <col min="5383" max="5383" width="14.85546875" customWidth="1"/>
    <col min="5384" max="5387" width="17.7109375" customWidth="1"/>
    <col min="5388" max="5388" width="1.28515625" customWidth="1"/>
    <col min="5633" max="5633" width="71" customWidth="1"/>
    <col min="5634" max="5634" width="18.7109375" customWidth="1"/>
    <col min="5635" max="5635" width="15.7109375" customWidth="1"/>
    <col min="5636" max="5636" width="13.42578125" customWidth="1"/>
    <col min="5637" max="5637" width="15" customWidth="1"/>
    <col min="5638" max="5638" width="14.28515625" customWidth="1"/>
    <col min="5639" max="5639" width="14.85546875" customWidth="1"/>
    <col min="5640" max="5643" width="17.7109375" customWidth="1"/>
    <col min="5644" max="5644" width="1.28515625" customWidth="1"/>
    <col min="5889" max="5889" width="71" customWidth="1"/>
    <col min="5890" max="5890" width="18.7109375" customWidth="1"/>
    <col min="5891" max="5891" width="15.7109375" customWidth="1"/>
    <col min="5892" max="5892" width="13.42578125" customWidth="1"/>
    <col min="5893" max="5893" width="15" customWidth="1"/>
    <col min="5894" max="5894" width="14.28515625" customWidth="1"/>
    <col min="5895" max="5895" width="14.85546875" customWidth="1"/>
    <col min="5896" max="5899" width="17.7109375" customWidth="1"/>
    <col min="5900" max="5900" width="1.28515625" customWidth="1"/>
    <col min="6145" max="6145" width="71" customWidth="1"/>
    <col min="6146" max="6146" width="18.7109375" customWidth="1"/>
    <col min="6147" max="6147" width="15.7109375" customWidth="1"/>
    <col min="6148" max="6148" width="13.42578125" customWidth="1"/>
    <col min="6149" max="6149" width="15" customWidth="1"/>
    <col min="6150" max="6150" width="14.28515625" customWidth="1"/>
    <col min="6151" max="6151" width="14.85546875" customWidth="1"/>
    <col min="6152" max="6155" width="17.7109375" customWidth="1"/>
    <col min="6156" max="6156" width="1.28515625" customWidth="1"/>
    <col min="6401" max="6401" width="71" customWidth="1"/>
    <col min="6402" max="6402" width="18.7109375" customWidth="1"/>
    <col min="6403" max="6403" width="15.7109375" customWidth="1"/>
    <col min="6404" max="6404" width="13.42578125" customWidth="1"/>
    <col min="6405" max="6405" width="15" customWidth="1"/>
    <col min="6406" max="6406" width="14.28515625" customWidth="1"/>
    <col min="6407" max="6407" width="14.85546875" customWidth="1"/>
    <col min="6408" max="6411" width="17.7109375" customWidth="1"/>
    <col min="6412" max="6412" width="1.28515625" customWidth="1"/>
    <col min="6657" max="6657" width="71" customWidth="1"/>
    <col min="6658" max="6658" width="18.7109375" customWidth="1"/>
    <col min="6659" max="6659" width="15.7109375" customWidth="1"/>
    <col min="6660" max="6660" width="13.42578125" customWidth="1"/>
    <col min="6661" max="6661" width="15" customWidth="1"/>
    <col min="6662" max="6662" width="14.28515625" customWidth="1"/>
    <col min="6663" max="6663" width="14.85546875" customWidth="1"/>
    <col min="6664" max="6667" width="17.7109375" customWidth="1"/>
    <col min="6668" max="6668" width="1.28515625" customWidth="1"/>
    <col min="6913" max="6913" width="71" customWidth="1"/>
    <col min="6914" max="6914" width="18.7109375" customWidth="1"/>
    <col min="6915" max="6915" width="15.7109375" customWidth="1"/>
    <col min="6916" max="6916" width="13.42578125" customWidth="1"/>
    <col min="6917" max="6917" width="15" customWidth="1"/>
    <col min="6918" max="6918" width="14.28515625" customWidth="1"/>
    <col min="6919" max="6919" width="14.85546875" customWidth="1"/>
    <col min="6920" max="6923" width="17.7109375" customWidth="1"/>
    <col min="6924" max="6924" width="1.28515625" customWidth="1"/>
    <col min="7169" max="7169" width="71" customWidth="1"/>
    <col min="7170" max="7170" width="18.7109375" customWidth="1"/>
    <col min="7171" max="7171" width="15.7109375" customWidth="1"/>
    <col min="7172" max="7172" width="13.42578125" customWidth="1"/>
    <col min="7173" max="7173" width="15" customWidth="1"/>
    <col min="7174" max="7174" width="14.28515625" customWidth="1"/>
    <col min="7175" max="7175" width="14.85546875" customWidth="1"/>
    <col min="7176" max="7179" width="17.7109375" customWidth="1"/>
    <col min="7180" max="7180" width="1.28515625" customWidth="1"/>
    <col min="7425" max="7425" width="71" customWidth="1"/>
    <col min="7426" max="7426" width="18.7109375" customWidth="1"/>
    <col min="7427" max="7427" width="15.7109375" customWidth="1"/>
    <col min="7428" max="7428" width="13.42578125" customWidth="1"/>
    <col min="7429" max="7429" width="15" customWidth="1"/>
    <col min="7430" max="7430" width="14.28515625" customWidth="1"/>
    <col min="7431" max="7431" width="14.85546875" customWidth="1"/>
    <col min="7432" max="7435" width="17.7109375" customWidth="1"/>
    <col min="7436" max="7436" width="1.28515625" customWidth="1"/>
    <col min="7681" max="7681" width="71" customWidth="1"/>
    <col min="7682" max="7682" width="18.7109375" customWidth="1"/>
    <col min="7683" max="7683" width="15.7109375" customWidth="1"/>
    <col min="7684" max="7684" width="13.42578125" customWidth="1"/>
    <col min="7685" max="7685" width="15" customWidth="1"/>
    <col min="7686" max="7686" width="14.28515625" customWidth="1"/>
    <col min="7687" max="7687" width="14.85546875" customWidth="1"/>
    <col min="7688" max="7691" width="17.7109375" customWidth="1"/>
    <col min="7692" max="7692" width="1.28515625" customWidth="1"/>
    <col min="7937" max="7937" width="71" customWidth="1"/>
    <col min="7938" max="7938" width="18.7109375" customWidth="1"/>
    <col min="7939" max="7939" width="15.7109375" customWidth="1"/>
    <col min="7940" max="7940" width="13.42578125" customWidth="1"/>
    <col min="7941" max="7941" width="15" customWidth="1"/>
    <col min="7942" max="7942" width="14.28515625" customWidth="1"/>
    <col min="7943" max="7943" width="14.85546875" customWidth="1"/>
    <col min="7944" max="7947" width="17.7109375" customWidth="1"/>
    <col min="7948" max="7948" width="1.28515625" customWidth="1"/>
    <col min="8193" max="8193" width="71" customWidth="1"/>
    <col min="8194" max="8194" width="18.7109375" customWidth="1"/>
    <col min="8195" max="8195" width="15.7109375" customWidth="1"/>
    <col min="8196" max="8196" width="13.42578125" customWidth="1"/>
    <col min="8197" max="8197" width="15" customWidth="1"/>
    <col min="8198" max="8198" width="14.28515625" customWidth="1"/>
    <col min="8199" max="8199" width="14.85546875" customWidth="1"/>
    <col min="8200" max="8203" width="17.7109375" customWidth="1"/>
    <col min="8204" max="8204" width="1.28515625" customWidth="1"/>
    <col min="8449" max="8449" width="71" customWidth="1"/>
    <col min="8450" max="8450" width="18.7109375" customWidth="1"/>
    <col min="8451" max="8451" width="15.7109375" customWidth="1"/>
    <col min="8452" max="8452" width="13.42578125" customWidth="1"/>
    <col min="8453" max="8453" width="15" customWidth="1"/>
    <col min="8454" max="8454" width="14.28515625" customWidth="1"/>
    <col min="8455" max="8455" width="14.85546875" customWidth="1"/>
    <col min="8456" max="8459" width="17.7109375" customWidth="1"/>
    <col min="8460" max="8460" width="1.28515625" customWidth="1"/>
    <col min="8705" max="8705" width="71" customWidth="1"/>
    <col min="8706" max="8706" width="18.7109375" customWidth="1"/>
    <col min="8707" max="8707" width="15.7109375" customWidth="1"/>
    <col min="8708" max="8708" width="13.42578125" customWidth="1"/>
    <col min="8709" max="8709" width="15" customWidth="1"/>
    <col min="8710" max="8710" width="14.28515625" customWidth="1"/>
    <col min="8711" max="8711" width="14.85546875" customWidth="1"/>
    <col min="8712" max="8715" width="17.7109375" customWidth="1"/>
    <col min="8716" max="8716" width="1.28515625" customWidth="1"/>
    <col min="8961" max="8961" width="71" customWidth="1"/>
    <col min="8962" max="8962" width="18.7109375" customWidth="1"/>
    <col min="8963" max="8963" width="15.7109375" customWidth="1"/>
    <col min="8964" max="8964" width="13.42578125" customWidth="1"/>
    <col min="8965" max="8965" width="15" customWidth="1"/>
    <col min="8966" max="8966" width="14.28515625" customWidth="1"/>
    <col min="8967" max="8967" width="14.85546875" customWidth="1"/>
    <col min="8968" max="8971" width="17.7109375" customWidth="1"/>
    <col min="8972" max="8972" width="1.28515625" customWidth="1"/>
    <col min="9217" max="9217" width="71" customWidth="1"/>
    <col min="9218" max="9218" width="18.7109375" customWidth="1"/>
    <col min="9219" max="9219" width="15.7109375" customWidth="1"/>
    <col min="9220" max="9220" width="13.42578125" customWidth="1"/>
    <col min="9221" max="9221" width="15" customWidth="1"/>
    <col min="9222" max="9222" width="14.28515625" customWidth="1"/>
    <col min="9223" max="9223" width="14.85546875" customWidth="1"/>
    <col min="9224" max="9227" width="17.7109375" customWidth="1"/>
    <col min="9228" max="9228" width="1.28515625" customWidth="1"/>
    <col min="9473" max="9473" width="71" customWidth="1"/>
    <col min="9474" max="9474" width="18.7109375" customWidth="1"/>
    <col min="9475" max="9475" width="15.7109375" customWidth="1"/>
    <col min="9476" max="9476" width="13.42578125" customWidth="1"/>
    <col min="9477" max="9477" width="15" customWidth="1"/>
    <col min="9478" max="9478" width="14.28515625" customWidth="1"/>
    <col min="9479" max="9479" width="14.85546875" customWidth="1"/>
    <col min="9480" max="9483" width="17.7109375" customWidth="1"/>
    <col min="9484" max="9484" width="1.28515625" customWidth="1"/>
    <col min="9729" max="9729" width="71" customWidth="1"/>
    <col min="9730" max="9730" width="18.7109375" customWidth="1"/>
    <col min="9731" max="9731" width="15.7109375" customWidth="1"/>
    <col min="9732" max="9732" width="13.42578125" customWidth="1"/>
    <col min="9733" max="9733" width="15" customWidth="1"/>
    <col min="9734" max="9734" width="14.28515625" customWidth="1"/>
    <col min="9735" max="9735" width="14.85546875" customWidth="1"/>
    <col min="9736" max="9739" width="17.7109375" customWidth="1"/>
    <col min="9740" max="9740" width="1.28515625" customWidth="1"/>
    <col min="9985" max="9985" width="71" customWidth="1"/>
    <col min="9986" max="9986" width="18.7109375" customWidth="1"/>
    <col min="9987" max="9987" width="15.7109375" customWidth="1"/>
    <col min="9988" max="9988" width="13.42578125" customWidth="1"/>
    <col min="9989" max="9989" width="15" customWidth="1"/>
    <col min="9990" max="9990" width="14.28515625" customWidth="1"/>
    <col min="9991" max="9991" width="14.85546875" customWidth="1"/>
    <col min="9992" max="9995" width="17.7109375" customWidth="1"/>
    <col min="9996" max="9996" width="1.28515625" customWidth="1"/>
    <col min="10241" max="10241" width="71" customWidth="1"/>
    <col min="10242" max="10242" width="18.7109375" customWidth="1"/>
    <col min="10243" max="10243" width="15.7109375" customWidth="1"/>
    <col min="10244" max="10244" width="13.42578125" customWidth="1"/>
    <col min="10245" max="10245" width="15" customWidth="1"/>
    <col min="10246" max="10246" width="14.28515625" customWidth="1"/>
    <col min="10247" max="10247" width="14.85546875" customWidth="1"/>
    <col min="10248" max="10251" width="17.7109375" customWidth="1"/>
    <col min="10252" max="10252" width="1.28515625" customWidth="1"/>
    <col min="10497" max="10497" width="71" customWidth="1"/>
    <col min="10498" max="10498" width="18.7109375" customWidth="1"/>
    <col min="10499" max="10499" width="15.7109375" customWidth="1"/>
    <col min="10500" max="10500" width="13.42578125" customWidth="1"/>
    <col min="10501" max="10501" width="15" customWidth="1"/>
    <col min="10502" max="10502" width="14.28515625" customWidth="1"/>
    <col min="10503" max="10503" width="14.85546875" customWidth="1"/>
    <col min="10504" max="10507" width="17.7109375" customWidth="1"/>
    <col min="10508" max="10508" width="1.28515625" customWidth="1"/>
    <col min="10753" max="10753" width="71" customWidth="1"/>
    <col min="10754" max="10754" width="18.7109375" customWidth="1"/>
    <col min="10755" max="10755" width="15.7109375" customWidth="1"/>
    <col min="10756" max="10756" width="13.42578125" customWidth="1"/>
    <col min="10757" max="10757" width="15" customWidth="1"/>
    <col min="10758" max="10758" width="14.28515625" customWidth="1"/>
    <col min="10759" max="10759" width="14.85546875" customWidth="1"/>
    <col min="10760" max="10763" width="17.7109375" customWidth="1"/>
    <col min="10764" max="10764" width="1.28515625" customWidth="1"/>
    <col min="11009" max="11009" width="71" customWidth="1"/>
    <col min="11010" max="11010" width="18.7109375" customWidth="1"/>
    <col min="11011" max="11011" width="15.7109375" customWidth="1"/>
    <col min="11012" max="11012" width="13.42578125" customWidth="1"/>
    <col min="11013" max="11013" width="15" customWidth="1"/>
    <col min="11014" max="11014" width="14.28515625" customWidth="1"/>
    <col min="11015" max="11015" width="14.85546875" customWidth="1"/>
    <col min="11016" max="11019" width="17.7109375" customWidth="1"/>
    <col min="11020" max="11020" width="1.28515625" customWidth="1"/>
    <col min="11265" max="11265" width="71" customWidth="1"/>
    <col min="11266" max="11266" width="18.7109375" customWidth="1"/>
    <col min="11267" max="11267" width="15.7109375" customWidth="1"/>
    <col min="11268" max="11268" width="13.42578125" customWidth="1"/>
    <col min="11269" max="11269" width="15" customWidth="1"/>
    <col min="11270" max="11270" width="14.28515625" customWidth="1"/>
    <col min="11271" max="11271" width="14.85546875" customWidth="1"/>
    <col min="11272" max="11275" width="17.7109375" customWidth="1"/>
    <col min="11276" max="11276" width="1.28515625" customWidth="1"/>
    <col min="11521" max="11521" width="71" customWidth="1"/>
    <col min="11522" max="11522" width="18.7109375" customWidth="1"/>
    <col min="11523" max="11523" width="15.7109375" customWidth="1"/>
    <col min="11524" max="11524" width="13.42578125" customWidth="1"/>
    <col min="11525" max="11525" width="15" customWidth="1"/>
    <col min="11526" max="11526" width="14.28515625" customWidth="1"/>
    <col min="11527" max="11527" width="14.85546875" customWidth="1"/>
    <col min="11528" max="11531" width="17.7109375" customWidth="1"/>
    <col min="11532" max="11532" width="1.28515625" customWidth="1"/>
    <col min="11777" max="11777" width="71" customWidth="1"/>
    <col min="11778" max="11778" width="18.7109375" customWidth="1"/>
    <col min="11779" max="11779" width="15.7109375" customWidth="1"/>
    <col min="11780" max="11780" width="13.42578125" customWidth="1"/>
    <col min="11781" max="11781" width="15" customWidth="1"/>
    <col min="11782" max="11782" width="14.28515625" customWidth="1"/>
    <col min="11783" max="11783" width="14.85546875" customWidth="1"/>
    <col min="11784" max="11787" width="17.7109375" customWidth="1"/>
    <col min="11788" max="11788" width="1.28515625" customWidth="1"/>
    <col min="12033" max="12033" width="71" customWidth="1"/>
    <col min="12034" max="12034" width="18.7109375" customWidth="1"/>
    <col min="12035" max="12035" width="15.7109375" customWidth="1"/>
    <col min="12036" max="12036" width="13.42578125" customWidth="1"/>
    <col min="12037" max="12037" width="15" customWidth="1"/>
    <col min="12038" max="12038" width="14.28515625" customWidth="1"/>
    <col min="12039" max="12039" width="14.85546875" customWidth="1"/>
    <col min="12040" max="12043" width="17.7109375" customWidth="1"/>
    <col min="12044" max="12044" width="1.28515625" customWidth="1"/>
    <col min="12289" max="12289" width="71" customWidth="1"/>
    <col min="12290" max="12290" width="18.7109375" customWidth="1"/>
    <col min="12291" max="12291" width="15.7109375" customWidth="1"/>
    <col min="12292" max="12292" width="13.42578125" customWidth="1"/>
    <col min="12293" max="12293" width="15" customWidth="1"/>
    <col min="12294" max="12294" width="14.28515625" customWidth="1"/>
    <col min="12295" max="12295" width="14.85546875" customWidth="1"/>
    <col min="12296" max="12299" width="17.7109375" customWidth="1"/>
    <col min="12300" max="12300" width="1.28515625" customWidth="1"/>
    <col min="12545" max="12545" width="71" customWidth="1"/>
    <col min="12546" max="12546" width="18.7109375" customWidth="1"/>
    <col min="12547" max="12547" width="15.7109375" customWidth="1"/>
    <col min="12548" max="12548" width="13.42578125" customWidth="1"/>
    <col min="12549" max="12549" width="15" customWidth="1"/>
    <col min="12550" max="12550" width="14.28515625" customWidth="1"/>
    <col min="12551" max="12551" width="14.85546875" customWidth="1"/>
    <col min="12552" max="12555" width="17.7109375" customWidth="1"/>
    <col min="12556" max="12556" width="1.28515625" customWidth="1"/>
    <col min="12801" max="12801" width="71" customWidth="1"/>
    <col min="12802" max="12802" width="18.7109375" customWidth="1"/>
    <col min="12803" max="12803" width="15.7109375" customWidth="1"/>
    <col min="12804" max="12804" width="13.42578125" customWidth="1"/>
    <col min="12805" max="12805" width="15" customWidth="1"/>
    <col min="12806" max="12806" width="14.28515625" customWidth="1"/>
    <col min="12807" max="12807" width="14.85546875" customWidth="1"/>
    <col min="12808" max="12811" width="17.7109375" customWidth="1"/>
    <col min="12812" max="12812" width="1.28515625" customWidth="1"/>
    <col min="13057" max="13057" width="71" customWidth="1"/>
    <col min="13058" max="13058" width="18.7109375" customWidth="1"/>
    <col min="13059" max="13059" width="15.7109375" customWidth="1"/>
    <col min="13060" max="13060" width="13.42578125" customWidth="1"/>
    <col min="13061" max="13061" width="15" customWidth="1"/>
    <col min="13062" max="13062" width="14.28515625" customWidth="1"/>
    <col min="13063" max="13063" width="14.85546875" customWidth="1"/>
    <col min="13064" max="13067" width="17.7109375" customWidth="1"/>
    <col min="13068" max="13068" width="1.28515625" customWidth="1"/>
    <col min="13313" max="13313" width="71" customWidth="1"/>
    <col min="13314" max="13314" width="18.7109375" customWidth="1"/>
    <col min="13315" max="13315" width="15.7109375" customWidth="1"/>
    <col min="13316" max="13316" width="13.42578125" customWidth="1"/>
    <col min="13317" max="13317" width="15" customWidth="1"/>
    <col min="13318" max="13318" width="14.28515625" customWidth="1"/>
    <col min="13319" max="13319" width="14.85546875" customWidth="1"/>
    <col min="13320" max="13323" width="17.7109375" customWidth="1"/>
    <col min="13324" max="13324" width="1.28515625" customWidth="1"/>
    <col min="13569" max="13569" width="71" customWidth="1"/>
    <col min="13570" max="13570" width="18.7109375" customWidth="1"/>
    <col min="13571" max="13571" width="15.7109375" customWidth="1"/>
    <col min="13572" max="13572" width="13.42578125" customWidth="1"/>
    <col min="13573" max="13573" width="15" customWidth="1"/>
    <col min="13574" max="13574" width="14.28515625" customWidth="1"/>
    <col min="13575" max="13575" width="14.85546875" customWidth="1"/>
    <col min="13576" max="13579" width="17.7109375" customWidth="1"/>
    <col min="13580" max="13580" width="1.28515625" customWidth="1"/>
    <col min="13825" max="13825" width="71" customWidth="1"/>
    <col min="13826" max="13826" width="18.7109375" customWidth="1"/>
    <col min="13827" max="13827" width="15.7109375" customWidth="1"/>
    <col min="13828" max="13828" width="13.42578125" customWidth="1"/>
    <col min="13829" max="13829" width="15" customWidth="1"/>
    <col min="13830" max="13830" width="14.28515625" customWidth="1"/>
    <col min="13831" max="13831" width="14.85546875" customWidth="1"/>
    <col min="13832" max="13835" width="17.7109375" customWidth="1"/>
    <col min="13836" max="13836" width="1.28515625" customWidth="1"/>
    <col min="14081" max="14081" width="71" customWidth="1"/>
    <col min="14082" max="14082" width="18.7109375" customWidth="1"/>
    <col min="14083" max="14083" width="15.7109375" customWidth="1"/>
    <col min="14084" max="14084" width="13.42578125" customWidth="1"/>
    <col min="14085" max="14085" width="15" customWidth="1"/>
    <col min="14086" max="14086" width="14.28515625" customWidth="1"/>
    <col min="14087" max="14087" width="14.85546875" customWidth="1"/>
    <col min="14088" max="14091" width="17.7109375" customWidth="1"/>
    <col min="14092" max="14092" width="1.28515625" customWidth="1"/>
    <col min="14337" max="14337" width="71" customWidth="1"/>
    <col min="14338" max="14338" width="18.7109375" customWidth="1"/>
    <col min="14339" max="14339" width="15.7109375" customWidth="1"/>
    <col min="14340" max="14340" width="13.42578125" customWidth="1"/>
    <col min="14341" max="14341" width="15" customWidth="1"/>
    <col min="14342" max="14342" width="14.28515625" customWidth="1"/>
    <col min="14343" max="14343" width="14.85546875" customWidth="1"/>
    <col min="14344" max="14347" width="17.7109375" customWidth="1"/>
    <col min="14348" max="14348" width="1.28515625" customWidth="1"/>
    <col min="14593" max="14593" width="71" customWidth="1"/>
    <col min="14594" max="14594" width="18.7109375" customWidth="1"/>
    <col min="14595" max="14595" width="15.7109375" customWidth="1"/>
    <col min="14596" max="14596" width="13.42578125" customWidth="1"/>
    <col min="14597" max="14597" width="15" customWidth="1"/>
    <col min="14598" max="14598" width="14.28515625" customWidth="1"/>
    <col min="14599" max="14599" width="14.85546875" customWidth="1"/>
    <col min="14600" max="14603" width="17.7109375" customWidth="1"/>
    <col min="14604" max="14604" width="1.28515625" customWidth="1"/>
    <col min="14849" max="14849" width="71" customWidth="1"/>
    <col min="14850" max="14850" width="18.7109375" customWidth="1"/>
    <col min="14851" max="14851" width="15.7109375" customWidth="1"/>
    <col min="14852" max="14852" width="13.42578125" customWidth="1"/>
    <col min="14853" max="14853" width="15" customWidth="1"/>
    <col min="14854" max="14854" width="14.28515625" customWidth="1"/>
    <col min="14855" max="14855" width="14.85546875" customWidth="1"/>
    <col min="14856" max="14859" width="17.7109375" customWidth="1"/>
    <col min="14860" max="14860" width="1.28515625" customWidth="1"/>
    <col min="15105" max="15105" width="71" customWidth="1"/>
    <col min="15106" max="15106" width="18.7109375" customWidth="1"/>
    <col min="15107" max="15107" width="15.7109375" customWidth="1"/>
    <col min="15108" max="15108" width="13.42578125" customWidth="1"/>
    <col min="15109" max="15109" width="15" customWidth="1"/>
    <col min="15110" max="15110" width="14.28515625" customWidth="1"/>
    <col min="15111" max="15111" width="14.85546875" customWidth="1"/>
    <col min="15112" max="15115" width="17.7109375" customWidth="1"/>
    <col min="15116" max="15116" width="1.28515625" customWidth="1"/>
    <col min="15361" max="15361" width="71" customWidth="1"/>
    <col min="15362" max="15362" width="18.7109375" customWidth="1"/>
    <col min="15363" max="15363" width="15.7109375" customWidth="1"/>
    <col min="15364" max="15364" width="13.42578125" customWidth="1"/>
    <col min="15365" max="15365" width="15" customWidth="1"/>
    <col min="15366" max="15366" width="14.28515625" customWidth="1"/>
    <col min="15367" max="15367" width="14.85546875" customWidth="1"/>
    <col min="15368" max="15371" width="17.7109375" customWidth="1"/>
    <col min="15372" max="15372" width="1.28515625" customWidth="1"/>
    <col min="15617" max="15617" width="71" customWidth="1"/>
    <col min="15618" max="15618" width="18.7109375" customWidth="1"/>
    <col min="15619" max="15619" width="15.7109375" customWidth="1"/>
    <col min="15620" max="15620" width="13.42578125" customWidth="1"/>
    <col min="15621" max="15621" width="15" customWidth="1"/>
    <col min="15622" max="15622" width="14.28515625" customWidth="1"/>
    <col min="15623" max="15623" width="14.85546875" customWidth="1"/>
    <col min="15624" max="15627" width="17.7109375" customWidth="1"/>
    <col min="15628" max="15628" width="1.28515625" customWidth="1"/>
    <col min="15873" max="15873" width="71" customWidth="1"/>
    <col min="15874" max="15874" width="18.7109375" customWidth="1"/>
    <col min="15875" max="15875" width="15.7109375" customWidth="1"/>
    <col min="15876" max="15876" width="13.42578125" customWidth="1"/>
    <col min="15877" max="15877" width="15" customWidth="1"/>
    <col min="15878" max="15878" width="14.28515625" customWidth="1"/>
    <col min="15879" max="15879" width="14.85546875" customWidth="1"/>
    <col min="15880" max="15883" width="17.7109375" customWidth="1"/>
    <col min="15884" max="15884" width="1.28515625" customWidth="1"/>
    <col min="16129" max="16129" width="71" customWidth="1"/>
    <col min="16130" max="16130" width="18.7109375" customWidth="1"/>
    <col min="16131" max="16131" width="15.7109375" customWidth="1"/>
    <col min="16132" max="16132" width="13.42578125" customWidth="1"/>
    <col min="16133" max="16133" width="15" customWidth="1"/>
    <col min="16134" max="16134" width="14.28515625" customWidth="1"/>
    <col min="16135" max="16135" width="14.85546875" customWidth="1"/>
    <col min="16136" max="16139" width="17.7109375" customWidth="1"/>
    <col min="16140" max="16140" width="1.28515625" customWidth="1"/>
  </cols>
  <sheetData>
    <row r="1" spans="1:11" s="1" customFormat="1" x14ac:dyDescent="0.25"/>
    <row r="2" spans="1:11" s="1" customFormat="1" x14ac:dyDescent="0.25">
      <c r="A2" s="256" t="s">
        <v>126</v>
      </c>
      <c r="B2" s="3"/>
      <c r="C2" s="3"/>
      <c r="D2" s="3"/>
      <c r="E2" s="3"/>
      <c r="F2" s="3"/>
      <c r="G2" s="3"/>
      <c r="H2" s="3"/>
      <c r="I2" s="3"/>
      <c r="J2" s="3"/>
      <c r="K2" s="85" t="s">
        <v>127</v>
      </c>
    </row>
    <row r="3" spans="1:11" s="1" customFormat="1" x14ac:dyDescent="0.25">
      <c r="A3" s="34" t="s">
        <v>0</v>
      </c>
      <c r="B3" s="3"/>
      <c r="C3" s="3"/>
      <c r="D3" s="3"/>
      <c r="E3" s="3"/>
      <c r="F3" s="3"/>
      <c r="G3" s="3"/>
      <c r="H3" s="3"/>
      <c r="I3" s="3"/>
      <c r="J3" s="3"/>
      <c r="K3" s="3"/>
    </row>
    <row r="4" spans="1:11" s="1" customFormat="1" x14ac:dyDescent="0.25">
      <c r="A4" s="23" t="s">
        <v>996</v>
      </c>
      <c r="B4" s="3"/>
      <c r="C4" s="3"/>
      <c r="D4" s="3"/>
      <c r="E4" s="3"/>
      <c r="F4" s="3"/>
      <c r="G4" s="3"/>
      <c r="H4" s="3"/>
      <c r="I4" s="3"/>
      <c r="J4" s="3"/>
      <c r="K4" s="3"/>
    </row>
    <row r="5" spans="1:11" s="1" customFormat="1" x14ac:dyDescent="0.25"/>
    <row r="6" spans="1:11" s="1" customFormat="1" x14ac:dyDescent="0.25">
      <c r="A6" s="127" t="s">
        <v>1</v>
      </c>
      <c r="B6" s="127" t="s">
        <v>2</v>
      </c>
      <c r="C6" s="127" t="s">
        <v>3</v>
      </c>
      <c r="D6" s="127"/>
      <c r="E6" s="7" t="s">
        <v>4</v>
      </c>
      <c r="F6" s="7"/>
      <c r="G6" s="127" t="s">
        <v>5</v>
      </c>
      <c r="H6" s="1603" t="s">
        <v>6</v>
      </c>
      <c r="I6" s="1603"/>
      <c r="J6" s="127" t="s">
        <v>7</v>
      </c>
      <c r="K6" s="127" t="s">
        <v>8</v>
      </c>
    </row>
    <row r="7" spans="1:11" s="10" customFormat="1" x14ac:dyDescent="0.25">
      <c r="A7" s="1614" t="s">
        <v>9</v>
      </c>
      <c r="B7" s="1601" t="s">
        <v>10</v>
      </c>
      <c r="C7" s="1601" t="s">
        <v>11</v>
      </c>
      <c r="D7" s="1601" t="s">
        <v>12</v>
      </c>
      <c r="E7" s="1601" t="s">
        <v>13</v>
      </c>
      <c r="F7" s="1601"/>
      <c r="G7" s="1601" t="s">
        <v>14</v>
      </c>
      <c r="H7" s="1601" t="s">
        <v>15</v>
      </c>
      <c r="I7" s="1601"/>
      <c r="J7" s="1601" t="s">
        <v>16</v>
      </c>
      <c r="K7" s="1602" t="s">
        <v>17</v>
      </c>
    </row>
    <row r="8" spans="1:11" s="10" customFormat="1" x14ac:dyDescent="0.25">
      <c r="A8" s="1614"/>
      <c r="B8" s="1601"/>
      <c r="C8" s="1601"/>
      <c r="D8" s="1601"/>
      <c r="E8" s="279" t="s">
        <v>18</v>
      </c>
      <c r="F8" s="279" t="s">
        <v>19</v>
      </c>
      <c r="G8" s="1601"/>
      <c r="H8" s="279" t="s">
        <v>18</v>
      </c>
      <c r="I8" s="279" t="s">
        <v>19</v>
      </c>
      <c r="J8" s="1601"/>
      <c r="K8" s="1602"/>
    </row>
    <row r="9" spans="1:11" ht="15.95" customHeight="1" x14ac:dyDescent="0.25">
      <c r="A9" s="51" t="s">
        <v>20</v>
      </c>
      <c r="B9" s="81"/>
      <c r="C9" s="52"/>
      <c r="D9" s="163"/>
      <c r="E9" s="52"/>
      <c r="F9" s="52"/>
      <c r="G9" s="52"/>
      <c r="H9" s="52"/>
      <c r="I9" s="52"/>
      <c r="J9" s="52"/>
      <c r="K9" s="484">
        <f>SUM(K10)</f>
        <v>0</v>
      </c>
    </row>
    <row r="10" spans="1:11" ht="15.95" customHeight="1" x14ac:dyDescent="0.25">
      <c r="A10" s="43"/>
      <c r="B10" s="82"/>
      <c r="C10" s="82"/>
      <c r="D10" s="128"/>
      <c r="E10" s="44"/>
      <c r="F10" s="44"/>
      <c r="G10" s="44"/>
      <c r="H10" s="44"/>
      <c r="I10" s="44"/>
      <c r="J10" s="44"/>
      <c r="K10" s="485"/>
    </row>
    <row r="11" spans="1:11" ht="15.95" customHeight="1" x14ac:dyDescent="0.25">
      <c r="A11" s="51" t="s">
        <v>21</v>
      </c>
      <c r="B11" s="81"/>
      <c r="C11" s="81"/>
      <c r="D11" s="163"/>
      <c r="E11" s="52"/>
      <c r="F11" s="52"/>
      <c r="G11" s="52"/>
      <c r="H11" s="52"/>
      <c r="I11" s="52"/>
      <c r="J11" s="52"/>
      <c r="K11" s="484">
        <f>SUM(K12:K20)</f>
        <v>65831770.25999999</v>
      </c>
    </row>
    <row r="12" spans="1:11" ht="15.95" customHeight="1" x14ac:dyDescent="0.25">
      <c r="A12" s="550" t="s">
        <v>131</v>
      </c>
      <c r="B12" s="540" t="s">
        <v>469</v>
      </c>
      <c r="C12" s="540" t="s">
        <v>110</v>
      </c>
      <c r="D12" s="843">
        <v>1.4999999999999999E-2</v>
      </c>
      <c r="E12" s="541"/>
      <c r="F12" s="541"/>
      <c r="G12" s="541"/>
      <c r="H12" s="1563">
        <v>1.4999999999999999E-2</v>
      </c>
      <c r="I12" s="1252">
        <v>2.2000000000000002</v>
      </c>
      <c r="J12" s="896" t="s">
        <v>985</v>
      </c>
      <c r="K12" s="1342">
        <v>43251631.460000001</v>
      </c>
    </row>
    <row r="13" spans="1:11" ht="15.95" customHeight="1" x14ac:dyDescent="0.25">
      <c r="A13" s="550" t="s">
        <v>472</v>
      </c>
      <c r="B13" s="540"/>
      <c r="C13" s="540" t="s">
        <v>110</v>
      </c>
      <c r="D13" s="88"/>
      <c r="E13" s="541"/>
      <c r="F13" s="541"/>
      <c r="G13" s="541"/>
      <c r="H13" s="1252"/>
      <c r="I13" s="1252"/>
      <c r="J13" s="896" t="s">
        <v>985</v>
      </c>
      <c r="K13" s="1342">
        <v>8162290.4900000002</v>
      </c>
    </row>
    <row r="14" spans="1:11" ht="15.95" customHeight="1" x14ac:dyDescent="0.25">
      <c r="A14" s="550" t="s">
        <v>470</v>
      </c>
      <c r="B14" s="540" t="s">
        <v>471</v>
      </c>
      <c r="C14" s="540" t="s">
        <v>23</v>
      </c>
      <c r="D14" s="88"/>
      <c r="E14" s="541"/>
      <c r="F14" s="541"/>
      <c r="G14" s="541"/>
      <c r="H14" s="1252">
        <v>0.1</v>
      </c>
      <c r="I14" s="1252">
        <v>0.6</v>
      </c>
      <c r="J14" s="896" t="s">
        <v>985</v>
      </c>
      <c r="K14" s="1342">
        <v>4438788.62</v>
      </c>
    </row>
    <row r="15" spans="1:11" ht="15.95" customHeight="1" x14ac:dyDescent="0.25">
      <c r="A15" s="550" t="s">
        <v>473</v>
      </c>
      <c r="B15" s="540" t="s">
        <v>986</v>
      </c>
      <c r="C15" s="540" t="s">
        <v>110</v>
      </c>
      <c r="D15" s="88"/>
      <c r="E15" s="541"/>
      <c r="F15" s="541"/>
      <c r="G15" s="541"/>
      <c r="H15" s="1252">
        <v>0.215</v>
      </c>
      <c r="I15" s="1252">
        <v>0.48749999999999999</v>
      </c>
      <c r="J15" s="896" t="s">
        <v>985</v>
      </c>
      <c r="K15" s="1342">
        <v>4254994.4800000004</v>
      </c>
    </row>
    <row r="16" spans="1:11" ht="15.95" customHeight="1" x14ac:dyDescent="0.25">
      <c r="A16" s="550" t="s">
        <v>991</v>
      </c>
      <c r="B16" s="540"/>
      <c r="C16" s="540" t="s">
        <v>110</v>
      </c>
      <c r="D16" s="88"/>
      <c r="E16" s="541"/>
      <c r="F16" s="541"/>
      <c r="G16" s="541"/>
      <c r="H16" s="541"/>
      <c r="I16" s="541"/>
      <c r="J16" s="896" t="s">
        <v>985</v>
      </c>
      <c r="K16" s="1342">
        <v>2309682.23</v>
      </c>
    </row>
    <row r="17" spans="1:11" ht="15.95" customHeight="1" x14ac:dyDescent="0.25">
      <c r="A17" s="550" t="s">
        <v>483</v>
      </c>
      <c r="B17" s="540" t="s">
        <v>484</v>
      </c>
      <c r="C17" s="540" t="s">
        <v>110</v>
      </c>
      <c r="D17" s="234">
        <v>0.04</v>
      </c>
      <c r="E17" s="541"/>
      <c r="F17" s="541"/>
      <c r="G17" s="541"/>
      <c r="H17" s="541"/>
      <c r="I17" s="541"/>
      <c r="J17" s="896" t="s">
        <v>990</v>
      </c>
      <c r="K17" s="1342">
        <v>2081901.19</v>
      </c>
    </row>
    <row r="18" spans="1:11" ht="15.95" customHeight="1" x14ac:dyDescent="0.25">
      <c r="A18" s="550" t="s">
        <v>168</v>
      </c>
      <c r="B18" s="540"/>
      <c r="C18" s="540" t="s">
        <v>169</v>
      </c>
      <c r="D18" s="88"/>
      <c r="E18" s="541"/>
      <c r="F18" s="541"/>
      <c r="G18" s="541"/>
      <c r="H18" s="549">
        <v>225</v>
      </c>
      <c r="I18" s="549">
        <v>2068</v>
      </c>
      <c r="J18" s="896" t="s">
        <v>985</v>
      </c>
      <c r="K18" s="1342">
        <v>1315467.82</v>
      </c>
    </row>
    <row r="19" spans="1:11" ht="15.95" customHeight="1" x14ac:dyDescent="0.25">
      <c r="A19" s="550" t="s">
        <v>480</v>
      </c>
      <c r="B19" s="540" t="s">
        <v>987</v>
      </c>
      <c r="C19" s="540"/>
      <c r="D19" s="88"/>
      <c r="E19" s="541"/>
      <c r="F19" s="541"/>
      <c r="G19" s="541"/>
      <c r="H19" s="895">
        <v>146</v>
      </c>
      <c r="I19" s="895">
        <v>2248</v>
      </c>
      <c r="J19" s="896" t="s">
        <v>985</v>
      </c>
      <c r="K19" s="1342">
        <v>16050.97</v>
      </c>
    </row>
    <row r="20" spans="1:11" ht="15.95" customHeight="1" x14ac:dyDescent="0.25">
      <c r="A20" s="550" t="s">
        <v>989</v>
      </c>
      <c r="B20" s="540" t="s">
        <v>481</v>
      </c>
      <c r="C20" s="540" t="s">
        <v>110</v>
      </c>
      <c r="D20" s="88"/>
      <c r="E20" s="541"/>
      <c r="F20" s="541"/>
      <c r="G20" s="541"/>
      <c r="H20" s="895">
        <v>16</v>
      </c>
      <c r="I20" s="895">
        <v>450</v>
      </c>
      <c r="J20" s="896" t="s">
        <v>988</v>
      </c>
      <c r="K20" s="1342">
        <v>963</v>
      </c>
    </row>
    <row r="21" spans="1:11" ht="15.95" customHeight="1" x14ac:dyDescent="0.25">
      <c r="A21" s="540"/>
      <c r="B21" s="540"/>
      <c r="C21" s="540"/>
      <c r="D21" s="88"/>
      <c r="E21" s="88"/>
      <c r="F21" s="88"/>
      <c r="G21" s="88"/>
      <c r="H21" s="541"/>
      <c r="I21" s="541"/>
      <c r="J21" s="896"/>
      <c r="K21" s="1342"/>
    </row>
    <row r="22" spans="1:11" ht="15.95" customHeight="1" x14ac:dyDescent="0.25">
      <c r="A22" s="443" t="s">
        <v>40</v>
      </c>
      <c r="B22" s="443"/>
      <c r="C22" s="443"/>
      <c r="D22" s="163"/>
      <c r="E22" s="444"/>
      <c r="F22" s="444"/>
      <c r="G22" s="444"/>
      <c r="H22" s="444"/>
      <c r="I22" s="444"/>
      <c r="J22" s="81"/>
      <c r="K22" s="484">
        <f>SUM(K23:K24)</f>
        <v>36187.08</v>
      </c>
    </row>
    <row r="23" spans="1:11" s="1" customFormat="1" ht="15.95" customHeight="1" x14ac:dyDescent="0.25">
      <c r="A23" s="50" t="s">
        <v>486</v>
      </c>
      <c r="B23" s="50"/>
      <c r="C23" s="50" t="s">
        <v>110</v>
      </c>
      <c r="D23" s="89"/>
      <c r="E23" s="68"/>
      <c r="F23" s="68"/>
      <c r="G23" s="68"/>
      <c r="H23" s="68"/>
      <c r="I23" s="68"/>
      <c r="J23" s="72" t="s">
        <v>992</v>
      </c>
      <c r="K23" s="207">
        <v>35007.03</v>
      </c>
    </row>
    <row r="24" spans="1:11" s="15" customFormat="1" ht="15.95" customHeight="1" x14ac:dyDescent="0.25">
      <c r="A24" s="50" t="s">
        <v>485</v>
      </c>
      <c r="B24" s="50"/>
      <c r="C24" s="50" t="s">
        <v>110</v>
      </c>
      <c r="D24" s="89"/>
      <c r="E24" s="68"/>
      <c r="F24" s="68"/>
      <c r="G24" s="68"/>
      <c r="H24" s="68"/>
      <c r="I24" s="68"/>
      <c r="J24" s="72" t="s">
        <v>992</v>
      </c>
      <c r="K24" s="207">
        <v>1180.05</v>
      </c>
    </row>
    <row r="25" spans="1:11" s="355" customFormat="1" ht="15.95" customHeight="1" x14ac:dyDescent="0.25">
      <c r="A25" s="50"/>
      <c r="B25" s="50"/>
      <c r="C25" s="50"/>
      <c r="D25" s="89"/>
      <c r="E25" s="68"/>
      <c r="F25" s="68"/>
      <c r="G25" s="68"/>
      <c r="H25" s="68"/>
      <c r="I25" s="68"/>
      <c r="J25" s="72"/>
      <c r="K25" s="207"/>
    </row>
    <row r="26" spans="1:11" s="15" customFormat="1" ht="15.95" customHeight="1" x14ac:dyDescent="0.25">
      <c r="A26" s="443" t="s">
        <v>41</v>
      </c>
      <c r="B26" s="443"/>
      <c r="C26" s="443"/>
      <c r="D26" s="163"/>
      <c r="E26" s="444"/>
      <c r="F26" s="444"/>
      <c r="G26" s="444"/>
      <c r="H26" s="444"/>
      <c r="I26" s="444"/>
      <c r="J26" s="81"/>
      <c r="K26" s="484">
        <f>SUM(K27:K35)</f>
        <v>1749076.3900000001</v>
      </c>
    </row>
    <row r="27" spans="1:11" s="15" customFormat="1" ht="15.95" customHeight="1" x14ac:dyDescent="0.25">
      <c r="A27" s="540" t="s">
        <v>152</v>
      </c>
      <c r="B27" s="540" t="s">
        <v>987</v>
      </c>
      <c r="C27" s="540"/>
      <c r="D27" s="88"/>
      <c r="E27" s="541"/>
      <c r="F27" s="541"/>
      <c r="G27" s="544"/>
      <c r="H27" s="544">
        <v>68</v>
      </c>
      <c r="I27" s="544">
        <v>765</v>
      </c>
      <c r="J27" s="896" t="s">
        <v>985</v>
      </c>
      <c r="K27" s="1340">
        <v>1276519.18</v>
      </c>
    </row>
    <row r="28" spans="1:11" ht="15.95" customHeight="1" x14ac:dyDescent="0.25">
      <c r="A28" s="540" t="s">
        <v>489</v>
      </c>
      <c r="B28" s="540" t="s">
        <v>490</v>
      </c>
      <c r="C28" s="540" t="s">
        <v>110</v>
      </c>
      <c r="D28" s="88"/>
      <c r="E28" s="541"/>
      <c r="F28" s="541"/>
      <c r="G28" s="544"/>
      <c r="H28" s="544"/>
      <c r="I28" s="544"/>
      <c r="J28" s="896" t="s">
        <v>985</v>
      </c>
      <c r="K28" s="1340">
        <v>273698.90000000002</v>
      </c>
    </row>
    <row r="29" spans="1:11" s="553" customFormat="1" ht="15.95" customHeight="1" x14ac:dyDescent="0.25">
      <c r="A29" s="540" t="s">
        <v>487</v>
      </c>
      <c r="B29" s="540" t="s">
        <v>488</v>
      </c>
      <c r="C29" s="540"/>
      <c r="D29" s="88"/>
      <c r="E29" s="541"/>
      <c r="F29" s="541"/>
      <c r="G29" s="544"/>
      <c r="H29" s="544"/>
      <c r="I29" s="544"/>
      <c r="J29" s="896" t="s">
        <v>985</v>
      </c>
      <c r="K29" s="1340">
        <v>95659.31</v>
      </c>
    </row>
    <row r="30" spans="1:11" s="553" customFormat="1" ht="15.95" customHeight="1" x14ac:dyDescent="0.25">
      <c r="A30" s="540" t="s">
        <v>476</v>
      </c>
      <c r="B30" s="540"/>
      <c r="C30" s="540" t="s">
        <v>169</v>
      </c>
      <c r="D30" s="88"/>
      <c r="E30" s="541"/>
      <c r="F30" s="541"/>
      <c r="G30" s="544"/>
      <c r="H30" s="544">
        <v>135</v>
      </c>
      <c r="I30" s="544">
        <v>248</v>
      </c>
      <c r="J30" s="896" t="s">
        <v>985</v>
      </c>
      <c r="K30" s="1340">
        <v>62930</v>
      </c>
    </row>
    <row r="31" spans="1:11" s="553" customFormat="1" ht="15.95" customHeight="1" x14ac:dyDescent="0.25">
      <c r="A31" s="540" t="s">
        <v>477</v>
      </c>
      <c r="B31" s="540" t="s">
        <v>987</v>
      </c>
      <c r="C31" s="540"/>
      <c r="D31" s="88"/>
      <c r="E31" s="541"/>
      <c r="F31" s="541"/>
      <c r="G31" s="544"/>
      <c r="H31" s="544">
        <v>78</v>
      </c>
      <c r="I31" s="544">
        <v>922</v>
      </c>
      <c r="J31" s="896" t="s">
        <v>985</v>
      </c>
      <c r="K31" s="1340">
        <v>15513</v>
      </c>
    </row>
    <row r="32" spans="1:11" s="553" customFormat="1" ht="15.95" customHeight="1" x14ac:dyDescent="0.25">
      <c r="A32" s="540" t="s">
        <v>475</v>
      </c>
      <c r="B32" s="540" t="s">
        <v>987</v>
      </c>
      <c r="C32" s="540"/>
      <c r="D32" s="88"/>
      <c r="E32" s="541"/>
      <c r="F32" s="541"/>
      <c r="G32" s="544">
        <v>225</v>
      </c>
      <c r="H32" s="544"/>
      <c r="I32" s="544"/>
      <c r="J32" s="896" t="s">
        <v>985</v>
      </c>
      <c r="K32" s="1340">
        <v>13357</v>
      </c>
    </row>
    <row r="33" spans="1:11" s="553" customFormat="1" ht="15.95" customHeight="1" x14ac:dyDescent="0.25">
      <c r="A33" s="540" t="s">
        <v>478</v>
      </c>
      <c r="B33" s="540" t="s">
        <v>479</v>
      </c>
      <c r="C33" s="540"/>
      <c r="D33" s="843">
        <v>2.1999999999999999E-2</v>
      </c>
      <c r="E33" s="541"/>
      <c r="F33" s="541"/>
      <c r="G33" s="544"/>
      <c r="H33" s="544">
        <v>1035</v>
      </c>
      <c r="I33" s="544"/>
      <c r="J33" s="896" t="s">
        <v>985</v>
      </c>
      <c r="K33" s="1340">
        <v>5912</v>
      </c>
    </row>
    <row r="34" spans="1:11" s="553" customFormat="1" ht="15.95" customHeight="1" x14ac:dyDescent="0.25">
      <c r="A34" s="540" t="s">
        <v>482</v>
      </c>
      <c r="B34" s="540" t="s">
        <v>987</v>
      </c>
      <c r="C34" s="540"/>
      <c r="D34" s="88"/>
      <c r="E34" s="541"/>
      <c r="F34" s="541"/>
      <c r="G34" s="544"/>
      <c r="H34" s="544">
        <v>90</v>
      </c>
      <c r="I34" s="544">
        <v>2068</v>
      </c>
      <c r="J34" s="896" t="s">
        <v>985</v>
      </c>
      <c r="K34" s="1340">
        <v>5005</v>
      </c>
    </row>
    <row r="35" spans="1:11" s="553" customFormat="1" ht="15.95" customHeight="1" x14ac:dyDescent="0.25">
      <c r="A35" s="540" t="s">
        <v>474</v>
      </c>
      <c r="B35" s="540" t="s">
        <v>987</v>
      </c>
      <c r="C35" s="540"/>
      <c r="D35" s="88"/>
      <c r="E35" s="541"/>
      <c r="F35" s="541"/>
      <c r="G35" s="544"/>
      <c r="H35" s="544"/>
      <c r="I35" s="544"/>
      <c r="J35" s="896" t="s">
        <v>988</v>
      </c>
      <c r="K35" s="1340">
        <v>482</v>
      </c>
    </row>
    <row r="36" spans="1:11" s="553" customFormat="1" ht="15.95" customHeight="1" x14ac:dyDescent="0.25">
      <c r="A36" s="540"/>
      <c r="B36" s="540"/>
      <c r="C36" s="540"/>
      <c r="D36" s="88"/>
      <c r="E36" s="88"/>
      <c r="F36" s="88"/>
      <c r="G36" s="88"/>
      <c r="H36" s="541"/>
      <c r="I36" s="541"/>
      <c r="J36" s="896"/>
      <c r="K36" s="1342"/>
    </row>
    <row r="37" spans="1:11" ht="15.95" customHeight="1" x14ac:dyDescent="0.25">
      <c r="A37" s="443" t="s">
        <v>64</v>
      </c>
      <c r="B37" s="443"/>
      <c r="C37" s="443"/>
      <c r="D37" s="163"/>
      <c r="E37" s="163"/>
      <c r="F37" s="163"/>
      <c r="G37" s="163"/>
      <c r="H37" s="444"/>
      <c r="I37" s="444"/>
      <c r="J37" s="81"/>
      <c r="K37" s="484">
        <f>K38+K39+K40+K41</f>
        <v>242443.22999999998</v>
      </c>
    </row>
    <row r="38" spans="1:11" ht="15.95" customHeight="1" x14ac:dyDescent="0.25">
      <c r="A38" s="540" t="s">
        <v>491</v>
      </c>
      <c r="B38" s="540" t="s">
        <v>490</v>
      </c>
      <c r="C38" s="540" t="s">
        <v>110</v>
      </c>
      <c r="D38" s="88"/>
      <c r="E38" s="88"/>
      <c r="F38" s="88"/>
      <c r="G38" s="88"/>
      <c r="H38" s="541"/>
      <c r="I38" s="541"/>
      <c r="J38" s="896" t="s">
        <v>985</v>
      </c>
      <c r="K38" s="1342">
        <v>129374.2</v>
      </c>
    </row>
    <row r="39" spans="1:11" ht="15.95" customHeight="1" x14ac:dyDescent="0.25">
      <c r="A39" s="540" t="s">
        <v>492</v>
      </c>
      <c r="B39" s="540" t="s">
        <v>490</v>
      </c>
      <c r="C39" s="540" t="s">
        <v>110</v>
      </c>
      <c r="D39" s="88"/>
      <c r="E39" s="88"/>
      <c r="F39" s="88"/>
      <c r="G39" s="88"/>
      <c r="H39" s="541"/>
      <c r="I39" s="541"/>
      <c r="J39" s="896" t="s">
        <v>985</v>
      </c>
      <c r="K39" s="1342">
        <v>59509.03</v>
      </c>
    </row>
    <row r="40" spans="1:11" s="13" customFormat="1" ht="15.95" customHeight="1" x14ac:dyDescent="0.25">
      <c r="A40" s="540" t="s">
        <v>493</v>
      </c>
      <c r="B40" s="540" t="s">
        <v>490</v>
      </c>
      <c r="C40" s="540" t="s">
        <v>110</v>
      </c>
      <c r="D40" s="88"/>
      <c r="E40" s="88"/>
      <c r="F40" s="88"/>
      <c r="G40" s="88"/>
      <c r="H40" s="541"/>
      <c r="I40" s="541"/>
      <c r="J40" s="896" t="s">
        <v>985</v>
      </c>
      <c r="K40" s="1342">
        <v>22268</v>
      </c>
    </row>
    <row r="41" spans="1:11" s="13" customFormat="1" ht="15.95" customHeight="1" x14ac:dyDescent="0.25">
      <c r="A41" s="540" t="s">
        <v>494</v>
      </c>
      <c r="B41" s="540" t="s">
        <v>490</v>
      </c>
      <c r="C41" s="540" t="s">
        <v>110</v>
      </c>
      <c r="D41" s="88"/>
      <c r="E41" s="88"/>
      <c r="F41" s="88"/>
      <c r="G41" s="88"/>
      <c r="H41" s="541"/>
      <c r="I41" s="541"/>
      <c r="J41" s="896" t="s">
        <v>985</v>
      </c>
      <c r="K41" s="1342">
        <v>31292</v>
      </c>
    </row>
    <row r="42" spans="1:11" s="554" customFormat="1" ht="15.95" customHeight="1" x14ac:dyDescent="0.25">
      <c r="A42" s="540"/>
      <c r="B42" s="540"/>
      <c r="C42" s="540"/>
      <c r="D42" s="88"/>
      <c r="E42" s="88"/>
      <c r="F42" s="88"/>
      <c r="G42" s="88"/>
      <c r="H42" s="541"/>
      <c r="I42" s="541"/>
      <c r="J42" s="896"/>
      <c r="K42" s="1342"/>
    </row>
    <row r="43" spans="1:11" ht="15.95" customHeight="1" x14ac:dyDescent="0.25">
      <c r="A43" s="443" t="s">
        <v>65</v>
      </c>
      <c r="B43" s="443"/>
      <c r="C43" s="443"/>
      <c r="D43" s="163"/>
      <c r="E43" s="163"/>
      <c r="F43" s="163"/>
      <c r="G43" s="163"/>
      <c r="H43" s="444"/>
      <c r="I43" s="444"/>
      <c r="J43" s="81"/>
      <c r="K43" s="484">
        <f>K44+K45</f>
        <v>282089.84999999998</v>
      </c>
    </row>
    <row r="44" spans="1:11" ht="15.95" customHeight="1" x14ac:dyDescent="0.25">
      <c r="A44" s="540" t="s">
        <v>495</v>
      </c>
      <c r="B44" s="540"/>
      <c r="C44" s="540"/>
      <c r="D44" s="88"/>
      <c r="E44" s="88"/>
      <c r="F44" s="88"/>
      <c r="G44" s="88"/>
      <c r="H44" s="541"/>
      <c r="I44" s="541"/>
      <c r="J44" s="896" t="s">
        <v>993</v>
      </c>
      <c r="K44" s="1342">
        <v>90920.72</v>
      </c>
    </row>
    <row r="45" spans="1:11" ht="15.95" customHeight="1" x14ac:dyDescent="0.25">
      <c r="A45" s="540" t="s">
        <v>496</v>
      </c>
      <c r="B45" s="540"/>
      <c r="C45" s="540"/>
      <c r="D45" s="88"/>
      <c r="E45" s="88"/>
      <c r="F45" s="88"/>
      <c r="G45" s="88"/>
      <c r="H45" s="541"/>
      <c r="I45" s="541"/>
      <c r="J45" s="896" t="s">
        <v>993</v>
      </c>
      <c r="K45" s="1342">
        <v>191169.13</v>
      </c>
    </row>
    <row r="46" spans="1:11" s="553" customFormat="1" ht="15.95" customHeight="1" x14ac:dyDescent="0.25">
      <c r="A46" s="540"/>
      <c r="B46" s="540"/>
      <c r="C46" s="540"/>
      <c r="D46" s="88"/>
      <c r="E46" s="88"/>
      <c r="F46" s="88"/>
      <c r="G46" s="88"/>
      <c r="H46" s="541"/>
      <c r="I46" s="541"/>
      <c r="J46" s="896"/>
      <c r="K46" s="1342"/>
    </row>
    <row r="47" spans="1:11" s="13" customFormat="1" ht="15.95" customHeight="1" x14ac:dyDescent="0.25">
      <c r="A47" s="445" t="s">
        <v>67</v>
      </c>
      <c r="B47" s="445"/>
      <c r="C47" s="445"/>
      <c r="D47" s="169"/>
      <c r="E47" s="169"/>
      <c r="F47" s="169"/>
      <c r="G47" s="169"/>
      <c r="H47" s="54"/>
      <c r="I47" s="54"/>
      <c r="J47" s="83"/>
      <c r="K47" s="486">
        <f>SUM(K48)</f>
        <v>0</v>
      </c>
    </row>
    <row r="48" spans="1:11" s="13" customFormat="1" ht="15.95" customHeight="1" x14ac:dyDescent="0.25">
      <c r="A48" s="440"/>
      <c r="B48" s="440"/>
      <c r="C48" s="440"/>
      <c r="D48" s="129"/>
      <c r="E48" s="129"/>
      <c r="F48" s="129"/>
      <c r="G48" s="129"/>
      <c r="H48" s="438"/>
      <c r="I48" s="438"/>
      <c r="J48" s="84"/>
      <c r="K48" s="487"/>
    </row>
    <row r="49" spans="1:11" s="1" customFormat="1" ht="15.95" customHeight="1" x14ac:dyDescent="0.25">
      <c r="A49" s="445" t="s">
        <v>497</v>
      </c>
      <c r="B49" s="343"/>
      <c r="C49" s="445"/>
      <c r="D49" s="169"/>
      <c r="E49" s="169"/>
      <c r="F49" s="169"/>
      <c r="G49" s="169"/>
      <c r="H49" s="54"/>
      <c r="I49" s="54"/>
      <c r="J49" s="83"/>
      <c r="K49" s="486">
        <f>K50+K51+K52+K53+K54</f>
        <v>639246.82000000007</v>
      </c>
    </row>
    <row r="50" spans="1:11" s="15" customFormat="1" ht="15.95" customHeight="1" x14ac:dyDescent="0.25">
      <c r="A50" s="50" t="s">
        <v>498</v>
      </c>
      <c r="B50" s="50" t="s">
        <v>499</v>
      </c>
      <c r="C50" s="440"/>
      <c r="D50" s="129"/>
      <c r="E50" s="129"/>
      <c r="F50" s="129"/>
      <c r="G50" s="129"/>
      <c r="H50" s="438"/>
      <c r="I50" s="438"/>
      <c r="J50" s="84"/>
      <c r="K50" s="79">
        <v>165488.75</v>
      </c>
    </row>
    <row r="51" spans="1:11" s="15" customFormat="1" ht="15.95" customHeight="1" x14ac:dyDescent="0.25">
      <c r="A51" s="50" t="s">
        <v>500</v>
      </c>
      <c r="B51" s="50" t="s">
        <v>499</v>
      </c>
      <c r="C51" s="440"/>
      <c r="D51" s="129"/>
      <c r="E51" s="129"/>
      <c r="F51" s="129"/>
      <c r="G51" s="129"/>
      <c r="H51" s="438"/>
      <c r="I51" s="438"/>
      <c r="J51" s="84"/>
      <c r="K51" s="79">
        <v>153299</v>
      </c>
    </row>
    <row r="52" spans="1:11" s="15" customFormat="1" ht="15.95" customHeight="1" x14ac:dyDescent="0.25">
      <c r="A52" s="50" t="s">
        <v>501</v>
      </c>
      <c r="B52" s="50" t="s">
        <v>499</v>
      </c>
      <c r="C52" s="440"/>
      <c r="D52" s="129"/>
      <c r="E52" s="129"/>
      <c r="F52" s="129"/>
      <c r="G52" s="129"/>
      <c r="H52" s="438"/>
      <c r="I52" s="438"/>
      <c r="J52" s="84"/>
      <c r="K52" s="79">
        <v>500</v>
      </c>
    </row>
    <row r="53" spans="1:11" s="15" customFormat="1" ht="15.95" customHeight="1" x14ac:dyDescent="0.25">
      <c r="A53" s="50" t="s">
        <v>502</v>
      </c>
      <c r="B53" s="50" t="s">
        <v>499</v>
      </c>
      <c r="C53" s="440"/>
      <c r="D53" s="129"/>
      <c r="E53" s="129"/>
      <c r="F53" s="129"/>
      <c r="G53" s="129"/>
      <c r="H53" s="438"/>
      <c r="I53" s="438"/>
      <c r="J53" s="84"/>
      <c r="K53" s="79">
        <v>223253.07</v>
      </c>
    </row>
    <row r="54" spans="1:11" s="15" customFormat="1" ht="15.95" customHeight="1" x14ac:dyDescent="0.25">
      <c r="A54" s="50" t="s">
        <v>503</v>
      </c>
      <c r="B54" s="50" t="s">
        <v>499</v>
      </c>
      <c r="C54" s="440"/>
      <c r="D54" s="129"/>
      <c r="E54" s="129"/>
      <c r="F54" s="129"/>
      <c r="G54" s="129"/>
      <c r="H54" s="438"/>
      <c r="I54" s="438"/>
      <c r="J54" s="84"/>
      <c r="K54" s="79">
        <v>96706</v>
      </c>
    </row>
    <row r="55" spans="1:11" s="355" customFormat="1" ht="15.95" customHeight="1" x14ac:dyDescent="0.25">
      <c r="A55" s="306"/>
      <c r="B55" s="306"/>
      <c r="C55" s="440"/>
      <c r="D55" s="129"/>
      <c r="E55" s="129"/>
      <c r="F55" s="129"/>
      <c r="G55" s="129"/>
      <c r="H55" s="438"/>
      <c r="I55" s="438"/>
      <c r="J55" s="84"/>
      <c r="K55" s="79"/>
    </row>
    <row r="56" spans="1:11" s="1" customFormat="1" ht="15.95" customHeight="1" x14ac:dyDescent="0.25">
      <c r="A56" s="443" t="s">
        <v>68</v>
      </c>
      <c r="B56" s="443"/>
      <c r="C56" s="443"/>
      <c r="D56" s="163"/>
      <c r="E56" s="163"/>
      <c r="F56" s="163"/>
      <c r="G56" s="163"/>
      <c r="H56" s="444"/>
      <c r="I56" s="444"/>
      <c r="J56" s="81"/>
      <c r="K56" s="484">
        <f>K57+K58+K59</f>
        <v>15607196.629999999</v>
      </c>
    </row>
    <row r="57" spans="1:11" s="1" customFormat="1" ht="15.95" customHeight="1" x14ac:dyDescent="0.25">
      <c r="A57" s="50" t="s">
        <v>994</v>
      </c>
      <c r="B57" s="50"/>
      <c r="C57" s="50"/>
      <c r="D57" s="89"/>
      <c r="E57" s="89"/>
      <c r="F57" s="89"/>
      <c r="G57" s="89"/>
      <c r="H57" s="68"/>
      <c r="I57" s="68"/>
      <c r="J57" s="72"/>
      <c r="K57" s="79">
        <v>551508.37</v>
      </c>
    </row>
    <row r="58" spans="1:11" ht="15.95" customHeight="1" x14ac:dyDescent="0.25">
      <c r="A58" s="50" t="s">
        <v>504</v>
      </c>
      <c r="B58" s="50"/>
      <c r="C58" s="50"/>
      <c r="D58" s="89"/>
      <c r="E58" s="89"/>
      <c r="F58" s="89"/>
      <c r="G58" s="89"/>
      <c r="H58" s="68"/>
      <c r="I58" s="68"/>
      <c r="J58" s="72"/>
      <c r="K58" s="79">
        <v>11984262.560000001</v>
      </c>
    </row>
    <row r="59" spans="1:11" s="15" customFormat="1" ht="15.95" customHeight="1" x14ac:dyDescent="0.25">
      <c r="A59" s="50" t="s">
        <v>995</v>
      </c>
      <c r="B59" s="50"/>
      <c r="C59" s="50"/>
      <c r="D59" s="89"/>
      <c r="E59" s="89"/>
      <c r="F59" s="89"/>
      <c r="G59" s="89"/>
      <c r="H59" s="68"/>
      <c r="I59" s="68"/>
      <c r="J59" s="72"/>
      <c r="K59" s="79">
        <v>3071425.7</v>
      </c>
    </row>
    <row r="60" spans="1:11" s="15" customFormat="1" ht="15.95" customHeight="1" x14ac:dyDescent="0.25">
      <c r="A60" s="440"/>
      <c r="B60" s="440"/>
      <c r="C60" s="440"/>
      <c r="D60" s="129"/>
      <c r="E60" s="129"/>
      <c r="F60" s="129"/>
      <c r="G60" s="129"/>
      <c r="H60" s="438"/>
      <c r="I60" s="438"/>
      <c r="J60" s="84"/>
      <c r="K60" s="487"/>
    </row>
    <row r="61" spans="1:11" s="15" customFormat="1" ht="15.95" customHeight="1" x14ac:dyDescent="0.25">
      <c r="A61" s="441" t="s">
        <v>628</v>
      </c>
      <c r="B61" s="712"/>
      <c r="C61" s="712"/>
      <c r="D61" s="170"/>
      <c r="E61" s="170"/>
      <c r="F61" s="170"/>
      <c r="G61" s="170"/>
      <c r="H61" s="548"/>
      <c r="I61" s="548"/>
      <c r="J61" s="441"/>
      <c r="K61" s="448">
        <f>+K11+K22+K26+K37+K43+K47+K49+K56+K9</f>
        <v>84388010.259999976</v>
      </c>
    </row>
    <row r="62" spans="1:11" x14ac:dyDescent="0.25">
      <c r="A62" s="18"/>
      <c r="B62" s="19"/>
      <c r="C62" s="434"/>
      <c r="D62" s="19"/>
      <c r="E62" s="19"/>
      <c r="F62" s="19"/>
      <c r="G62" s="19"/>
      <c r="H62" s="19"/>
      <c r="I62" s="19"/>
      <c r="J62" s="19"/>
      <c r="K62" s="19"/>
    </row>
    <row r="63" spans="1:11" x14ac:dyDescent="0.25">
      <c r="C63" s="309"/>
    </row>
    <row r="64" spans="1:11" x14ac:dyDescent="0.25">
      <c r="C64" s="309"/>
    </row>
    <row r="65" spans="3:3" x14ac:dyDescent="0.25">
      <c r="C65" s="309"/>
    </row>
    <row r="66" spans="3:3" x14ac:dyDescent="0.25">
      <c r="C66" s="309"/>
    </row>
  </sheetData>
  <sortState ref="A23:K24">
    <sortCondition descending="1" ref="K23:K24"/>
  </sortState>
  <mergeCells count="10">
    <mergeCell ref="J7:J8"/>
    <mergeCell ref="K7:K8"/>
    <mergeCell ref="H6:I6"/>
    <mergeCell ref="A7:A8"/>
    <mergeCell ref="B7:B8"/>
    <mergeCell ref="C7:C8"/>
    <mergeCell ref="D7:D8"/>
    <mergeCell ref="E7:F7"/>
    <mergeCell ref="G7:G8"/>
    <mergeCell ref="H7:I7"/>
  </mergeCells>
  <pageMargins left="0.23622047244094491" right="0.15748031496062992" top="0.74803149606299213" bottom="0.74803149606299213" header="0.31496062992125984" footer="0.31496062992125984"/>
  <pageSetup paperSize="5" scale="58" orientation="landscape" r:id="rId1"/>
  <ignoredErrors>
    <ignoredError sqref="A6:XFD6" numberStoredAsText="1"/>
  </ignoredError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showGridLines="0" topLeftCell="A46" zoomScale="90" zoomScaleNormal="90" workbookViewId="0">
      <selection activeCell="A16" sqref="A16:XFD16"/>
    </sheetView>
  </sheetViews>
  <sheetFormatPr baseColWidth="10" defaultRowHeight="15" x14ac:dyDescent="0.25"/>
  <cols>
    <col min="1" max="1" width="55.85546875" style="553" bestFit="1" customWidth="1"/>
    <col min="2" max="2" width="57.140625" style="553" bestFit="1" customWidth="1"/>
    <col min="3" max="3" width="36.28515625" style="553" bestFit="1" customWidth="1"/>
    <col min="4" max="4" width="21.140625" style="553" bestFit="1" customWidth="1"/>
    <col min="5" max="5" width="13.42578125" style="553" customWidth="1"/>
    <col min="6" max="6" width="8.140625" style="553" bestFit="1" customWidth="1"/>
    <col min="7" max="7" width="21.140625" style="553" bestFit="1" customWidth="1"/>
    <col min="8" max="8" width="7.5703125" style="553" bestFit="1" customWidth="1"/>
    <col min="9" max="9" width="8.140625" style="553" bestFit="1" customWidth="1"/>
    <col min="10" max="10" width="22.5703125" style="553" bestFit="1" customWidth="1"/>
    <col min="11" max="11" width="15" style="553" bestFit="1" customWidth="1"/>
    <col min="12" max="16384" width="11.42578125" style="553"/>
  </cols>
  <sheetData>
    <row r="1" spans="1:11" s="348" customFormat="1" x14ac:dyDescent="0.25"/>
    <row r="2" spans="1:11" s="348" customFormat="1" x14ac:dyDescent="0.25">
      <c r="A2" s="435" t="s">
        <v>126</v>
      </c>
      <c r="B2" s="435"/>
      <c r="C2" s="435"/>
      <c r="D2" s="350"/>
      <c r="E2" s="350"/>
      <c r="F2" s="350"/>
      <c r="G2" s="350"/>
      <c r="H2" s="350"/>
      <c r="I2" s="350"/>
      <c r="J2" s="350"/>
      <c r="K2" s="351" t="s">
        <v>127</v>
      </c>
    </row>
    <row r="3" spans="1:11" s="348" customFormat="1" x14ac:dyDescent="0.25">
      <c r="A3" s="34" t="s">
        <v>0</v>
      </c>
      <c r="B3" s="34"/>
      <c r="C3" s="34"/>
      <c r="D3" s="350"/>
      <c r="E3" s="350"/>
      <c r="F3" s="350"/>
      <c r="G3" s="350"/>
      <c r="H3" s="350"/>
      <c r="I3" s="350"/>
      <c r="J3" s="350"/>
      <c r="K3" s="350"/>
    </row>
    <row r="4" spans="1:11" s="348" customFormat="1" x14ac:dyDescent="0.25">
      <c r="A4" s="23" t="s">
        <v>3022</v>
      </c>
      <c r="B4" s="23"/>
      <c r="C4" s="23"/>
      <c r="D4" s="350"/>
      <c r="E4" s="350"/>
      <c r="F4" s="350"/>
      <c r="G4" s="350"/>
      <c r="H4" s="350"/>
      <c r="I4" s="350"/>
      <c r="J4" s="350"/>
      <c r="K4" s="350"/>
    </row>
    <row r="5" spans="1:11" s="348" customFormat="1" x14ac:dyDescent="0.25">
      <c r="A5" s="435"/>
      <c r="B5" s="435"/>
      <c r="C5" s="435"/>
      <c r="D5" s="350"/>
      <c r="E5" s="350"/>
      <c r="F5" s="350"/>
      <c r="G5" s="350"/>
      <c r="H5" s="350"/>
      <c r="I5" s="350"/>
      <c r="J5" s="350"/>
      <c r="K5" s="350"/>
    </row>
    <row r="6" spans="1:11" s="348" customFormat="1" ht="18.75" customHeight="1" x14ac:dyDescent="0.25">
      <c r="A6" s="225"/>
      <c r="D6" s="224"/>
      <c r="E6" s="224"/>
      <c r="F6" s="224"/>
      <c r="G6" s="225"/>
      <c r="H6" s="224"/>
      <c r="I6" s="224"/>
      <c r="K6" s="224"/>
    </row>
    <row r="7" spans="1:11" s="348" customFormat="1" x14ac:dyDescent="0.25">
      <c r="A7" s="1091" t="s">
        <v>1</v>
      </c>
      <c r="B7" s="1091" t="s">
        <v>2</v>
      </c>
      <c r="C7" s="1091" t="s">
        <v>3</v>
      </c>
      <c r="D7" s="1091"/>
      <c r="E7" s="353" t="s">
        <v>4</v>
      </c>
      <c r="F7" s="353"/>
      <c r="G7" s="1091" t="s">
        <v>5</v>
      </c>
      <c r="H7" s="1603" t="s">
        <v>6</v>
      </c>
      <c r="I7" s="1603"/>
      <c r="J7" s="1091" t="s">
        <v>7</v>
      </c>
      <c r="K7" s="1091" t="s">
        <v>8</v>
      </c>
    </row>
    <row r="8" spans="1:11" s="354" customFormat="1" x14ac:dyDescent="0.25">
      <c r="A8" s="1614" t="s">
        <v>9</v>
      </c>
      <c r="B8" s="1601" t="s">
        <v>10</v>
      </c>
      <c r="C8" s="1601" t="s">
        <v>11</v>
      </c>
      <c r="D8" s="1601" t="s">
        <v>12</v>
      </c>
      <c r="E8" s="1601" t="s">
        <v>13</v>
      </c>
      <c r="F8" s="1601"/>
      <c r="G8" s="1601" t="s">
        <v>14</v>
      </c>
      <c r="H8" s="1601" t="s">
        <v>15</v>
      </c>
      <c r="I8" s="1601"/>
      <c r="J8" s="1601" t="s">
        <v>16</v>
      </c>
      <c r="K8" s="1602" t="s">
        <v>17</v>
      </c>
    </row>
    <row r="9" spans="1:11" s="354" customFormat="1" x14ac:dyDescent="0.25">
      <c r="A9" s="1606"/>
      <c r="B9" s="1601"/>
      <c r="C9" s="1601"/>
      <c r="D9" s="1601"/>
      <c r="E9" s="1090" t="s">
        <v>18</v>
      </c>
      <c r="F9" s="1090" t="s">
        <v>19</v>
      </c>
      <c r="G9" s="1601"/>
      <c r="H9" s="1090" t="s">
        <v>18</v>
      </c>
      <c r="I9" s="1090" t="s">
        <v>19</v>
      </c>
      <c r="J9" s="1601"/>
      <c r="K9" s="1602"/>
    </row>
    <row r="10" spans="1:11" ht="20.100000000000001" customHeight="1" x14ac:dyDescent="0.25">
      <c r="A10" s="443" t="s">
        <v>467</v>
      </c>
      <c r="B10" s="726"/>
      <c r="C10" s="444"/>
      <c r="D10" s="444"/>
      <c r="E10" s="444"/>
      <c r="F10" s="444"/>
      <c r="G10" s="444"/>
      <c r="H10" s="444"/>
      <c r="I10" s="444"/>
      <c r="J10" s="444"/>
      <c r="K10" s="484">
        <f>SUM(K11)</f>
        <v>0</v>
      </c>
    </row>
    <row r="11" spans="1:11" ht="20.100000000000001" customHeight="1" x14ac:dyDescent="0.25">
      <c r="A11" s="1361"/>
      <c r="B11" s="1092"/>
      <c r="C11" s="437"/>
      <c r="D11" s="226"/>
      <c r="E11" s="226"/>
      <c r="F11" s="226"/>
      <c r="G11" s="437"/>
      <c r="H11" s="437"/>
      <c r="I11" s="437"/>
      <c r="J11" s="437"/>
      <c r="K11" s="485"/>
    </row>
    <row r="12" spans="1:11" ht="20.100000000000001" customHeight="1" x14ac:dyDescent="0.25">
      <c r="A12" s="443" t="s">
        <v>594</v>
      </c>
      <c r="B12" s="726"/>
      <c r="C12" s="444"/>
      <c r="D12" s="227"/>
      <c r="E12" s="227"/>
      <c r="F12" s="227"/>
      <c r="G12" s="444"/>
      <c r="H12" s="444"/>
      <c r="I12" s="444"/>
      <c r="J12" s="444"/>
      <c r="K12" s="484">
        <f>SUM(K13:K25)</f>
        <v>793244.37</v>
      </c>
    </row>
    <row r="13" spans="1:11" x14ac:dyDescent="0.25">
      <c r="A13" s="1447" t="s">
        <v>2943</v>
      </c>
      <c r="B13" s="1444" t="s">
        <v>1417</v>
      </c>
      <c r="C13" s="542" t="s">
        <v>1417</v>
      </c>
      <c r="D13" s="1093">
        <v>1800</v>
      </c>
      <c r="E13" s="543"/>
      <c r="F13" s="543"/>
      <c r="G13" s="1094">
        <v>1800</v>
      </c>
      <c r="H13" s="541"/>
      <c r="I13" s="541"/>
      <c r="J13" s="541" t="s">
        <v>2944</v>
      </c>
      <c r="K13" s="1342">
        <v>12915</v>
      </c>
    </row>
    <row r="14" spans="1:11" x14ac:dyDescent="0.25">
      <c r="A14" s="1447" t="s">
        <v>2051</v>
      </c>
      <c r="B14" s="1444" t="s">
        <v>2945</v>
      </c>
      <c r="C14" s="1444" t="s">
        <v>2945</v>
      </c>
      <c r="D14" s="1093">
        <v>50</v>
      </c>
      <c r="E14" s="543"/>
      <c r="F14" s="543"/>
      <c r="G14" s="1094">
        <v>50</v>
      </c>
      <c r="H14" s="541"/>
      <c r="I14" s="541"/>
      <c r="J14" s="541" t="s">
        <v>2944</v>
      </c>
      <c r="K14" s="1342">
        <v>7050</v>
      </c>
    </row>
    <row r="15" spans="1:11" ht="30" x14ac:dyDescent="0.25">
      <c r="A15" s="1447" t="s">
        <v>2946</v>
      </c>
      <c r="B15" s="1444" t="s">
        <v>2947</v>
      </c>
      <c r="C15" s="1444" t="s">
        <v>2947</v>
      </c>
      <c r="D15" s="1095">
        <v>8.6956000000000006E-2</v>
      </c>
      <c r="E15" s="543"/>
      <c r="F15" s="543"/>
      <c r="G15" s="1095">
        <v>8.6956000000000006E-2</v>
      </c>
      <c r="H15" s="541"/>
      <c r="I15" s="541"/>
      <c r="J15" s="541" t="s">
        <v>2944</v>
      </c>
      <c r="K15" s="1342">
        <v>147849.9</v>
      </c>
    </row>
    <row r="16" spans="1:11" ht="45" x14ac:dyDescent="0.25">
      <c r="A16" s="1447" t="s">
        <v>2948</v>
      </c>
      <c r="B16" s="731" t="s">
        <v>2949</v>
      </c>
      <c r="C16" s="731" t="s">
        <v>607</v>
      </c>
      <c r="D16" s="1093">
        <v>780</v>
      </c>
      <c r="E16" s="543"/>
      <c r="F16" s="543"/>
      <c r="G16" s="1093">
        <v>780</v>
      </c>
      <c r="H16" s="541"/>
      <c r="I16" s="541"/>
      <c r="J16" s="541" t="s">
        <v>2944</v>
      </c>
      <c r="K16" s="1342">
        <v>466155.22000000003</v>
      </c>
    </row>
    <row r="17" spans="1:11" x14ac:dyDescent="0.25">
      <c r="A17" s="1447" t="s">
        <v>2950</v>
      </c>
      <c r="B17" s="1444"/>
      <c r="C17" s="542"/>
      <c r="D17" s="543"/>
      <c r="E17" s="543"/>
      <c r="F17" s="543"/>
      <c r="G17" s="541"/>
      <c r="H17" s="541"/>
      <c r="I17" s="541"/>
      <c r="J17" s="541"/>
      <c r="K17" s="1342">
        <v>147416.25</v>
      </c>
    </row>
    <row r="18" spans="1:11" x14ac:dyDescent="0.25">
      <c r="A18" s="1447" t="s">
        <v>2951</v>
      </c>
      <c r="B18" s="1444" t="s">
        <v>2952</v>
      </c>
      <c r="C18" s="1444" t="s">
        <v>2953</v>
      </c>
      <c r="D18" s="1096">
        <v>120</v>
      </c>
      <c r="E18" s="1096">
        <v>120</v>
      </c>
      <c r="F18" s="543"/>
      <c r="G18" s="1096">
        <v>120</v>
      </c>
      <c r="H18" s="541"/>
      <c r="I18" s="541"/>
      <c r="J18" s="541" t="s">
        <v>2944</v>
      </c>
      <c r="K18" s="1342"/>
    </row>
    <row r="19" spans="1:11" x14ac:dyDescent="0.25">
      <c r="A19" s="1447" t="s">
        <v>2954</v>
      </c>
      <c r="B19" s="1444" t="s">
        <v>2955</v>
      </c>
      <c r="C19" s="1444" t="s">
        <v>2955</v>
      </c>
      <c r="D19" s="543" t="s">
        <v>2956</v>
      </c>
      <c r="E19" s="543"/>
      <c r="F19" s="543"/>
      <c r="G19" s="543" t="s">
        <v>2956</v>
      </c>
      <c r="H19" s="541"/>
      <c r="I19" s="541"/>
      <c r="J19" s="541" t="s">
        <v>2944</v>
      </c>
      <c r="K19" s="1342"/>
    </row>
    <row r="20" spans="1:11" x14ac:dyDescent="0.25">
      <c r="A20" s="1447" t="s">
        <v>2957</v>
      </c>
      <c r="B20" s="1444" t="s">
        <v>2958</v>
      </c>
      <c r="C20" s="1444" t="s">
        <v>2958</v>
      </c>
      <c r="D20" s="543" t="s">
        <v>2959</v>
      </c>
      <c r="E20" s="543"/>
      <c r="F20" s="543"/>
      <c r="G20" s="543" t="s">
        <v>2959</v>
      </c>
      <c r="H20" s="541"/>
      <c r="I20" s="541"/>
      <c r="J20" s="541" t="s">
        <v>2944</v>
      </c>
      <c r="K20" s="1342"/>
    </row>
    <row r="21" spans="1:11" x14ac:dyDescent="0.25">
      <c r="A21" s="1447" t="s">
        <v>2960</v>
      </c>
      <c r="B21" s="1444" t="s">
        <v>2961</v>
      </c>
      <c r="C21" s="1444" t="s">
        <v>2961</v>
      </c>
      <c r="D21" s="1096">
        <v>300</v>
      </c>
      <c r="E21" s="543"/>
      <c r="F21" s="543"/>
      <c r="G21" s="1096">
        <v>300</v>
      </c>
      <c r="H21" s="541"/>
      <c r="I21" s="541"/>
      <c r="J21" s="541" t="s">
        <v>2944</v>
      </c>
      <c r="K21" s="1342">
        <v>6300</v>
      </c>
    </row>
    <row r="22" spans="1:11" x14ac:dyDescent="0.25">
      <c r="A22" s="1447" t="s">
        <v>2962</v>
      </c>
      <c r="B22" s="1444" t="s">
        <v>2963</v>
      </c>
      <c r="C22" s="1444" t="s">
        <v>2964</v>
      </c>
      <c r="D22" s="1096">
        <v>80</v>
      </c>
      <c r="E22" s="543"/>
      <c r="F22" s="543"/>
      <c r="G22" s="1096">
        <v>80</v>
      </c>
      <c r="H22" s="541"/>
      <c r="I22" s="541"/>
      <c r="J22" s="541" t="s">
        <v>2944</v>
      </c>
      <c r="K22" s="1342">
        <v>335</v>
      </c>
    </row>
    <row r="23" spans="1:11" x14ac:dyDescent="0.25">
      <c r="A23" s="1447" t="s">
        <v>2965</v>
      </c>
      <c r="B23" s="1444"/>
      <c r="C23" s="542" t="s">
        <v>2966</v>
      </c>
      <c r="D23" s="543"/>
      <c r="E23" s="543"/>
      <c r="F23" s="543"/>
      <c r="G23" s="541"/>
      <c r="H23" s="541"/>
      <c r="I23" s="541"/>
      <c r="J23" s="541" t="s">
        <v>2967</v>
      </c>
      <c r="K23" s="1342">
        <v>5223</v>
      </c>
    </row>
    <row r="24" spans="1:11" ht="30" x14ac:dyDescent="0.25">
      <c r="A24" s="1447" t="s">
        <v>2968</v>
      </c>
      <c r="B24" s="1444" t="s">
        <v>2969</v>
      </c>
      <c r="C24" s="1444" t="s">
        <v>2969</v>
      </c>
      <c r="D24" s="1096">
        <v>60000</v>
      </c>
      <c r="E24" s="543"/>
      <c r="F24" s="543"/>
      <c r="G24" s="1096">
        <v>60000</v>
      </c>
      <c r="H24" s="541"/>
      <c r="I24" s="541"/>
      <c r="J24" s="541" t="s">
        <v>2944</v>
      </c>
      <c r="K24" s="1342">
        <v>0</v>
      </c>
    </row>
    <row r="25" spans="1:11" ht="60" x14ac:dyDescent="0.25">
      <c r="A25" s="1447" t="s">
        <v>2970</v>
      </c>
      <c r="B25" s="1444" t="s">
        <v>2971</v>
      </c>
      <c r="C25" s="1444" t="s">
        <v>2971</v>
      </c>
      <c r="D25" s="1097">
        <v>80000</v>
      </c>
      <c r="E25" s="543"/>
      <c r="F25" s="543"/>
      <c r="G25" s="1097">
        <v>80000</v>
      </c>
      <c r="H25" s="541"/>
      <c r="I25" s="541"/>
      <c r="J25" s="541" t="s">
        <v>2944</v>
      </c>
      <c r="K25" s="1342">
        <v>0</v>
      </c>
    </row>
    <row r="26" spans="1:11" x14ac:dyDescent="0.25">
      <c r="A26" s="1447"/>
      <c r="B26" s="1444"/>
      <c r="C26" s="1444"/>
      <c r="D26" s="1097"/>
      <c r="E26" s="543"/>
      <c r="F26" s="543"/>
      <c r="G26" s="1097"/>
      <c r="H26" s="541"/>
      <c r="I26" s="541"/>
      <c r="J26" s="541"/>
      <c r="K26" s="1342"/>
    </row>
    <row r="27" spans="1:11" s="348" customFormat="1" ht="20.100000000000001" customHeight="1" x14ac:dyDescent="0.25">
      <c r="A27" s="445" t="s">
        <v>614</v>
      </c>
      <c r="B27" s="733"/>
      <c r="C27" s="54"/>
      <c r="D27" s="228"/>
      <c r="E27" s="228"/>
      <c r="F27" s="228"/>
      <c r="G27" s="54"/>
      <c r="H27" s="54"/>
      <c r="I27" s="54"/>
      <c r="J27" s="54"/>
      <c r="K27" s="486">
        <f>SUM(K28)</f>
        <v>0</v>
      </c>
    </row>
    <row r="28" spans="1:11" s="348" customFormat="1" x14ac:dyDescent="0.25">
      <c r="A28" s="1361"/>
      <c r="B28" s="1098"/>
      <c r="C28" s="438"/>
      <c r="D28" s="229"/>
      <c r="E28" s="229"/>
      <c r="F28" s="229"/>
      <c r="G28" s="438"/>
      <c r="H28" s="438"/>
      <c r="I28" s="438"/>
      <c r="J28" s="438"/>
      <c r="K28" s="487"/>
    </row>
    <row r="29" spans="1:11" ht="20.100000000000001" customHeight="1" x14ac:dyDescent="0.25">
      <c r="A29" s="443" t="s">
        <v>617</v>
      </c>
      <c r="B29" s="726"/>
      <c r="C29" s="444"/>
      <c r="D29" s="227"/>
      <c r="E29" s="227"/>
      <c r="F29" s="227"/>
      <c r="G29" s="444"/>
      <c r="H29" s="444"/>
      <c r="I29" s="444"/>
      <c r="J29" s="444"/>
      <c r="K29" s="484">
        <f>SUM(K30:K35)</f>
        <v>768581.48</v>
      </c>
    </row>
    <row r="30" spans="1:11" x14ac:dyDescent="0.25">
      <c r="A30" s="1448" t="s">
        <v>2972</v>
      </c>
      <c r="B30" s="1444" t="s">
        <v>2973</v>
      </c>
      <c r="C30" s="542" t="s">
        <v>2974</v>
      </c>
      <c r="D30" s="543" t="s">
        <v>2975</v>
      </c>
      <c r="E30" s="543"/>
      <c r="F30" s="543"/>
      <c r="G30" s="543" t="s">
        <v>2975</v>
      </c>
      <c r="H30" s="541"/>
      <c r="I30" s="541"/>
      <c r="J30" s="541" t="s">
        <v>2944</v>
      </c>
      <c r="K30" s="1342">
        <v>192195</v>
      </c>
    </row>
    <row r="31" spans="1:11" x14ac:dyDescent="0.25">
      <c r="A31" s="1447" t="s">
        <v>2976</v>
      </c>
      <c r="B31" s="1444" t="s">
        <v>2977</v>
      </c>
      <c r="C31" s="542" t="s">
        <v>2978</v>
      </c>
      <c r="D31" s="543" t="s">
        <v>2979</v>
      </c>
      <c r="E31" s="543"/>
      <c r="F31" s="543"/>
      <c r="G31" s="543" t="s">
        <v>2979</v>
      </c>
      <c r="H31" s="541"/>
      <c r="I31" s="541"/>
      <c r="J31" s="541" t="s">
        <v>2944</v>
      </c>
      <c r="K31" s="1342">
        <v>3650</v>
      </c>
    </row>
    <row r="32" spans="1:11" x14ac:dyDescent="0.25">
      <c r="A32" s="1447" t="s">
        <v>2980</v>
      </c>
      <c r="B32" s="1444" t="s">
        <v>2981</v>
      </c>
      <c r="C32" s="542" t="s">
        <v>2982</v>
      </c>
      <c r="D32" s="543" t="s">
        <v>2983</v>
      </c>
      <c r="E32" s="543"/>
      <c r="F32" s="543"/>
      <c r="G32" s="543" t="s">
        <v>2983</v>
      </c>
      <c r="H32" s="541"/>
      <c r="I32" s="541"/>
      <c r="J32" s="541" t="s">
        <v>2944</v>
      </c>
      <c r="K32" s="1342">
        <v>79326.48</v>
      </c>
    </row>
    <row r="33" spans="1:11" x14ac:dyDescent="0.25">
      <c r="A33" s="1447" t="s">
        <v>2984</v>
      </c>
      <c r="B33" s="1444" t="s">
        <v>2985</v>
      </c>
      <c r="C33" s="1444" t="s">
        <v>2985</v>
      </c>
      <c r="D33" s="1096">
        <v>480</v>
      </c>
      <c r="E33" s="543"/>
      <c r="F33" s="543"/>
      <c r="G33" s="1096">
        <v>480</v>
      </c>
      <c r="H33" s="541"/>
      <c r="I33" s="541"/>
      <c r="J33" s="541" t="s">
        <v>2944</v>
      </c>
      <c r="K33" s="1342">
        <v>15840</v>
      </c>
    </row>
    <row r="34" spans="1:11" x14ac:dyDescent="0.25">
      <c r="A34" s="1447" t="s">
        <v>2986</v>
      </c>
      <c r="B34" s="1444" t="s">
        <v>2987</v>
      </c>
      <c r="C34" s="542" t="s">
        <v>2988</v>
      </c>
      <c r="D34" s="1097" t="s">
        <v>2989</v>
      </c>
      <c r="E34" s="543"/>
      <c r="F34" s="543"/>
      <c r="G34" s="1097" t="s">
        <v>2989</v>
      </c>
      <c r="H34" s="541"/>
      <c r="I34" s="541"/>
      <c r="J34" s="541" t="s">
        <v>2944</v>
      </c>
      <c r="K34" s="1342">
        <v>369680</v>
      </c>
    </row>
    <row r="35" spans="1:11" x14ac:dyDescent="0.25">
      <c r="A35" s="1447" t="s">
        <v>2990</v>
      </c>
      <c r="B35" s="1444" t="s">
        <v>2987</v>
      </c>
      <c r="C35" s="542" t="s">
        <v>2988</v>
      </c>
      <c r="D35" s="1097" t="s">
        <v>2991</v>
      </c>
      <c r="E35" s="543"/>
      <c r="F35" s="543"/>
      <c r="G35" s="1097" t="s">
        <v>2991</v>
      </c>
      <c r="H35" s="541"/>
      <c r="I35" s="541"/>
      <c r="J35" s="541" t="s">
        <v>2944</v>
      </c>
      <c r="K35" s="1342">
        <v>107890</v>
      </c>
    </row>
    <row r="36" spans="1:11" ht="20.100000000000001" customHeight="1" x14ac:dyDescent="0.25">
      <c r="A36" s="1447"/>
      <c r="B36" s="1444"/>
      <c r="C36" s="542"/>
      <c r="D36" s="1097"/>
      <c r="E36" s="543"/>
      <c r="F36" s="543"/>
      <c r="G36" s="1097"/>
      <c r="H36" s="541"/>
      <c r="I36" s="541"/>
      <c r="J36" s="541"/>
      <c r="K36" s="1342"/>
    </row>
    <row r="37" spans="1:11" ht="20.100000000000001" customHeight="1" x14ac:dyDescent="0.25">
      <c r="A37" s="443" t="s">
        <v>620</v>
      </c>
      <c r="B37" s="726"/>
      <c r="C37" s="444"/>
      <c r="D37" s="227"/>
      <c r="E37" s="227"/>
      <c r="F37" s="227"/>
      <c r="G37" s="444"/>
      <c r="H37" s="444"/>
      <c r="I37" s="444"/>
      <c r="J37" s="444"/>
      <c r="K37" s="484">
        <f>SUM(K38)</f>
        <v>4949.9799999999996</v>
      </c>
    </row>
    <row r="38" spans="1:11" x14ac:dyDescent="0.25">
      <c r="A38" s="1447" t="s">
        <v>2992</v>
      </c>
      <c r="B38" s="1444" t="s">
        <v>2987</v>
      </c>
      <c r="C38" s="542" t="s">
        <v>2988</v>
      </c>
      <c r="D38" s="1097" t="s">
        <v>2993</v>
      </c>
      <c r="E38" s="543"/>
      <c r="F38" s="543"/>
      <c r="G38" s="1097" t="s">
        <v>2993</v>
      </c>
      <c r="H38" s="541"/>
      <c r="I38" s="541"/>
      <c r="J38" s="541" t="s">
        <v>2944</v>
      </c>
      <c r="K38" s="1342">
        <v>4949.9799999999996</v>
      </c>
    </row>
    <row r="39" spans="1:11" x14ac:dyDescent="0.25">
      <c r="A39" s="439"/>
      <c r="B39" s="1092"/>
      <c r="C39" s="437"/>
      <c r="D39" s="226"/>
      <c r="E39" s="226"/>
      <c r="F39" s="226"/>
      <c r="G39" s="437"/>
      <c r="H39" s="437"/>
      <c r="I39" s="437"/>
      <c r="J39" s="437"/>
      <c r="K39" s="485"/>
    </row>
    <row r="40" spans="1:11" ht="20.100000000000001" customHeight="1" x14ac:dyDescent="0.25">
      <c r="A40" s="443" t="s">
        <v>621</v>
      </c>
      <c r="B40" s="726"/>
      <c r="C40" s="444"/>
      <c r="D40" s="227"/>
      <c r="E40" s="227"/>
      <c r="F40" s="227"/>
      <c r="G40" s="444"/>
      <c r="H40" s="444"/>
      <c r="I40" s="444"/>
      <c r="J40" s="444"/>
      <c r="K40" s="1451">
        <f>SUM(K41)</f>
        <v>5694.51</v>
      </c>
    </row>
    <row r="41" spans="1:11" ht="20.100000000000001" customHeight="1" x14ac:dyDescent="0.25">
      <c r="A41" s="1447" t="s">
        <v>2994</v>
      </c>
      <c r="B41" s="1092"/>
      <c r="C41" s="437"/>
      <c r="D41" s="226"/>
      <c r="E41" s="226"/>
      <c r="F41" s="226"/>
      <c r="G41" s="437"/>
      <c r="H41" s="437"/>
      <c r="I41" s="437"/>
      <c r="J41" s="541" t="s">
        <v>2995</v>
      </c>
      <c r="K41" s="1445">
        <v>5694.51</v>
      </c>
    </row>
    <row r="42" spans="1:11" x14ac:dyDescent="0.25">
      <c r="A42" s="439"/>
      <c r="B42" s="1092"/>
      <c r="C42" s="437"/>
      <c r="D42" s="226"/>
      <c r="E42" s="226"/>
      <c r="F42" s="226"/>
      <c r="G42" s="437"/>
      <c r="H42" s="437"/>
      <c r="I42" s="437"/>
      <c r="J42" s="437"/>
      <c r="K42" s="485"/>
    </row>
    <row r="43" spans="1:11" s="348" customFormat="1" ht="20.100000000000001" customHeight="1" x14ac:dyDescent="0.25">
      <c r="A43" s="445" t="s">
        <v>624</v>
      </c>
      <c r="B43" s="733"/>
      <c r="C43" s="54"/>
      <c r="D43" s="228"/>
      <c r="E43" s="228"/>
      <c r="F43" s="228"/>
      <c r="G43" s="54"/>
      <c r="H43" s="54"/>
      <c r="I43" s="54"/>
      <c r="J43" s="54"/>
      <c r="K43" s="486">
        <f>SUM(K44)</f>
        <v>0</v>
      </c>
    </row>
    <row r="44" spans="1:11" s="348" customFormat="1" x14ac:dyDescent="0.25">
      <c r="A44" s="440"/>
      <c r="B44" s="1098"/>
      <c r="C44" s="438"/>
      <c r="D44" s="229"/>
      <c r="E44" s="229"/>
      <c r="F44" s="229"/>
      <c r="G44" s="438"/>
      <c r="H44" s="438"/>
      <c r="I44" s="438"/>
      <c r="J44" s="438"/>
      <c r="K44" s="487"/>
    </row>
    <row r="45" spans="1:11" ht="20.100000000000001" customHeight="1" x14ac:dyDescent="0.25">
      <c r="A45" s="443" t="s">
        <v>2996</v>
      </c>
      <c r="B45" s="726"/>
      <c r="C45" s="444"/>
      <c r="D45" s="227"/>
      <c r="E45" s="227"/>
      <c r="F45" s="227"/>
      <c r="G45" s="444"/>
      <c r="H45" s="444"/>
      <c r="I45" s="444"/>
      <c r="J45" s="444"/>
      <c r="K45" s="484">
        <f>SUM(K46,K49,K58)</f>
        <v>1399385.35</v>
      </c>
    </row>
    <row r="46" spans="1:11" ht="20.100000000000001" customHeight="1" x14ac:dyDescent="0.25">
      <c r="A46" s="1109" t="s">
        <v>2997</v>
      </c>
      <c r="B46" s="1092"/>
      <c r="C46" s="437"/>
      <c r="D46" s="226"/>
      <c r="E46" s="226"/>
      <c r="F46" s="226"/>
      <c r="G46" s="437"/>
      <c r="H46" s="437"/>
      <c r="I46" s="437"/>
      <c r="J46" s="437"/>
      <c r="K46" s="485">
        <f>SUM(K47:K48)</f>
        <v>48094.96</v>
      </c>
    </row>
    <row r="47" spans="1:11" s="554" customFormat="1" ht="30" x14ac:dyDescent="0.25">
      <c r="A47" s="1447" t="s">
        <v>2998</v>
      </c>
      <c r="B47" s="1092"/>
      <c r="C47" s="437"/>
      <c r="D47" s="226"/>
      <c r="E47" s="226"/>
      <c r="F47" s="226"/>
      <c r="G47" s="437"/>
      <c r="H47" s="437"/>
      <c r="I47" s="437"/>
      <c r="J47" s="542" t="s">
        <v>2999</v>
      </c>
      <c r="K47" s="1342">
        <v>43094.96</v>
      </c>
    </row>
    <row r="48" spans="1:11" s="554" customFormat="1" x14ac:dyDescent="0.25">
      <c r="A48" s="1447" t="s">
        <v>3000</v>
      </c>
      <c r="B48" s="1092"/>
      <c r="C48" s="437"/>
      <c r="D48" s="226"/>
      <c r="E48" s="226"/>
      <c r="F48" s="226"/>
      <c r="G48" s="437"/>
      <c r="H48" s="437"/>
      <c r="I48" s="437"/>
      <c r="J48" s="541" t="s">
        <v>3001</v>
      </c>
      <c r="K48" s="1342">
        <v>5000</v>
      </c>
    </row>
    <row r="49" spans="1:11" s="554" customFormat="1" ht="20.100000000000001" customHeight="1" x14ac:dyDescent="0.25">
      <c r="A49" s="1109" t="s">
        <v>3002</v>
      </c>
      <c r="B49" s="1092"/>
      <c r="C49" s="437"/>
      <c r="D49" s="226"/>
      <c r="E49" s="226"/>
      <c r="F49" s="226"/>
      <c r="G49" s="437"/>
      <c r="H49" s="437"/>
      <c r="I49" s="437"/>
      <c r="J49" s="437"/>
      <c r="K49" s="485">
        <f>SUM(K50,K57)</f>
        <v>72403.55</v>
      </c>
    </row>
    <row r="50" spans="1:11" s="554" customFormat="1" ht="20.100000000000001" customHeight="1" x14ac:dyDescent="0.25">
      <c r="A50" s="1447" t="s">
        <v>3003</v>
      </c>
      <c r="B50" s="728"/>
      <c r="C50" s="541"/>
      <c r="D50" s="543"/>
      <c r="E50" s="543"/>
      <c r="F50" s="543"/>
      <c r="G50" s="541"/>
      <c r="H50" s="541"/>
      <c r="I50" s="541"/>
      <c r="J50" s="541" t="s">
        <v>3004</v>
      </c>
      <c r="K50" s="1342">
        <v>72403.55</v>
      </c>
    </row>
    <row r="51" spans="1:11" s="554" customFormat="1" ht="20.100000000000001" customHeight="1" x14ac:dyDescent="0.25">
      <c r="A51" s="1447" t="s">
        <v>3005</v>
      </c>
      <c r="B51" s="728"/>
      <c r="C51" s="541"/>
      <c r="D51" s="543"/>
      <c r="E51" s="543"/>
      <c r="F51" s="543"/>
      <c r="G51" s="541"/>
      <c r="H51" s="541"/>
      <c r="I51" s="541"/>
      <c r="J51" s="541" t="s">
        <v>3006</v>
      </c>
      <c r="K51" s="1342">
        <v>310032.75</v>
      </c>
    </row>
    <row r="52" spans="1:11" s="554" customFormat="1" ht="20.100000000000001" customHeight="1" x14ac:dyDescent="0.25">
      <c r="A52" s="1447" t="s">
        <v>3007</v>
      </c>
      <c r="B52" s="728"/>
      <c r="C52" s="541"/>
      <c r="D52" s="543"/>
      <c r="E52" s="543"/>
      <c r="F52" s="543"/>
      <c r="G52" s="541"/>
      <c r="H52" s="541"/>
      <c r="I52" s="541"/>
      <c r="J52" s="541" t="s">
        <v>3004</v>
      </c>
      <c r="K52" s="1342">
        <v>1653.6000000000001</v>
      </c>
    </row>
    <row r="53" spans="1:11" s="554" customFormat="1" x14ac:dyDescent="0.25">
      <c r="A53" s="1447" t="s">
        <v>3008</v>
      </c>
      <c r="B53" s="1444" t="s">
        <v>3009</v>
      </c>
      <c r="C53" s="541" t="s">
        <v>3010</v>
      </c>
      <c r="D53" s="541" t="s">
        <v>3011</v>
      </c>
      <c r="E53" s="543"/>
      <c r="F53" s="543"/>
      <c r="G53" s="541" t="s">
        <v>3011</v>
      </c>
      <c r="H53" s="541"/>
      <c r="I53" s="541"/>
      <c r="J53" s="541" t="s">
        <v>2944</v>
      </c>
      <c r="K53" s="1342">
        <v>8730</v>
      </c>
    </row>
    <row r="54" spans="1:11" s="554" customFormat="1" x14ac:dyDescent="0.25">
      <c r="A54" s="1447" t="s">
        <v>3012</v>
      </c>
      <c r="B54" s="728"/>
      <c r="C54" s="541"/>
      <c r="D54" s="543"/>
      <c r="E54" s="543"/>
      <c r="F54" s="543"/>
      <c r="G54" s="541"/>
      <c r="H54" s="541"/>
      <c r="I54" s="541"/>
      <c r="J54" s="541" t="s">
        <v>3004</v>
      </c>
      <c r="K54" s="1342">
        <v>11419.39</v>
      </c>
    </row>
    <row r="55" spans="1:11" s="554" customFormat="1" x14ac:dyDescent="0.25">
      <c r="A55" s="1447" t="s">
        <v>3013</v>
      </c>
      <c r="B55" s="728"/>
      <c r="C55" s="541"/>
      <c r="D55" s="543"/>
      <c r="E55" s="543"/>
      <c r="F55" s="543"/>
      <c r="G55" s="541"/>
      <c r="H55" s="541"/>
      <c r="I55" s="541"/>
      <c r="J55" s="541" t="s">
        <v>3004</v>
      </c>
      <c r="K55" s="1342">
        <v>0</v>
      </c>
    </row>
    <row r="56" spans="1:11" s="554" customFormat="1" ht="20.100000000000001" customHeight="1" x14ac:dyDescent="0.25">
      <c r="A56" s="1447" t="s">
        <v>3014</v>
      </c>
      <c r="B56" s="728"/>
      <c r="C56" s="541"/>
      <c r="D56" s="543"/>
      <c r="E56" s="543"/>
      <c r="F56" s="543"/>
      <c r="G56" s="541"/>
      <c r="H56" s="541"/>
      <c r="I56" s="541"/>
      <c r="J56" s="541" t="s">
        <v>3004</v>
      </c>
      <c r="K56" s="1342">
        <v>12862.75</v>
      </c>
    </row>
    <row r="57" spans="1:11" s="554" customFormat="1" x14ac:dyDescent="0.25">
      <c r="A57" s="1447" t="s">
        <v>3015</v>
      </c>
      <c r="B57" s="728"/>
      <c r="C57" s="541"/>
      <c r="D57" s="543"/>
      <c r="E57" s="543"/>
      <c r="F57" s="543"/>
      <c r="G57" s="541"/>
      <c r="H57" s="541"/>
      <c r="I57" s="541"/>
      <c r="J57" s="541" t="s">
        <v>3004</v>
      </c>
      <c r="K57" s="1342">
        <v>0</v>
      </c>
    </row>
    <row r="58" spans="1:11" s="554" customFormat="1" ht="20.100000000000001" customHeight="1" x14ac:dyDescent="0.25">
      <c r="A58" s="1449" t="s">
        <v>3016</v>
      </c>
      <c r="B58" s="1092"/>
      <c r="C58" s="437"/>
      <c r="D58" s="226"/>
      <c r="E58" s="226"/>
      <c r="F58" s="226"/>
      <c r="G58" s="437"/>
      <c r="H58" s="437"/>
      <c r="I58" s="437"/>
      <c r="J58" s="437"/>
      <c r="K58" s="485">
        <f>K59+K60+K61+K62+K63</f>
        <v>1278886.8400000001</v>
      </c>
    </row>
    <row r="59" spans="1:11" s="554" customFormat="1" ht="30" x14ac:dyDescent="0.25">
      <c r="A59" s="1447" t="s">
        <v>3017</v>
      </c>
      <c r="B59" s="1092"/>
      <c r="C59" s="437"/>
      <c r="D59" s="226"/>
      <c r="E59" s="226"/>
      <c r="F59" s="226"/>
      <c r="G59" s="437"/>
      <c r="H59" s="437"/>
      <c r="I59" s="437"/>
      <c r="J59" s="541" t="s">
        <v>3004</v>
      </c>
      <c r="K59" s="1342">
        <v>402959.54999999993</v>
      </c>
    </row>
    <row r="60" spans="1:11" s="554" customFormat="1" ht="20.100000000000001" customHeight="1" x14ac:dyDescent="0.25">
      <c r="A60" s="1447" t="s">
        <v>3018</v>
      </c>
      <c r="B60" s="1092"/>
      <c r="C60" s="437"/>
      <c r="D60" s="226"/>
      <c r="E60" s="226"/>
      <c r="F60" s="226"/>
      <c r="G60" s="437"/>
      <c r="H60" s="437"/>
      <c r="I60" s="437"/>
      <c r="J60" s="541" t="s">
        <v>3004</v>
      </c>
      <c r="K60" s="1342">
        <v>103685.02</v>
      </c>
    </row>
    <row r="61" spans="1:11" s="554" customFormat="1" x14ac:dyDescent="0.25">
      <c r="A61" s="1447" t="s">
        <v>3019</v>
      </c>
      <c r="B61" s="1092"/>
      <c r="C61" s="437"/>
      <c r="D61" s="226"/>
      <c r="E61" s="226"/>
      <c r="F61" s="226"/>
      <c r="G61" s="437"/>
      <c r="H61" s="437"/>
      <c r="I61" s="437"/>
      <c r="J61" s="541" t="s">
        <v>3004</v>
      </c>
      <c r="K61" s="1342">
        <v>725179.8</v>
      </c>
    </row>
    <row r="62" spans="1:11" s="554" customFormat="1" ht="20.100000000000001" customHeight="1" x14ac:dyDescent="0.25">
      <c r="A62" s="1447" t="s">
        <v>3020</v>
      </c>
      <c r="B62" s="1092"/>
      <c r="C62" s="437"/>
      <c r="D62" s="226"/>
      <c r="E62" s="226"/>
      <c r="F62" s="226"/>
      <c r="G62" s="437"/>
      <c r="H62" s="437"/>
      <c r="I62" s="437"/>
      <c r="J62" s="541" t="s">
        <v>3004</v>
      </c>
      <c r="K62" s="1342">
        <v>17062.47</v>
      </c>
    </row>
    <row r="63" spans="1:11" s="554" customFormat="1" x14ac:dyDescent="0.25">
      <c r="A63" s="1450" t="s">
        <v>3021</v>
      </c>
      <c r="B63" s="1092"/>
      <c r="C63" s="437"/>
      <c r="D63" s="226"/>
      <c r="E63" s="226"/>
      <c r="F63" s="226"/>
      <c r="G63" s="437"/>
      <c r="H63" s="437"/>
      <c r="I63" s="437"/>
      <c r="J63" s="541" t="s">
        <v>3004</v>
      </c>
      <c r="K63" s="1342">
        <v>30000</v>
      </c>
    </row>
    <row r="64" spans="1:11" ht="20.100000000000001" customHeight="1" x14ac:dyDescent="0.25">
      <c r="A64" s="441" t="s">
        <v>628</v>
      </c>
      <c r="B64" s="1446"/>
      <c r="C64" s="1339"/>
      <c r="D64" s="230"/>
      <c r="E64" s="230"/>
      <c r="F64" s="230"/>
      <c r="G64" s="1339"/>
      <c r="H64" s="1339"/>
      <c r="I64" s="1339"/>
      <c r="J64" s="1339"/>
      <c r="K64" s="448">
        <f>SUM(K45,K43,K40,K37,K29,K27,K12,K10)</f>
        <v>2971855.6900000004</v>
      </c>
    </row>
    <row r="65" spans="1:11" x14ac:dyDescent="0.25">
      <c r="A65" s="482"/>
      <c r="B65" s="19"/>
      <c r="C65" s="19"/>
      <c r="D65" s="19"/>
      <c r="E65" s="19"/>
      <c r="F65" s="19"/>
      <c r="G65" s="19"/>
      <c r="H65" s="19"/>
      <c r="I65" s="19"/>
      <c r="J65" s="19"/>
      <c r="K65" s="19"/>
    </row>
  </sheetData>
  <mergeCells count="10">
    <mergeCell ref="H8:I8"/>
    <mergeCell ref="J8:J9"/>
    <mergeCell ref="K8:K9"/>
    <mergeCell ref="H7:I7"/>
    <mergeCell ref="A8:A9"/>
    <mergeCell ref="B8:B9"/>
    <mergeCell ref="C8:C9"/>
    <mergeCell ref="D8:D9"/>
    <mergeCell ref="E8:F8"/>
    <mergeCell ref="G8:G9"/>
  </mergeCells>
  <pageMargins left="0.70866141732283472" right="0.70866141732283472" top="0.74803149606299213" bottom="0.74803149606299213" header="0.31496062992125984" footer="0.31496062992125984"/>
  <pageSetup paperSize="9" scale="5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topLeftCell="B43" zoomScale="90" zoomScaleNormal="90" workbookViewId="0">
      <selection activeCell="K55" sqref="K55"/>
    </sheetView>
  </sheetViews>
  <sheetFormatPr baseColWidth="10" defaultRowHeight="15" x14ac:dyDescent="0.25"/>
  <cols>
    <col min="1" max="1" width="82" style="553" bestFit="1" customWidth="1"/>
    <col min="2" max="2" width="19.5703125" style="553" bestFit="1" customWidth="1"/>
    <col min="3" max="3" width="12.7109375" style="553" bestFit="1" customWidth="1"/>
    <col min="4" max="4" width="19.140625" style="553" bestFit="1" customWidth="1"/>
    <col min="5" max="6" width="17.7109375" style="553" customWidth="1"/>
    <col min="7" max="7" width="8.85546875" style="553" bestFit="1" customWidth="1"/>
    <col min="8" max="9" width="17.7109375" style="553" customWidth="1"/>
    <col min="10" max="10" width="26.42578125" style="553" bestFit="1" customWidth="1"/>
    <col min="11" max="11" width="16.140625" style="553" bestFit="1" customWidth="1"/>
    <col min="12" max="12" width="1.28515625" style="553" customWidth="1"/>
    <col min="13" max="256" width="11.42578125" style="553"/>
    <col min="257" max="257" width="74.140625" style="553" customWidth="1"/>
    <col min="258" max="265" width="17.7109375" style="553" customWidth="1"/>
    <col min="266" max="266" width="22.42578125" style="553" customWidth="1"/>
    <col min="267" max="267" width="17.7109375" style="553" customWidth="1"/>
    <col min="268" max="268" width="1.28515625" style="553" customWidth="1"/>
    <col min="269" max="512" width="11.42578125" style="553"/>
    <col min="513" max="513" width="74.140625" style="553" customWidth="1"/>
    <col min="514" max="521" width="17.7109375" style="553" customWidth="1"/>
    <col min="522" max="522" width="22.42578125" style="553" customWidth="1"/>
    <col min="523" max="523" width="17.7109375" style="553" customWidth="1"/>
    <col min="524" max="524" width="1.28515625" style="553" customWidth="1"/>
    <col min="525" max="768" width="11.42578125" style="553"/>
    <col min="769" max="769" width="74.140625" style="553" customWidth="1"/>
    <col min="770" max="777" width="17.7109375" style="553" customWidth="1"/>
    <col min="778" max="778" width="22.42578125" style="553" customWidth="1"/>
    <col min="779" max="779" width="17.7109375" style="553" customWidth="1"/>
    <col min="780" max="780" width="1.28515625" style="553" customWidth="1"/>
    <col min="781" max="1024" width="11.42578125" style="553"/>
    <col min="1025" max="1025" width="74.140625" style="553" customWidth="1"/>
    <col min="1026" max="1033" width="17.7109375" style="553" customWidth="1"/>
    <col min="1034" max="1034" width="22.42578125" style="553" customWidth="1"/>
    <col min="1035" max="1035" width="17.7109375" style="553" customWidth="1"/>
    <col min="1036" max="1036" width="1.28515625" style="553" customWidth="1"/>
    <col min="1037" max="1280" width="11.42578125" style="553"/>
    <col min="1281" max="1281" width="74.140625" style="553" customWidth="1"/>
    <col min="1282" max="1289" width="17.7109375" style="553" customWidth="1"/>
    <col min="1290" max="1290" width="22.42578125" style="553" customWidth="1"/>
    <col min="1291" max="1291" width="17.7109375" style="553" customWidth="1"/>
    <col min="1292" max="1292" width="1.28515625" style="553" customWidth="1"/>
    <col min="1293" max="1536" width="11.42578125" style="553"/>
    <col min="1537" max="1537" width="74.140625" style="553" customWidth="1"/>
    <col min="1538" max="1545" width="17.7109375" style="553" customWidth="1"/>
    <col min="1546" max="1546" width="22.42578125" style="553" customWidth="1"/>
    <col min="1547" max="1547" width="17.7109375" style="553" customWidth="1"/>
    <col min="1548" max="1548" width="1.28515625" style="553" customWidth="1"/>
    <col min="1549" max="1792" width="11.42578125" style="553"/>
    <col min="1793" max="1793" width="74.140625" style="553" customWidth="1"/>
    <col min="1794" max="1801" width="17.7109375" style="553" customWidth="1"/>
    <col min="1802" max="1802" width="22.42578125" style="553" customWidth="1"/>
    <col min="1803" max="1803" width="17.7109375" style="553" customWidth="1"/>
    <col min="1804" max="1804" width="1.28515625" style="553" customWidth="1"/>
    <col min="1805" max="2048" width="11.42578125" style="553"/>
    <col min="2049" max="2049" width="74.140625" style="553" customWidth="1"/>
    <col min="2050" max="2057" width="17.7109375" style="553" customWidth="1"/>
    <col min="2058" max="2058" width="22.42578125" style="553" customWidth="1"/>
    <col min="2059" max="2059" width="17.7109375" style="553" customWidth="1"/>
    <col min="2060" max="2060" width="1.28515625" style="553" customWidth="1"/>
    <col min="2061" max="2304" width="11.42578125" style="553"/>
    <col min="2305" max="2305" width="74.140625" style="553" customWidth="1"/>
    <col min="2306" max="2313" width="17.7109375" style="553" customWidth="1"/>
    <col min="2314" max="2314" width="22.42578125" style="553" customWidth="1"/>
    <col min="2315" max="2315" width="17.7109375" style="553" customWidth="1"/>
    <col min="2316" max="2316" width="1.28515625" style="553" customWidth="1"/>
    <col min="2317" max="2560" width="11.42578125" style="553"/>
    <col min="2561" max="2561" width="74.140625" style="553" customWidth="1"/>
    <col min="2562" max="2569" width="17.7109375" style="553" customWidth="1"/>
    <col min="2570" max="2570" width="22.42578125" style="553" customWidth="1"/>
    <col min="2571" max="2571" width="17.7109375" style="553" customWidth="1"/>
    <col min="2572" max="2572" width="1.28515625" style="553" customWidth="1"/>
    <col min="2573" max="2816" width="11.42578125" style="553"/>
    <col min="2817" max="2817" width="74.140625" style="553" customWidth="1"/>
    <col min="2818" max="2825" width="17.7109375" style="553" customWidth="1"/>
    <col min="2826" max="2826" width="22.42578125" style="553" customWidth="1"/>
    <col min="2827" max="2827" width="17.7109375" style="553" customWidth="1"/>
    <col min="2828" max="2828" width="1.28515625" style="553" customWidth="1"/>
    <col min="2829" max="3072" width="11.42578125" style="553"/>
    <col min="3073" max="3073" width="74.140625" style="553" customWidth="1"/>
    <col min="3074" max="3081" width="17.7109375" style="553" customWidth="1"/>
    <col min="3082" max="3082" width="22.42578125" style="553" customWidth="1"/>
    <col min="3083" max="3083" width="17.7109375" style="553" customWidth="1"/>
    <col min="3084" max="3084" width="1.28515625" style="553" customWidth="1"/>
    <col min="3085" max="3328" width="11.42578125" style="553"/>
    <col min="3329" max="3329" width="74.140625" style="553" customWidth="1"/>
    <col min="3330" max="3337" width="17.7109375" style="553" customWidth="1"/>
    <col min="3338" max="3338" width="22.42578125" style="553" customWidth="1"/>
    <col min="3339" max="3339" width="17.7109375" style="553" customWidth="1"/>
    <col min="3340" max="3340" width="1.28515625" style="553" customWidth="1"/>
    <col min="3341" max="3584" width="11.42578125" style="553"/>
    <col min="3585" max="3585" width="74.140625" style="553" customWidth="1"/>
    <col min="3586" max="3593" width="17.7109375" style="553" customWidth="1"/>
    <col min="3594" max="3594" width="22.42578125" style="553" customWidth="1"/>
    <col min="3595" max="3595" width="17.7109375" style="553" customWidth="1"/>
    <col min="3596" max="3596" width="1.28515625" style="553" customWidth="1"/>
    <col min="3597" max="3840" width="11.42578125" style="553"/>
    <col min="3841" max="3841" width="74.140625" style="553" customWidth="1"/>
    <col min="3842" max="3849" width="17.7109375" style="553" customWidth="1"/>
    <col min="3850" max="3850" width="22.42578125" style="553" customWidth="1"/>
    <col min="3851" max="3851" width="17.7109375" style="553" customWidth="1"/>
    <col min="3852" max="3852" width="1.28515625" style="553" customWidth="1"/>
    <col min="3853" max="4096" width="11.42578125" style="553"/>
    <col min="4097" max="4097" width="74.140625" style="553" customWidth="1"/>
    <col min="4098" max="4105" width="17.7109375" style="553" customWidth="1"/>
    <col min="4106" max="4106" width="22.42578125" style="553" customWidth="1"/>
    <col min="4107" max="4107" width="17.7109375" style="553" customWidth="1"/>
    <col min="4108" max="4108" width="1.28515625" style="553" customWidth="1"/>
    <col min="4109" max="4352" width="11.42578125" style="553"/>
    <col min="4353" max="4353" width="74.140625" style="553" customWidth="1"/>
    <col min="4354" max="4361" width="17.7109375" style="553" customWidth="1"/>
    <col min="4362" max="4362" width="22.42578125" style="553" customWidth="1"/>
    <col min="4363" max="4363" width="17.7109375" style="553" customWidth="1"/>
    <col min="4364" max="4364" width="1.28515625" style="553" customWidth="1"/>
    <col min="4365" max="4608" width="11.42578125" style="553"/>
    <col min="4609" max="4609" width="74.140625" style="553" customWidth="1"/>
    <col min="4610" max="4617" width="17.7109375" style="553" customWidth="1"/>
    <col min="4618" max="4618" width="22.42578125" style="553" customWidth="1"/>
    <col min="4619" max="4619" width="17.7109375" style="553" customWidth="1"/>
    <col min="4620" max="4620" width="1.28515625" style="553" customWidth="1"/>
    <col min="4621" max="4864" width="11.42578125" style="553"/>
    <col min="4865" max="4865" width="74.140625" style="553" customWidth="1"/>
    <col min="4866" max="4873" width="17.7109375" style="553" customWidth="1"/>
    <col min="4874" max="4874" width="22.42578125" style="553" customWidth="1"/>
    <col min="4875" max="4875" width="17.7109375" style="553" customWidth="1"/>
    <col min="4876" max="4876" width="1.28515625" style="553" customWidth="1"/>
    <col min="4877" max="5120" width="11.42578125" style="553"/>
    <col min="5121" max="5121" width="74.140625" style="553" customWidth="1"/>
    <col min="5122" max="5129" width="17.7109375" style="553" customWidth="1"/>
    <col min="5130" max="5130" width="22.42578125" style="553" customWidth="1"/>
    <col min="5131" max="5131" width="17.7109375" style="553" customWidth="1"/>
    <col min="5132" max="5132" width="1.28515625" style="553" customWidth="1"/>
    <col min="5133" max="5376" width="11.42578125" style="553"/>
    <col min="5377" max="5377" width="74.140625" style="553" customWidth="1"/>
    <col min="5378" max="5385" width="17.7109375" style="553" customWidth="1"/>
    <col min="5386" max="5386" width="22.42578125" style="553" customWidth="1"/>
    <col min="5387" max="5387" width="17.7109375" style="553" customWidth="1"/>
    <col min="5388" max="5388" width="1.28515625" style="553" customWidth="1"/>
    <col min="5389" max="5632" width="11.42578125" style="553"/>
    <col min="5633" max="5633" width="74.140625" style="553" customWidth="1"/>
    <col min="5634" max="5641" width="17.7109375" style="553" customWidth="1"/>
    <col min="5642" max="5642" width="22.42578125" style="553" customWidth="1"/>
    <col min="5643" max="5643" width="17.7109375" style="553" customWidth="1"/>
    <col min="5644" max="5644" width="1.28515625" style="553" customWidth="1"/>
    <col min="5645" max="5888" width="11.42578125" style="553"/>
    <col min="5889" max="5889" width="74.140625" style="553" customWidth="1"/>
    <col min="5890" max="5897" width="17.7109375" style="553" customWidth="1"/>
    <col min="5898" max="5898" width="22.42578125" style="553" customWidth="1"/>
    <col min="5899" max="5899" width="17.7109375" style="553" customWidth="1"/>
    <col min="5900" max="5900" width="1.28515625" style="553" customWidth="1"/>
    <col min="5901" max="6144" width="11.42578125" style="553"/>
    <col min="6145" max="6145" width="74.140625" style="553" customWidth="1"/>
    <col min="6146" max="6153" width="17.7109375" style="553" customWidth="1"/>
    <col min="6154" max="6154" width="22.42578125" style="553" customWidth="1"/>
    <col min="6155" max="6155" width="17.7109375" style="553" customWidth="1"/>
    <col min="6156" max="6156" width="1.28515625" style="553" customWidth="1"/>
    <col min="6157" max="6400" width="11.42578125" style="553"/>
    <col min="6401" max="6401" width="74.140625" style="553" customWidth="1"/>
    <col min="6402" max="6409" width="17.7109375" style="553" customWidth="1"/>
    <col min="6410" max="6410" width="22.42578125" style="553" customWidth="1"/>
    <col min="6411" max="6411" width="17.7109375" style="553" customWidth="1"/>
    <col min="6412" max="6412" width="1.28515625" style="553" customWidth="1"/>
    <col min="6413" max="6656" width="11.42578125" style="553"/>
    <col min="6657" max="6657" width="74.140625" style="553" customWidth="1"/>
    <col min="6658" max="6665" width="17.7109375" style="553" customWidth="1"/>
    <col min="6666" max="6666" width="22.42578125" style="553" customWidth="1"/>
    <col min="6667" max="6667" width="17.7109375" style="553" customWidth="1"/>
    <col min="6668" max="6668" width="1.28515625" style="553" customWidth="1"/>
    <col min="6669" max="6912" width="11.42578125" style="553"/>
    <col min="6913" max="6913" width="74.140625" style="553" customWidth="1"/>
    <col min="6914" max="6921" width="17.7109375" style="553" customWidth="1"/>
    <col min="6922" max="6922" width="22.42578125" style="553" customWidth="1"/>
    <col min="6923" max="6923" width="17.7109375" style="553" customWidth="1"/>
    <col min="6924" max="6924" width="1.28515625" style="553" customWidth="1"/>
    <col min="6925" max="7168" width="11.42578125" style="553"/>
    <col min="7169" max="7169" width="74.140625" style="553" customWidth="1"/>
    <col min="7170" max="7177" width="17.7109375" style="553" customWidth="1"/>
    <col min="7178" max="7178" width="22.42578125" style="553" customWidth="1"/>
    <col min="7179" max="7179" width="17.7109375" style="553" customWidth="1"/>
    <col min="7180" max="7180" width="1.28515625" style="553" customWidth="1"/>
    <col min="7181" max="7424" width="11.42578125" style="553"/>
    <col min="7425" max="7425" width="74.140625" style="553" customWidth="1"/>
    <col min="7426" max="7433" width="17.7109375" style="553" customWidth="1"/>
    <col min="7434" max="7434" width="22.42578125" style="553" customWidth="1"/>
    <col min="7435" max="7435" width="17.7109375" style="553" customWidth="1"/>
    <col min="7436" max="7436" width="1.28515625" style="553" customWidth="1"/>
    <col min="7437" max="7680" width="11.42578125" style="553"/>
    <col min="7681" max="7681" width="74.140625" style="553" customWidth="1"/>
    <col min="7682" max="7689" width="17.7109375" style="553" customWidth="1"/>
    <col min="7690" max="7690" width="22.42578125" style="553" customWidth="1"/>
    <col min="7691" max="7691" width="17.7109375" style="553" customWidth="1"/>
    <col min="7692" max="7692" width="1.28515625" style="553" customWidth="1"/>
    <col min="7693" max="7936" width="11.42578125" style="553"/>
    <col min="7937" max="7937" width="74.140625" style="553" customWidth="1"/>
    <col min="7938" max="7945" width="17.7109375" style="553" customWidth="1"/>
    <col min="7946" max="7946" width="22.42578125" style="553" customWidth="1"/>
    <col min="7947" max="7947" width="17.7109375" style="553" customWidth="1"/>
    <col min="7948" max="7948" width="1.28515625" style="553" customWidth="1"/>
    <col min="7949" max="8192" width="11.42578125" style="553"/>
    <col min="8193" max="8193" width="74.140625" style="553" customWidth="1"/>
    <col min="8194" max="8201" width="17.7109375" style="553" customWidth="1"/>
    <col min="8202" max="8202" width="22.42578125" style="553" customWidth="1"/>
    <col min="8203" max="8203" width="17.7109375" style="553" customWidth="1"/>
    <col min="8204" max="8204" width="1.28515625" style="553" customWidth="1"/>
    <col min="8205" max="8448" width="11.42578125" style="553"/>
    <col min="8449" max="8449" width="74.140625" style="553" customWidth="1"/>
    <col min="8450" max="8457" width="17.7109375" style="553" customWidth="1"/>
    <col min="8458" max="8458" width="22.42578125" style="553" customWidth="1"/>
    <col min="8459" max="8459" width="17.7109375" style="553" customWidth="1"/>
    <col min="8460" max="8460" width="1.28515625" style="553" customWidth="1"/>
    <col min="8461" max="8704" width="11.42578125" style="553"/>
    <col min="8705" max="8705" width="74.140625" style="553" customWidth="1"/>
    <col min="8706" max="8713" width="17.7109375" style="553" customWidth="1"/>
    <col min="8714" max="8714" width="22.42578125" style="553" customWidth="1"/>
    <col min="8715" max="8715" width="17.7109375" style="553" customWidth="1"/>
    <col min="8716" max="8716" width="1.28515625" style="553" customWidth="1"/>
    <col min="8717" max="8960" width="11.42578125" style="553"/>
    <col min="8961" max="8961" width="74.140625" style="553" customWidth="1"/>
    <col min="8962" max="8969" width="17.7109375" style="553" customWidth="1"/>
    <col min="8970" max="8970" width="22.42578125" style="553" customWidth="1"/>
    <col min="8971" max="8971" width="17.7109375" style="553" customWidth="1"/>
    <col min="8972" max="8972" width="1.28515625" style="553" customWidth="1"/>
    <col min="8973" max="9216" width="11.42578125" style="553"/>
    <col min="9217" max="9217" width="74.140625" style="553" customWidth="1"/>
    <col min="9218" max="9225" width="17.7109375" style="553" customWidth="1"/>
    <col min="9226" max="9226" width="22.42578125" style="553" customWidth="1"/>
    <col min="9227" max="9227" width="17.7109375" style="553" customWidth="1"/>
    <col min="9228" max="9228" width="1.28515625" style="553" customWidth="1"/>
    <col min="9229" max="9472" width="11.42578125" style="553"/>
    <col min="9473" max="9473" width="74.140625" style="553" customWidth="1"/>
    <col min="9474" max="9481" width="17.7109375" style="553" customWidth="1"/>
    <col min="9482" max="9482" width="22.42578125" style="553" customWidth="1"/>
    <col min="9483" max="9483" width="17.7109375" style="553" customWidth="1"/>
    <col min="9484" max="9484" width="1.28515625" style="553" customWidth="1"/>
    <col min="9485" max="9728" width="11.42578125" style="553"/>
    <col min="9729" max="9729" width="74.140625" style="553" customWidth="1"/>
    <col min="9730" max="9737" width="17.7109375" style="553" customWidth="1"/>
    <col min="9738" max="9738" width="22.42578125" style="553" customWidth="1"/>
    <col min="9739" max="9739" width="17.7109375" style="553" customWidth="1"/>
    <col min="9740" max="9740" width="1.28515625" style="553" customWidth="1"/>
    <col min="9741" max="9984" width="11.42578125" style="553"/>
    <col min="9985" max="9985" width="74.140625" style="553" customWidth="1"/>
    <col min="9986" max="9993" width="17.7109375" style="553" customWidth="1"/>
    <col min="9994" max="9994" width="22.42578125" style="553" customWidth="1"/>
    <col min="9995" max="9995" width="17.7109375" style="553" customWidth="1"/>
    <col min="9996" max="9996" width="1.28515625" style="553" customWidth="1"/>
    <col min="9997" max="10240" width="11.42578125" style="553"/>
    <col min="10241" max="10241" width="74.140625" style="553" customWidth="1"/>
    <col min="10242" max="10249" width="17.7109375" style="553" customWidth="1"/>
    <col min="10250" max="10250" width="22.42578125" style="553" customWidth="1"/>
    <col min="10251" max="10251" width="17.7109375" style="553" customWidth="1"/>
    <col min="10252" max="10252" width="1.28515625" style="553" customWidth="1"/>
    <col min="10253" max="10496" width="11.42578125" style="553"/>
    <col min="10497" max="10497" width="74.140625" style="553" customWidth="1"/>
    <col min="10498" max="10505" width="17.7109375" style="553" customWidth="1"/>
    <col min="10506" max="10506" width="22.42578125" style="553" customWidth="1"/>
    <col min="10507" max="10507" width="17.7109375" style="553" customWidth="1"/>
    <col min="10508" max="10508" width="1.28515625" style="553" customWidth="1"/>
    <col min="10509" max="10752" width="11.42578125" style="553"/>
    <col min="10753" max="10753" width="74.140625" style="553" customWidth="1"/>
    <col min="10754" max="10761" width="17.7109375" style="553" customWidth="1"/>
    <col min="10762" max="10762" width="22.42578125" style="553" customWidth="1"/>
    <col min="10763" max="10763" width="17.7109375" style="553" customWidth="1"/>
    <col min="10764" max="10764" width="1.28515625" style="553" customWidth="1"/>
    <col min="10765" max="11008" width="11.42578125" style="553"/>
    <col min="11009" max="11009" width="74.140625" style="553" customWidth="1"/>
    <col min="11010" max="11017" width="17.7109375" style="553" customWidth="1"/>
    <col min="11018" max="11018" width="22.42578125" style="553" customWidth="1"/>
    <col min="11019" max="11019" width="17.7109375" style="553" customWidth="1"/>
    <col min="11020" max="11020" width="1.28515625" style="553" customWidth="1"/>
    <col min="11021" max="11264" width="11.42578125" style="553"/>
    <col min="11265" max="11265" width="74.140625" style="553" customWidth="1"/>
    <col min="11266" max="11273" width="17.7109375" style="553" customWidth="1"/>
    <col min="11274" max="11274" width="22.42578125" style="553" customWidth="1"/>
    <col min="11275" max="11275" width="17.7109375" style="553" customWidth="1"/>
    <col min="11276" max="11276" width="1.28515625" style="553" customWidth="1"/>
    <col min="11277" max="11520" width="11.42578125" style="553"/>
    <col min="11521" max="11521" width="74.140625" style="553" customWidth="1"/>
    <col min="11522" max="11529" width="17.7109375" style="553" customWidth="1"/>
    <col min="11530" max="11530" width="22.42578125" style="553" customWidth="1"/>
    <col min="11531" max="11531" width="17.7109375" style="553" customWidth="1"/>
    <col min="11532" max="11532" width="1.28515625" style="553" customWidth="1"/>
    <col min="11533" max="11776" width="11.42578125" style="553"/>
    <col min="11777" max="11777" width="74.140625" style="553" customWidth="1"/>
    <col min="11778" max="11785" width="17.7109375" style="553" customWidth="1"/>
    <col min="11786" max="11786" width="22.42578125" style="553" customWidth="1"/>
    <col min="11787" max="11787" width="17.7109375" style="553" customWidth="1"/>
    <col min="11788" max="11788" width="1.28515625" style="553" customWidth="1"/>
    <col min="11789" max="12032" width="11.42578125" style="553"/>
    <col min="12033" max="12033" width="74.140625" style="553" customWidth="1"/>
    <col min="12034" max="12041" width="17.7109375" style="553" customWidth="1"/>
    <col min="12042" max="12042" width="22.42578125" style="553" customWidth="1"/>
    <col min="12043" max="12043" width="17.7109375" style="553" customWidth="1"/>
    <col min="12044" max="12044" width="1.28515625" style="553" customWidth="1"/>
    <col min="12045" max="12288" width="11.42578125" style="553"/>
    <col min="12289" max="12289" width="74.140625" style="553" customWidth="1"/>
    <col min="12290" max="12297" width="17.7109375" style="553" customWidth="1"/>
    <col min="12298" max="12298" width="22.42578125" style="553" customWidth="1"/>
    <col min="12299" max="12299" width="17.7109375" style="553" customWidth="1"/>
    <col min="12300" max="12300" width="1.28515625" style="553" customWidth="1"/>
    <col min="12301" max="12544" width="11.42578125" style="553"/>
    <col min="12545" max="12545" width="74.140625" style="553" customWidth="1"/>
    <col min="12546" max="12553" width="17.7109375" style="553" customWidth="1"/>
    <col min="12554" max="12554" width="22.42578125" style="553" customWidth="1"/>
    <col min="12555" max="12555" width="17.7109375" style="553" customWidth="1"/>
    <col min="12556" max="12556" width="1.28515625" style="553" customWidth="1"/>
    <col min="12557" max="12800" width="11.42578125" style="553"/>
    <col min="12801" max="12801" width="74.140625" style="553" customWidth="1"/>
    <col min="12802" max="12809" width="17.7109375" style="553" customWidth="1"/>
    <col min="12810" max="12810" width="22.42578125" style="553" customWidth="1"/>
    <col min="12811" max="12811" width="17.7109375" style="553" customWidth="1"/>
    <col min="12812" max="12812" width="1.28515625" style="553" customWidth="1"/>
    <col min="12813" max="13056" width="11.42578125" style="553"/>
    <col min="13057" max="13057" width="74.140625" style="553" customWidth="1"/>
    <col min="13058" max="13065" width="17.7109375" style="553" customWidth="1"/>
    <col min="13066" max="13066" width="22.42578125" style="553" customWidth="1"/>
    <col min="13067" max="13067" width="17.7109375" style="553" customWidth="1"/>
    <col min="13068" max="13068" width="1.28515625" style="553" customWidth="1"/>
    <col min="13069" max="13312" width="11.42578125" style="553"/>
    <col min="13313" max="13313" width="74.140625" style="553" customWidth="1"/>
    <col min="13314" max="13321" width="17.7109375" style="553" customWidth="1"/>
    <col min="13322" max="13322" width="22.42578125" style="553" customWidth="1"/>
    <col min="13323" max="13323" width="17.7109375" style="553" customWidth="1"/>
    <col min="13324" max="13324" width="1.28515625" style="553" customWidth="1"/>
    <col min="13325" max="13568" width="11.42578125" style="553"/>
    <col min="13569" max="13569" width="74.140625" style="553" customWidth="1"/>
    <col min="13570" max="13577" width="17.7109375" style="553" customWidth="1"/>
    <col min="13578" max="13578" width="22.42578125" style="553" customWidth="1"/>
    <col min="13579" max="13579" width="17.7109375" style="553" customWidth="1"/>
    <col min="13580" max="13580" width="1.28515625" style="553" customWidth="1"/>
    <col min="13581" max="13824" width="11.42578125" style="553"/>
    <col min="13825" max="13825" width="74.140625" style="553" customWidth="1"/>
    <col min="13826" max="13833" width="17.7109375" style="553" customWidth="1"/>
    <col min="13834" max="13834" width="22.42578125" style="553" customWidth="1"/>
    <col min="13835" max="13835" width="17.7109375" style="553" customWidth="1"/>
    <col min="13836" max="13836" width="1.28515625" style="553" customWidth="1"/>
    <col min="13837" max="14080" width="11.42578125" style="553"/>
    <col min="14081" max="14081" width="74.140625" style="553" customWidth="1"/>
    <col min="14082" max="14089" width="17.7109375" style="553" customWidth="1"/>
    <col min="14090" max="14090" width="22.42578125" style="553" customWidth="1"/>
    <col min="14091" max="14091" width="17.7109375" style="553" customWidth="1"/>
    <col min="14092" max="14092" width="1.28515625" style="553" customWidth="1"/>
    <col min="14093" max="14336" width="11.42578125" style="553"/>
    <col min="14337" max="14337" width="74.140625" style="553" customWidth="1"/>
    <col min="14338" max="14345" width="17.7109375" style="553" customWidth="1"/>
    <col min="14346" max="14346" width="22.42578125" style="553" customWidth="1"/>
    <col min="14347" max="14347" width="17.7109375" style="553" customWidth="1"/>
    <col min="14348" max="14348" width="1.28515625" style="553" customWidth="1"/>
    <col min="14349" max="14592" width="11.42578125" style="553"/>
    <col min="14593" max="14593" width="74.140625" style="553" customWidth="1"/>
    <col min="14594" max="14601" width="17.7109375" style="553" customWidth="1"/>
    <col min="14602" max="14602" width="22.42578125" style="553" customWidth="1"/>
    <col min="14603" max="14603" width="17.7109375" style="553" customWidth="1"/>
    <col min="14604" max="14604" width="1.28515625" style="553" customWidth="1"/>
    <col min="14605" max="14848" width="11.42578125" style="553"/>
    <col min="14849" max="14849" width="74.140625" style="553" customWidth="1"/>
    <col min="14850" max="14857" width="17.7109375" style="553" customWidth="1"/>
    <col min="14858" max="14858" width="22.42578125" style="553" customWidth="1"/>
    <col min="14859" max="14859" width="17.7109375" style="553" customWidth="1"/>
    <col min="14860" max="14860" width="1.28515625" style="553" customWidth="1"/>
    <col min="14861" max="15104" width="11.42578125" style="553"/>
    <col min="15105" max="15105" width="74.140625" style="553" customWidth="1"/>
    <col min="15106" max="15113" width="17.7109375" style="553" customWidth="1"/>
    <col min="15114" max="15114" width="22.42578125" style="553" customWidth="1"/>
    <col min="15115" max="15115" width="17.7109375" style="553" customWidth="1"/>
    <col min="15116" max="15116" width="1.28515625" style="553" customWidth="1"/>
    <col min="15117" max="15360" width="11.42578125" style="553"/>
    <col min="15361" max="15361" width="74.140625" style="553" customWidth="1"/>
    <col min="15362" max="15369" width="17.7109375" style="553" customWidth="1"/>
    <col min="15370" max="15370" width="22.42578125" style="553" customWidth="1"/>
    <col min="15371" max="15371" width="17.7109375" style="553" customWidth="1"/>
    <col min="15372" max="15372" width="1.28515625" style="553" customWidth="1"/>
    <col min="15373" max="15616" width="11.42578125" style="553"/>
    <col min="15617" max="15617" width="74.140625" style="553" customWidth="1"/>
    <col min="15618" max="15625" width="17.7109375" style="553" customWidth="1"/>
    <col min="15626" max="15626" width="22.42578125" style="553" customWidth="1"/>
    <col min="15627" max="15627" width="17.7109375" style="553" customWidth="1"/>
    <col min="15628" max="15628" width="1.28515625" style="553" customWidth="1"/>
    <col min="15629" max="15872" width="11.42578125" style="553"/>
    <col min="15873" max="15873" width="74.140625" style="553" customWidth="1"/>
    <col min="15874" max="15881" width="17.7109375" style="553" customWidth="1"/>
    <col min="15882" max="15882" width="22.42578125" style="553" customWidth="1"/>
    <col min="15883" max="15883" width="17.7109375" style="553" customWidth="1"/>
    <col min="15884" max="15884" width="1.28515625" style="553" customWidth="1"/>
    <col min="15885" max="16128" width="11.42578125" style="553"/>
    <col min="16129" max="16129" width="74.140625" style="553" customWidth="1"/>
    <col min="16130" max="16137" width="17.7109375" style="553" customWidth="1"/>
    <col min="16138" max="16138" width="22.42578125" style="553" customWidth="1"/>
    <col min="16139" max="16139" width="17.7109375" style="553" customWidth="1"/>
    <col min="16140" max="16140" width="1.28515625" style="553" customWidth="1"/>
    <col min="16141" max="16384" width="11.42578125" style="553"/>
  </cols>
  <sheetData>
    <row r="1" spans="1:11" s="348" customFormat="1" ht="12" customHeight="1" x14ac:dyDescent="0.25"/>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3404</v>
      </c>
      <c r="B4" s="350"/>
      <c r="C4" s="350"/>
      <c r="D4" s="350"/>
      <c r="E4" s="350"/>
      <c r="F4" s="350"/>
      <c r="G4" s="350"/>
      <c r="H4" s="350"/>
      <c r="I4" s="350"/>
      <c r="J4" s="350"/>
      <c r="K4" s="350"/>
    </row>
    <row r="5" spans="1:11" s="348" customFormat="1" ht="12.75" customHeight="1" x14ac:dyDescent="0.25"/>
    <row r="6" spans="1:11" s="348" customFormat="1" x14ac:dyDescent="0.25">
      <c r="A6" s="1082" t="s">
        <v>1</v>
      </c>
      <c r="B6" s="1082" t="s">
        <v>2</v>
      </c>
      <c r="C6" s="1082" t="s">
        <v>3</v>
      </c>
      <c r="D6" s="1082"/>
      <c r="E6" s="353" t="s">
        <v>4</v>
      </c>
      <c r="F6" s="353"/>
      <c r="G6" s="1082" t="s">
        <v>5</v>
      </c>
      <c r="H6" s="1603" t="s">
        <v>6</v>
      </c>
      <c r="I6" s="1603"/>
      <c r="J6" s="1082" t="s">
        <v>7</v>
      </c>
      <c r="K6" s="1082" t="s">
        <v>8</v>
      </c>
    </row>
    <row r="7" spans="1:11" s="354" customFormat="1" x14ac:dyDescent="0.25">
      <c r="A7" s="1614" t="s">
        <v>9</v>
      </c>
      <c r="B7" s="1601" t="s">
        <v>10</v>
      </c>
      <c r="C7" s="1601" t="s">
        <v>11</v>
      </c>
      <c r="D7" s="1601" t="s">
        <v>12</v>
      </c>
      <c r="E7" s="1601" t="s">
        <v>13</v>
      </c>
      <c r="F7" s="1601"/>
      <c r="G7" s="1601" t="s">
        <v>14</v>
      </c>
      <c r="H7" s="1601" t="s">
        <v>15</v>
      </c>
      <c r="I7" s="1601"/>
      <c r="J7" s="1601" t="s">
        <v>16</v>
      </c>
      <c r="K7" s="1602" t="s">
        <v>17</v>
      </c>
    </row>
    <row r="8" spans="1:11" s="354" customFormat="1" x14ac:dyDescent="0.25">
      <c r="A8" s="1614"/>
      <c r="B8" s="1601"/>
      <c r="C8" s="1601"/>
      <c r="D8" s="1601"/>
      <c r="E8" s="1338" t="s">
        <v>18</v>
      </c>
      <c r="F8" s="1338" t="s">
        <v>19</v>
      </c>
      <c r="G8" s="1601"/>
      <c r="H8" s="1338" t="s">
        <v>18</v>
      </c>
      <c r="I8" s="1338" t="s">
        <v>19</v>
      </c>
      <c r="J8" s="1601"/>
      <c r="K8" s="1602"/>
    </row>
    <row r="9" spans="1:11" ht="15.95" customHeight="1" x14ac:dyDescent="0.25">
      <c r="A9" s="443" t="s">
        <v>20</v>
      </c>
      <c r="B9" s="726"/>
      <c r="C9" s="444"/>
      <c r="D9" s="444"/>
      <c r="E9" s="444"/>
      <c r="F9" s="444"/>
      <c r="G9" s="444"/>
      <c r="H9" s="444"/>
      <c r="I9" s="444"/>
      <c r="J9" s="444"/>
      <c r="K9" s="484">
        <f>SUM(K10)</f>
        <v>0</v>
      </c>
    </row>
    <row r="10" spans="1:11" ht="15.95" customHeight="1" x14ac:dyDescent="0.25">
      <c r="A10" s="439"/>
      <c r="B10" s="437"/>
      <c r="C10" s="437"/>
      <c r="D10" s="437"/>
      <c r="E10" s="437"/>
      <c r="F10" s="437"/>
      <c r="G10" s="437"/>
      <c r="H10" s="437"/>
      <c r="I10" s="437"/>
      <c r="J10" s="437"/>
      <c r="K10" s="437"/>
    </row>
    <row r="11" spans="1:11" ht="15.95" customHeight="1" x14ac:dyDescent="0.25">
      <c r="A11" s="443" t="s">
        <v>21</v>
      </c>
      <c r="B11" s="726"/>
      <c r="C11" s="444"/>
      <c r="D11" s="444"/>
      <c r="E11" s="444"/>
      <c r="F11" s="444"/>
      <c r="G11" s="444"/>
      <c r="H11" s="444"/>
      <c r="I11" s="444"/>
      <c r="J11" s="444"/>
      <c r="K11" s="484">
        <f>SUM(K12:K14)</f>
        <v>15615647.770000001</v>
      </c>
    </row>
    <row r="12" spans="1:11" x14ac:dyDescent="0.25">
      <c r="A12" s="1361" t="s">
        <v>128</v>
      </c>
      <c r="B12" s="541" t="s">
        <v>2839</v>
      </c>
      <c r="C12" s="541" t="s">
        <v>27</v>
      </c>
      <c r="D12" s="541"/>
      <c r="E12" s="988">
        <v>8.9999999999999993E-3</v>
      </c>
      <c r="F12" s="988">
        <v>1.0999999999999999E-2</v>
      </c>
      <c r="G12" s="541"/>
      <c r="H12" s="205">
        <v>4500</v>
      </c>
      <c r="I12" s="205">
        <v>6500</v>
      </c>
      <c r="J12" s="541" t="s">
        <v>2840</v>
      </c>
      <c r="K12" s="119">
        <f>1150180.22+1574050.09</f>
        <v>2724230.31</v>
      </c>
    </row>
    <row r="13" spans="1:11" ht="30" x14ac:dyDescent="0.25">
      <c r="A13" s="1361" t="s">
        <v>2841</v>
      </c>
      <c r="B13" s="541"/>
      <c r="C13" s="541" t="s">
        <v>27</v>
      </c>
      <c r="D13" s="541"/>
      <c r="E13" s="541"/>
      <c r="F13" s="541"/>
      <c r="G13" s="541" t="s">
        <v>2842</v>
      </c>
      <c r="H13" s="205">
        <v>100</v>
      </c>
      <c r="I13" s="205">
        <v>200</v>
      </c>
      <c r="J13" s="542" t="s">
        <v>2843</v>
      </c>
      <c r="K13" s="1442">
        <f>2077771.11+1326272.06</f>
        <v>3404043.17</v>
      </c>
    </row>
    <row r="14" spans="1:11" ht="30" x14ac:dyDescent="0.25">
      <c r="A14" s="1361" t="s">
        <v>2844</v>
      </c>
      <c r="B14" s="542" t="s">
        <v>2845</v>
      </c>
      <c r="C14" s="541" t="s">
        <v>27</v>
      </c>
      <c r="D14" s="988">
        <v>1.4999999999999999E-2</v>
      </c>
      <c r="E14" s="988">
        <v>1.4999999999999999E-2</v>
      </c>
      <c r="F14" s="1306">
        <v>0.1</v>
      </c>
      <c r="G14" s="541"/>
      <c r="H14" s="1442">
        <v>150</v>
      </c>
      <c r="I14" s="1442">
        <v>60000</v>
      </c>
      <c r="J14" s="541" t="s">
        <v>2846</v>
      </c>
      <c r="K14" s="1442">
        <f>8882629.91+604744.38</f>
        <v>9487374.290000001</v>
      </c>
    </row>
    <row r="15" spans="1:11" ht="15.95" customHeight="1" x14ac:dyDescent="0.25">
      <c r="A15" s="1361"/>
      <c r="B15" s="541"/>
      <c r="C15" s="541"/>
      <c r="D15" s="541"/>
      <c r="E15" s="541"/>
      <c r="F15" s="541"/>
      <c r="G15" s="541"/>
      <c r="H15" s="541"/>
      <c r="I15" s="541"/>
      <c r="J15" s="541"/>
      <c r="K15" s="1442"/>
    </row>
    <row r="16" spans="1:11" s="348" customFormat="1" ht="15.95" customHeight="1" x14ac:dyDescent="0.25">
      <c r="A16" s="443" t="s">
        <v>40</v>
      </c>
      <c r="B16" s="726"/>
      <c r="C16" s="444"/>
      <c r="D16" s="444"/>
      <c r="E16" s="444"/>
      <c r="F16" s="444"/>
      <c r="G16" s="444"/>
      <c r="H16" s="444"/>
      <c r="I16" s="444"/>
      <c r="J16" s="444"/>
      <c r="K16" s="484">
        <f>SUM(K17)</f>
        <v>0</v>
      </c>
    </row>
    <row r="17" spans="1:11" s="355" customFormat="1" ht="15.95" customHeight="1" x14ac:dyDescent="0.25">
      <c r="A17" s="440"/>
      <c r="B17" s="438"/>
      <c r="C17" s="438"/>
      <c r="D17" s="438"/>
      <c r="E17" s="438"/>
      <c r="F17" s="438"/>
      <c r="G17" s="438"/>
      <c r="H17" s="438"/>
      <c r="I17" s="438"/>
      <c r="J17" s="438"/>
      <c r="K17" s="115"/>
    </row>
    <row r="18" spans="1:11" ht="15.95" customHeight="1" x14ac:dyDescent="0.25">
      <c r="A18" s="443" t="s">
        <v>41</v>
      </c>
      <c r="B18" s="726"/>
      <c r="C18" s="444"/>
      <c r="D18" s="444"/>
      <c r="E18" s="444"/>
      <c r="F18" s="444"/>
      <c r="G18" s="444"/>
      <c r="H18" s="444"/>
      <c r="I18" s="444"/>
      <c r="J18" s="444"/>
      <c r="K18" s="484">
        <f>SUM(K19:K23)</f>
        <v>384743.87</v>
      </c>
    </row>
    <row r="19" spans="1:11" x14ac:dyDescent="0.25">
      <c r="A19" s="1361" t="s">
        <v>2847</v>
      </c>
      <c r="B19" s="541"/>
      <c r="C19" s="541" t="s">
        <v>1191</v>
      </c>
      <c r="D19" s="541"/>
      <c r="E19" s="1306" t="s">
        <v>2848</v>
      </c>
      <c r="F19" s="1306" t="s">
        <v>2849</v>
      </c>
      <c r="G19" s="541" t="s">
        <v>2741</v>
      </c>
      <c r="H19" s="1442">
        <v>350</v>
      </c>
      <c r="I19" s="1442">
        <v>17850</v>
      </c>
      <c r="J19" s="541" t="s">
        <v>2846</v>
      </c>
      <c r="K19" s="1442">
        <v>183014.18</v>
      </c>
    </row>
    <row r="20" spans="1:11" ht="30" x14ac:dyDescent="0.25">
      <c r="A20" s="1081" t="s">
        <v>2850</v>
      </c>
      <c r="B20" s="541"/>
      <c r="C20" s="541" t="s">
        <v>1191</v>
      </c>
      <c r="D20" s="542" t="s">
        <v>2851</v>
      </c>
      <c r="E20" s="1306"/>
      <c r="F20" s="1306"/>
      <c r="G20" s="541" t="s">
        <v>2741</v>
      </c>
      <c r="H20" s="1442">
        <v>140</v>
      </c>
      <c r="I20" s="1442">
        <v>2500</v>
      </c>
      <c r="J20" s="541" t="s">
        <v>2846</v>
      </c>
      <c r="K20" s="1442">
        <v>0</v>
      </c>
    </row>
    <row r="21" spans="1:11" x14ac:dyDescent="0.25">
      <c r="A21" s="1361" t="s">
        <v>2852</v>
      </c>
      <c r="B21" s="541"/>
      <c r="C21" s="541" t="s">
        <v>1191</v>
      </c>
      <c r="D21" s="1306" t="s">
        <v>2853</v>
      </c>
      <c r="E21" s="1306">
        <v>0.03</v>
      </c>
      <c r="F21" s="1306">
        <v>0.1</v>
      </c>
      <c r="G21" s="541" t="s">
        <v>2741</v>
      </c>
      <c r="H21" s="1442">
        <v>110</v>
      </c>
      <c r="I21" s="1442">
        <v>3900</v>
      </c>
      <c r="J21" s="541" t="s">
        <v>2846</v>
      </c>
      <c r="K21" s="1442">
        <v>0</v>
      </c>
    </row>
    <row r="22" spans="1:11" x14ac:dyDescent="0.25">
      <c r="A22" s="1361" t="s">
        <v>2854</v>
      </c>
      <c r="B22" s="541"/>
      <c r="C22" s="541" t="s">
        <v>27</v>
      </c>
      <c r="D22" s="541"/>
      <c r="E22" s="541"/>
      <c r="F22" s="541"/>
      <c r="G22" s="119">
        <v>100</v>
      </c>
      <c r="H22" s="119"/>
      <c r="I22" s="119"/>
      <c r="J22" s="541" t="s">
        <v>2855</v>
      </c>
      <c r="K22" s="1442">
        <v>201729.69</v>
      </c>
    </row>
    <row r="23" spans="1:11" x14ac:dyDescent="0.25">
      <c r="A23" s="1361" t="s">
        <v>2856</v>
      </c>
      <c r="B23" s="541"/>
      <c r="C23" s="541" t="s">
        <v>27</v>
      </c>
      <c r="D23" s="541"/>
      <c r="E23" s="541"/>
      <c r="F23" s="541"/>
      <c r="G23" s="1442">
        <v>60</v>
      </c>
      <c r="H23" s="1442">
        <v>60</v>
      </c>
      <c r="I23" s="1442">
        <v>720</v>
      </c>
      <c r="J23" s="541" t="s">
        <v>2855</v>
      </c>
      <c r="K23" s="1442">
        <v>0</v>
      </c>
    </row>
    <row r="24" spans="1:11" ht="15.95" customHeight="1" x14ac:dyDescent="0.25">
      <c r="A24" s="1361"/>
      <c r="B24" s="541"/>
      <c r="C24" s="541"/>
      <c r="D24" s="541"/>
      <c r="E24" s="541"/>
      <c r="F24" s="541"/>
      <c r="G24" s="541"/>
      <c r="H24" s="541"/>
      <c r="I24" s="541"/>
      <c r="J24" s="541"/>
      <c r="K24" s="1442"/>
    </row>
    <row r="25" spans="1:11" ht="15.95" customHeight="1" x14ac:dyDescent="0.25">
      <c r="A25" s="443" t="s">
        <v>64</v>
      </c>
      <c r="B25" s="726"/>
      <c r="C25" s="444"/>
      <c r="D25" s="444"/>
      <c r="E25" s="444"/>
      <c r="F25" s="444"/>
      <c r="G25" s="444"/>
      <c r="H25" s="444"/>
      <c r="I25" s="444"/>
      <c r="J25" s="444"/>
      <c r="K25" s="484">
        <f>SUM(K26)</f>
        <v>0</v>
      </c>
    </row>
    <row r="26" spans="1:11" s="554" customFormat="1" x14ac:dyDescent="0.25">
      <c r="A26" s="1361" t="s">
        <v>2857</v>
      </c>
      <c r="B26" s="541"/>
      <c r="C26" s="541" t="s">
        <v>27</v>
      </c>
      <c r="D26" s="541"/>
      <c r="E26" s="541"/>
      <c r="F26" s="541"/>
      <c r="G26" s="541" t="s">
        <v>2741</v>
      </c>
      <c r="H26" s="1442">
        <v>800</v>
      </c>
      <c r="I26" s="1442">
        <v>2000</v>
      </c>
      <c r="J26" s="541" t="s">
        <v>2855</v>
      </c>
      <c r="K26" s="1442">
        <v>0</v>
      </c>
    </row>
    <row r="27" spans="1:11" ht="15.95" customHeight="1" x14ac:dyDescent="0.25">
      <c r="A27" s="1361"/>
      <c r="B27" s="541"/>
      <c r="C27" s="541"/>
      <c r="D27" s="541"/>
      <c r="E27" s="541"/>
      <c r="F27" s="541"/>
      <c r="G27" s="541"/>
      <c r="H27" s="541"/>
      <c r="I27" s="541"/>
      <c r="J27" s="541"/>
      <c r="K27" s="1442"/>
    </row>
    <row r="28" spans="1:11" ht="15.95" customHeight="1" x14ac:dyDescent="0.25">
      <c r="A28" s="443" t="s">
        <v>65</v>
      </c>
      <c r="B28" s="726"/>
      <c r="C28" s="444"/>
      <c r="D28" s="444"/>
      <c r="E28" s="444"/>
      <c r="F28" s="444"/>
      <c r="G28" s="444"/>
      <c r="H28" s="444"/>
      <c r="I28" s="444"/>
      <c r="J28" s="444"/>
      <c r="K28" s="484">
        <f>SUM(K29:K30)</f>
        <v>458306.74</v>
      </c>
    </row>
    <row r="29" spans="1:11" s="554" customFormat="1" x14ac:dyDescent="0.25">
      <c r="A29" s="1361" t="s">
        <v>2858</v>
      </c>
      <c r="B29" s="541"/>
      <c r="C29" s="541" t="s">
        <v>27</v>
      </c>
      <c r="D29" s="1306">
        <v>0.03</v>
      </c>
      <c r="E29" s="1306">
        <v>0.03</v>
      </c>
      <c r="F29" s="1306">
        <v>0.03</v>
      </c>
      <c r="G29" s="541" t="s">
        <v>2741</v>
      </c>
      <c r="H29" s="541"/>
      <c r="I29" s="541"/>
      <c r="J29" s="541" t="s">
        <v>2855</v>
      </c>
      <c r="K29" s="1442">
        <v>0</v>
      </c>
    </row>
    <row r="30" spans="1:11" x14ac:dyDescent="0.25">
      <c r="A30" s="1361" t="s">
        <v>2859</v>
      </c>
      <c r="B30" s="541"/>
      <c r="C30" s="541" t="s">
        <v>27</v>
      </c>
      <c r="D30" s="541" t="s">
        <v>2860</v>
      </c>
      <c r="E30" s="541"/>
      <c r="F30" s="541"/>
      <c r="G30" s="541"/>
      <c r="H30" s="1442">
        <v>403.29</v>
      </c>
      <c r="I30" s="1442">
        <v>20000</v>
      </c>
      <c r="J30" s="541" t="s">
        <v>2855</v>
      </c>
      <c r="K30" s="1442">
        <f>53149.54+54614.13+3114.51+31112.77+6905.82+831.2+1214.04+8405.68+14194.41+817.02+1623.3+307.2+7156.92+3752.37+96240.51+614.4+269.46+2144.04+78007+59390.18+768+32824.24+850</f>
        <v>458306.74</v>
      </c>
    </row>
    <row r="31" spans="1:11" ht="15.95" customHeight="1" x14ac:dyDescent="0.25">
      <c r="A31" s="1361"/>
      <c r="B31" s="541"/>
      <c r="C31" s="541"/>
      <c r="D31" s="541"/>
      <c r="E31" s="541"/>
      <c r="F31" s="541"/>
      <c r="G31" s="541"/>
      <c r="H31" s="541"/>
      <c r="I31" s="541"/>
      <c r="J31" s="541"/>
      <c r="K31" s="1442"/>
    </row>
    <row r="32" spans="1:11" s="348" customFormat="1" ht="15.95" customHeight="1" x14ac:dyDescent="0.25">
      <c r="A32" s="443" t="s">
        <v>67</v>
      </c>
      <c r="B32" s="726"/>
      <c r="C32" s="444"/>
      <c r="D32" s="444"/>
      <c r="E32" s="444"/>
      <c r="F32" s="444"/>
      <c r="G32" s="444"/>
      <c r="H32" s="444"/>
      <c r="I32" s="444"/>
      <c r="J32" s="444"/>
      <c r="K32" s="484">
        <f>SUM(K33:K41)</f>
        <v>0</v>
      </c>
    </row>
    <row r="33" spans="1:11" s="355" customFormat="1" ht="60" x14ac:dyDescent="0.25">
      <c r="A33" s="1081" t="s">
        <v>2861</v>
      </c>
      <c r="B33" s="68"/>
      <c r="C33" s="68" t="s">
        <v>169</v>
      </c>
      <c r="D33" s="68"/>
      <c r="E33" s="68"/>
      <c r="F33" s="68"/>
      <c r="G33" s="68"/>
      <c r="H33" s="68"/>
      <c r="I33" s="68"/>
      <c r="J33" s="1453" t="s">
        <v>3409</v>
      </c>
      <c r="K33" s="1452"/>
    </row>
    <row r="34" spans="1:11" s="355" customFormat="1" ht="60" x14ac:dyDescent="0.25">
      <c r="A34" s="1081" t="s">
        <v>2862</v>
      </c>
      <c r="B34" s="68"/>
      <c r="C34" s="68"/>
      <c r="D34" s="68"/>
      <c r="E34" s="68"/>
      <c r="F34" s="68"/>
      <c r="G34" s="541"/>
      <c r="H34" s="1452"/>
      <c r="I34" s="1452"/>
      <c r="J34" s="1453" t="s">
        <v>3409</v>
      </c>
      <c r="K34" s="1452"/>
    </row>
    <row r="35" spans="1:11" s="355" customFormat="1" ht="60" x14ac:dyDescent="0.25">
      <c r="A35" s="1081" t="s">
        <v>2863</v>
      </c>
      <c r="B35" s="68"/>
      <c r="C35" s="68"/>
      <c r="D35" s="68"/>
      <c r="E35" s="68"/>
      <c r="F35" s="68"/>
      <c r="G35" s="541"/>
      <c r="H35" s="1452"/>
      <c r="I35" s="1452"/>
      <c r="J35" s="1453" t="s">
        <v>3410</v>
      </c>
      <c r="K35" s="1452"/>
    </row>
    <row r="36" spans="1:11" s="355" customFormat="1" ht="60" x14ac:dyDescent="0.25">
      <c r="A36" s="1081" t="s">
        <v>2864</v>
      </c>
      <c r="B36" s="68"/>
      <c r="C36" s="68"/>
      <c r="D36" s="68"/>
      <c r="E36" s="68"/>
      <c r="F36" s="68"/>
      <c r="G36" s="541"/>
      <c r="H36" s="1452"/>
      <c r="I36" s="1452"/>
      <c r="J36" s="1453" t="s">
        <v>3410</v>
      </c>
      <c r="K36" s="1452"/>
    </row>
    <row r="37" spans="1:11" s="355" customFormat="1" ht="60" x14ac:dyDescent="0.25">
      <c r="A37" s="1081" t="s">
        <v>2865</v>
      </c>
      <c r="B37" s="68"/>
      <c r="C37" s="68"/>
      <c r="D37" s="68"/>
      <c r="E37" s="68"/>
      <c r="F37" s="68"/>
      <c r="G37" s="541"/>
      <c r="H37" s="1452"/>
      <c r="I37" s="1452"/>
      <c r="J37" s="1453" t="s">
        <v>3409</v>
      </c>
      <c r="K37" s="1452"/>
    </row>
    <row r="38" spans="1:11" s="355" customFormat="1" ht="60" x14ac:dyDescent="0.25">
      <c r="A38" s="1081" t="s">
        <v>2866</v>
      </c>
      <c r="B38" s="68"/>
      <c r="C38" s="68"/>
      <c r="D38" s="68"/>
      <c r="E38" s="68"/>
      <c r="F38" s="68"/>
      <c r="G38" s="541"/>
      <c r="H38" s="1452"/>
      <c r="I38" s="1452"/>
      <c r="J38" s="1453" t="s">
        <v>3409</v>
      </c>
      <c r="K38" s="1452"/>
    </row>
    <row r="39" spans="1:11" s="355" customFormat="1" ht="60" x14ac:dyDescent="0.25">
      <c r="A39" s="1081" t="s">
        <v>2867</v>
      </c>
      <c r="B39" s="68"/>
      <c r="C39" s="68"/>
      <c r="D39" s="68"/>
      <c r="E39" s="68"/>
      <c r="F39" s="68"/>
      <c r="G39" s="541"/>
      <c r="H39" s="1452"/>
      <c r="I39" s="1452"/>
      <c r="J39" s="1453" t="s">
        <v>3409</v>
      </c>
      <c r="K39" s="1452"/>
    </row>
    <row r="40" spans="1:11" s="355" customFormat="1" ht="60" x14ac:dyDescent="0.25">
      <c r="A40" s="1081" t="s">
        <v>2868</v>
      </c>
      <c r="B40" s="68"/>
      <c r="C40" s="68"/>
      <c r="D40" s="68"/>
      <c r="E40" s="68"/>
      <c r="F40" s="68"/>
      <c r="G40" s="541"/>
      <c r="H40" s="1452"/>
      <c r="I40" s="1452"/>
      <c r="J40" s="1453" t="s">
        <v>3409</v>
      </c>
      <c r="K40" s="1452"/>
    </row>
    <row r="41" spans="1:11" s="355" customFormat="1" ht="60" x14ac:dyDescent="0.25">
      <c r="A41" s="1081" t="s">
        <v>2869</v>
      </c>
      <c r="B41" s="68"/>
      <c r="C41" s="68"/>
      <c r="D41" s="68"/>
      <c r="E41" s="68"/>
      <c r="F41" s="68"/>
      <c r="G41" s="541"/>
      <c r="H41" s="1452"/>
      <c r="I41" s="1452"/>
      <c r="J41" s="1453" t="s">
        <v>3409</v>
      </c>
      <c r="K41" s="1452"/>
    </row>
    <row r="42" spans="1:11" s="355" customFormat="1" x14ac:dyDescent="0.25">
      <c r="A42" s="50"/>
      <c r="B42" s="68"/>
      <c r="C42" s="68"/>
      <c r="D42" s="68"/>
      <c r="E42" s="68"/>
      <c r="F42" s="68"/>
      <c r="G42" s="541"/>
      <c r="H42" s="1452"/>
      <c r="I42" s="1452"/>
      <c r="J42" s="68"/>
      <c r="K42" s="1452"/>
    </row>
    <row r="43" spans="1:11" x14ac:dyDescent="0.25">
      <c r="A43" s="443" t="s">
        <v>68</v>
      </c>
      <c r="B43" s="726"/>
      <c r="C43" s="444"/>
      <c r="D43" s="444"/>
      <c r="E43" s="444"/>
      <c r="F43" s="444"/>
      <c r="G43" s="444"/>
      <c r="H43" s="444"/>
      <c r="I43" s="444"/>
      <c r="J43" s="444"/>
      <c r="K43" s="484">
        <f>SUM(K44:K55)</f>
        <v>6909109.04</v>
      </c>
    </row>
    <row r="44" spans="1:11" s="355" customFormat="1" x14ac:dyDescent="0.25">
      <c r="A44" s="50" t="s">
        <v>2870</v>
      </c>
      <c r="B44" s="68"/>
      <c r="C44" s="68" t="s">
        <v>2871</v>
      </c>
      <c r="D44" s="68"/>
      <c r="E44" s="68"/>
      <c r="F44" s="68"/>
      <c r="G44" s="541" t="s">
        <v>2741</v>
      </c>
      <c r="H44" s="1452">
        <v>60</v>
      </c>
      <c r="I44" s="1452">
        <v>180</v>
      </c>
      <c r="J44" s="541" t="s">
        <v>2872</v>
      </c>
      <c r="K44" s="1452">
        <v>117230</v>
      </c>
    </row>
    <row r="45" spans="1:11" s="355" customFormat="1" x14ac:dyDescent="0.25">
      <c r="A45" s="50" t="s">
        <v>2873</v>
      </c>
      <c r="B45" s="68"/>
      <c r="C45" s="68" t="s">
        <v>2871</v>
      </c>
      <c r="D45" s="68"/>
      <c r="E45" s="68"/>
      <c r="F45" s="68"/>
      <c r="G45" s="541" t="s">
        <v>2741</v>
      </c>
      <c r="H45" s="1452">
        <v>30</v>
      </c>
      <c r="I45" s="1452">
        <v>720</v>
      </c>
      <c r="J45" s="68" t="s">
        <v>2855</v>
      </c>
      <c r="K45" s="1452">
        <v>20730</v>
      </c>
    </row>
    <row r="46" spans="1:11" s="355" customFormat="1" x14ac:dyDescent="0.25">
      <c r="A46" s="50" t="s">
        <v>2874</v>
      </c>
      <c r="B46" s="68"/>
      <c r="C46" s="68" t="s">
        <v>169</v>
      </c>
      <c r="D46" s="68"/>
      <c r="E46" s="68"/>
      <c r="F46" s="68"/>
      <c r="G46" s="541" t="s">
        <v>2741</v>
      </c>
      <c r="H46" s="1452">
        <v>180</v>
      </c>
      <c r="I46" s="1452">
        <v>250</v>
      </c>
      <c r="J46" s="68" t="s">
        <v>2855</v>
      </c>
      <c r="K46" s="1452">
        <f>51140</f>
        <v>51140</v>
      </c>
    </row>
    <row r="47" spans="1:11" s="348" customFormat="1" ht="30" x14ac:dyDescent="0.25">
      <c r="A47" s="1081" t="s">
        <v>2875</v>
      </c>
      <c r="B47" s="541"/>
      <c r="C47" s="541" t="s">
        <v>399</v>
      </c>
      <c r="D47" s="541"/>
      <c r="E47" s="541"/>
      <c r="F47" s="541"/>
      <c r="G47" s="541" t="s">
        <v>2741</v>
      </c>
      <c r="H47" s="1442">
        <v>200</v>
      </c>
      <c r="I47" s="1442">
        <v>750</v>
      </c>
      <c r="J47" s="68" t="s">
        <v>2855</v>
      </c>
      <c r="K47" s="1442">
        <v>0</v>
      </c>
    </row>
    <row r="48" spans="1:11" ht="30" x14ac:dyDescent="0.25">
      <c r="A48" s="1081" t="s">
        <v>2876</v>
      </c>
      <c r="B48" s="541"/>
      <c r="C48" s="541" t="s">
        <v>399</v>
      </c>
      <c r="D48" s="541"/>
      <c r="E48" s="541"/>
      <c r="F48" s="541"/>
      <c r="G48" s="541" t="s">
        <v>2741</v>
      </c>
      <c r="H48" s="1442">
        <v>150</v>
      </c>
      <c r="I48" s="1442">
        <v>3000</v>
      </c>
      <c r="J48" s="68" t="s">
        <v>2855</v>
      </c>
      <c r="K48" s="1442">
        <v>213</v>
      </c>
    </row>
    <row r="49" spans="1:11" ht="45" x14ac:dyDescent="0.25">
      <c r="A49" s="1081" t="s">
        <v>2877</v>
      </c>
      <c r="B49" s="541"/>
      <c r="C49" s="285" t="s">
        <v>399</v>
      </c>
      <c r="D49" s="285"/>
      <c r="E49" s="285"/>
      <c r="F49" s="285"/>
      <c r="G49" s="541" t="s">
        <v>2741</v>
      </c>
      <c r="H49" s="1454">
        <v>300</v>
      </c>
      <c r="I49" s="1454">
        <v>3000</v>
      </c>
      <c r="J49" s="1455" t="s">
        <v>2855</v>
      </c>
      <c r="K49" s="1442">
        <v>0</v>
      </c>
    </row>
    <row r="50" spans="1:11" x14ac:dyDescent="0.25">
      <c r="A50" s="152" t="s">
        <v>2878</v>
      </c>
      <c r="B50" s="152"/>
      <c r="C50" s="1455" t="s">
        <v>169</v>
      </c>
      <c r="D50" s="1455"/>
      <c r="E50" s="1455"/>
      <c r="F50" s="1455"/>
      <c r="G50" s="541" t="s">
        <v>2741</v>
      </c>
      <c r="H50" s="1456">
        <v>180</v>
      </c>
      <c r="I50" s="1456">
        <v>250</v>
      </c>
      <c r="J50" s="1455" t="s">
        <v>2855</v>
      </c>
      <c r="K50" s="1456"/>
    </row>
    <row r="51" spans="1:11" x14ac:dyDescent="0.25">
      <c r="A51" s="338" t="s">
        <v>2879</v>
      </c>
      <c r="B51" s="68"/>
      <c r="C51" s="68" t="s">
        <v>169</v>
      </c>
      <c r="D51" s="68"/>
      <c r="E51" s="68"/>
      <c r="F51" s="68"/>
      <c r="G51" s="541" t="s">
        <v>2741</v>
      </c>
      <c r="H51" s="1452">
        <v>150</v>
      </c>
      <c r="I51" s="1452">
        <v>150</v>
      </c>
      <c r="J51" s="68" t="s">
        <v>2855</v>
      </c>
      <c r="K51" s="1452">
        <v>0</v>
      </c>
    </row>
    <row r="52" spans="1:11" ht="30" x14ac:dyDescent="0.25">
      <c r="A52" s="1427" t="s">
        <v>3405</v>
      </c>
      <c r="B52" s="68"/>
      <c r="C52" s="68" t="s">
        <v>169</v>
      </c>
      <c r="D52" s="68"/>
      <c r="E52" s="68"/>
      <c r="F52" s="68"/>
      <c r="G52" s="541" t="s">
        <v>2741</v>
      </c>
      <c r="H52" s="1452">
        <v>40</v>
      </c>
      <c r="I52" s="1452">
        <v>780</v>
      </c>
      <c r="J52" s="68" t="s">
        <v>2855</v>
      </c>
      <c r="K52" s="1452">
        <v>417224</v>
      </c>
    </row>
    <row r="53" spans="1:11" ht="30" x14ac:dyDescent="0.25">
      <c r="A53" s="1427" t="s">
        <v>3406</v>
      </c>
      <c r="B53" s="68"/>
      <c r="C53" s="68" t="s">
        <v>2871</v>
      </c>
      <c r="D53" s="68"/>
      <c r="E53" s="68"/>
      <c r="F53" s="68"/>
      <c r="G53" s="541" t="s">
        <v>2741</v>
      </c>
      <c r="H53" s="1452">
        <v>335</v>
      </c>
      <c r="I53" s="1452">
        <v>780</v>
      </c>
      <c r="J53" s="68" t="s">
        <v>2855</v>
      </c>
      <c r="K53" s="1452">
        <v>35925</v>
      </c>
    </row>
    <row r="54" spans="1:11" ht="30" x14ac:dyDescent="0.25">
      <c r="A54" s="1427" t="s">
        <v>3407</v>
      </c>
      <c r="B54" s="68"/>
      <c r="C54" s="68" t="s">
        <v>976</v>
      </c>
      <c r="D54" s="1410">
        <v>0.05</v>
      </c>
      <c r="E54" s="1410">
        <v>0.05</v>
      </c>
      <c r="F54" s="1410">
        <v>0.8</v>
      </c>
      <c r="G54" s="541" t="s">
        <v>2741</v>
      </c>
      <c r="H54" s="1452">
        <v>50</v>
      </c>
      <c r="I54" s="1452">
        <v>1200</v>
      </c>
      <c r="J54" s="68" t="s">
        <v>2855</v>
      </c>
      <c r="K54" s="1452">
        <f>68733+74940</f>
        <v>143673</v>
      </c>
    </row>
    <row r="55" spans="1:11" ht="30" x14ac:dyDescent="0.25">
      <c r="A55" s="1427" t="s">
        <v>3408</v>
      </c>
      <c r="B55" s="68"/>
      <c r="C55" s="68" t="s">
        <v>27</v>
      </c>
      <c r="D55" s="1410">
        <v>0.13</v>
      </c>
      <c r="E55" s="1410">
        <v>0.13</v>
      </c>
      <c r="F55" s="1410">
        <v>0.15</v>
      </c>
      <c r="G55" s="541" t="s">
        <v>1551</v>
      </c>
      <c r="H55" s="1452" t="s">
        <v>1551</v>
      </c>
      <c r="I55" s="1452" t="s">
        <v>1551</v>
      </c>
      <c r="J55" s="68" t="s">
        <v>2855</v>
      </c>
      <c r="K55" s="1452">
        <v>6122974.04</v>
      </c>
    </row>
    <row r="56" spans="1:11" x14ac:dyDescent="0.25">
      <c r="A56" s="1427"/>
      <c r="B56" s="1457"/>
      <c r="C56" s="68"/>
      <c r="D56" s="1410"/>
      <c r="E56" s="1410"/>
      <c r="F56" s="1410"/>
      <c r="G56" s="541"/>
      <c r="H56" s="1452"/>
      <c r="I56" s="1452"/>
      <c r="J56" s="68"/>
      <c r="K56" s="1452"/>
    </row>
    <row r="57" spans="1:11" x14ac:dyDescent="0.25">
      <c r="A57" s="441" t="s">
        <v>628</v>
      </c>
      <c r="B57" s="1446"/>
      <c r="C57" s="1339"/>
      <c r="D57" s="230"/>
      <c r="E57" s="230"/>
      <c r="F57" s="230"/>
      <c r="G57" s="1339"/>
      <c r="H57" s="1339"/>
      <c r="I57" s="1339"/>
      <c r="J57" s="1339"/>
      <c r="K57" s="448">
        <f>SUM(K43,K32,K28,K25,K18,K16,K11,K9)</f>
        <v>23367807.420000002</v>
      </c>
    </row>
    <row r="58" spans="1:11" x14ac:dyDescent="0.25">
      <c r="K58" s="298"/>
    </row>
    <row r="59" spans="1:11" x14ac:dyDescent="0.25">
      <c r="K59" s="298"/>
    </row>
    <row r="60" spans="1:11" x14ac:dyDescent="0.25">
      <c r="K60" s="298"/>
    </row>
    <row r="61" spans="1:11" x14ac:dyDescent="0.25">
      <c r="K61" s="298"/>
    </row>
    <row r="62" spans="1:11" x14ac:dyDescent="0.25">
      <c r="K62" s="298"/>
    </row>
    <row r="63" spans="1:11" x14ac:dyDescent="0.25">
      <c r="K63" s="298"/>
    </row>
    <row r="64" spans="1:11" x14ac:dyDescent="0.25">
      <c r="K64" s="298"/>
    </row>
    <row r="65" spans="11:11" x14ac:dyDescent="0.25">
      <c r="K65" s="298"/>
    </row>
    <row r="66" spans="11:11" x14ac:dyDescent="0.25">
      <c r="K66" s="298"/>
    </row>
    <row r="67" spans="11:11" x14ac:dyDescent="0.25">
      <c r="K67" s="298"/>
    </row>
    <row r="68" spans="11:11" x14ac:dyDescent="0.25">
      <c r="K68" s="298"/>
    </row>
  </sheetData>
  <mergeCells count="10">
    <mergeCell ref="J7:J8"/>
    <mergeCell ref="K7:K8"/>
    <mergeCell ref="H6:I6"/>
    <mergeCell ref="A7:A8"/>
    <mergeCell ref="B7:B8"/>
    <mergeCell ref="C7:C8"/>
    <mergeCell ref="D7:D8"/>
    <mergeCell ref="E7:F7"/>
    <mergeCell ref="G7:G8"/>
    <mergeCell ref="H7:I7"/>
  </mergeCells>
  <pageMargins left="0.35433070866141736" right="0.15748031496062992" top="0.32" bottom="0.37" header="0.15748031496062992" footer="0.17"/>
  <pageSetup paperSize="9" scale="55"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53"/>
  <sheetViews>
    <sheetView showGridLines="0" zoomScale="90" zoomScaleNormal="90" workbookViewId="0">
      <selection activeCell="A20" sqref="A14:A20"/>
    </sheetView>
  </sheetViews>
  <sheetFormatPr baseColWidth="10" defaultRowHeight="15" x14ac:dyDescent="0.25"/>
  <cols>
    <col min="1" max="1" width="56.28515625" style="347" bestFit="1" customWidth="1"/>
    <col min="2" max="2" width="22.85546875" style="347" bestFit="1" customWidth="1"/>
    <col min="3" max="5" width="17.7109375" style="347" customWidth="1"/>
    <col min="6" max="6" width="16.42578125" style="347" customWidth="1"/>
    <col min="7" max="11" width="17.7109375" style="347" customWidth="1"/>
    <col min="12" max="12" width="1.28515625" style="347" customWidth="1"/>
    <col min="13" max="13" width="15.140625" style="347" bestFit="1" customWidth="1"/>
    <col min="14" max="256" width="11.42578125" style="347"/>
    <col min="257" max="257" width="71" style="347" customWidth="1"/>
    <col min="258" max="258" width="25.42578125" style="347" customWidth="1"/>
    <col min="259" max="267" width="17.7109375" style="347" customWidth="1"/>
    <col min="268" max="268" width="1.28515625" style="347" customWidth="1"/>
    <col min="269" max="269" width="15.140625" style="347" bestFit="1" customWidth="1"/>
    <col min="270" max="512" width="11.42578125" style="347"/>
    <col min="513" max="513" width="71" style="347" customWidth="1"/>
    <col min="514" max="514" width="25.42578125" style="347" customWidth="1"/>
    <col min="515" max="523" width="17.7109375" style="347" customWidth="1"/>
    <col min="524" max="524" width="1.28515625" style="347" customWidth="1"/>
    <col min="525" max="525" width="15.140625" style="347" bestFit="1" customWidth="1"/>
    <col min="526" max="768" width="11.42578125" style="347"/>
    <col min="769" max="769" width="71" style="347" customWidth="1"/>
    <col min="770" max="770" width="25.42578125" style="347" customWidth="1"/>
    <col min="771" max="779" width="17.7109375" style="347" customWidth="1"/>
    <col min="780" max="780" width="1.28515625" style="347" customWidth="1"/>
    <col min="781" max="781" width="15.140625" style="347" bestFit="1" customWidth="1"/>
    <col min="782" max="1024" width="11.42578125" style="347"/>
    <col min="1025" max="1025" width="71" style="347" customWidth="1"/>
    <col min="1026" max="1026" width="25.42578125" style="347" customWidth="1"/>
    <col min="1027" max="1035" width="17.7109375" style="347" customWidth="1"/>
    <col min="1036" max="1036" width="1.28515625" style="347" customWidth="1"/>
    <col min="1037" max="1037" width="15.140625" style="347" bestFit="1" customWidth="1"/>
    <col min="1038" max="1280" width="11.42578125" style="347"/>
    <col min="1281" max="1281" width="71" style="347" customWidth="1"/>
    <col min="1282" max="1282" width="25.42578125" style="347" customWidth="1"/>
    <col min="1283" max="1291" width="17.7109375" style="347" customWidth="1"/>
    <col min="1292" max="1292" width="1.28515625" style="347" customWidth="1"/>
    <col min="1293" max="1293" width="15.140625" style="347" bestFit="1" customWidth="1"/>
    <col min="1294" max="1536" width="11.42578125" style="347"/>
    <col min="1537" max="1537" width="71" style="347" customWidth="1"/>
    <col min="1538" max="1538" width="25.42578125" style="347" customWidth="1"/>
    <col min="1539" max="1547" width="17.7109375" style="347" customWidth="1"/>
    <col min="1548" max="1548" width="1.28515625" style="347" customWidth="1"/>
    <col min="1549" max="1549" width="15.140625" style="347" bestFit="1" customWidth="1"/>
    <col min="1550" max="1792" width="11.42578125" style="347"/>
    <col min="1793" max="1793" width="71" style="347" customWidth="1"/>
    <col min="1794" max="1794" width="25.42578125" style="347" customWidth="1"/>
    <col min="1795" max="1803" width="17.7109375" style="347" customWidth="1"/>
    <col min="1804" max="1804" width="1.28515625" style="347" customWidth="1"/>
    <col min="1805" max="1805" width="15.140625" style="347" bestFit="1" customWidth="1"/>
    <col min="1806" max="2048" width="11.42578125" style="347"/>
    <col min="2049" max="2049" width="71" style="347" customWidth="1"/>
    <col min="2050" max="2050" width="25.42578125" style="347" customWidth="1"/>
    <col min="2051" max="2059" width="17.7109375" style="347" customWidth="1"/>
    <col min="2060" max="2060" width="1.28515625" style="347" customWidth="1"/>
    <col min="2061" max="2061" width="15.140625" style="347" bestFit="1" customWidth="1"/>
    <col min="2062" max="2304" width="11.42578125" style="347"/>
    <col min="2305" max="2305" width="71" style="347" customWidth="1"/>
    <col min="2306" max="2306" width="25.42578125" style="347" customWidth="1"/>
    <col min="2307" max="2315" width="17.7109375" style="347" customWidth="1"/>
    <col min="2316" max="2316" width="1.28515625" style="347" customWidth="1"/>
    <col min="2317" max="2317" width="15.140625" style="347" bestFit="1" customWidth="1"/>
    <col min="2318" max="2560" width="11.42578125" style="347"/>
    <col min="2561" max="2561" width="71" style="347" customWidth="1"/>
    <col min="2562" max="2562" width="25.42578125" style="347" customWidth="1"/>
    <col min="2563" max="2571" width="17.7109375" style="347" customWidth="1"/>
    <col min="2572" max="2572" width="1.28515625" style="347" customWidth="1"/>
    <col min="2573" max="2573" width="15.140625" style="347" bestFit="1" customWidth="1"/>
    <col min="2574" max="2816" width="11.42578125" style="347"/>
    <col min="2817" max="2817" width="71" style="347" customWidth="1"/>
    <col min="2818" max="2818" width="25.42578125" style="347" customWidth="1"/>
    <col min="2819" max="2827" width="17.7109375" style="347" customWidth="1"/>
    <col min="2828" max="2828" width="1.28515625" style="347" customWidth="1"/>
    <col min="2829" max="2829" width="15.140625" style="347" bestFit="1" customWidth="1"/>
    <col min="2830" max="3072" width="11.42578125" style="347"/>
    <col min="3073" max="3073" width="71" style="347" customWidth="1"/>
    <col min="3074" max="3074" width="25.42578125" style="347" customWidth="1"/>
    <col min="3075" max="3083" width="17.7109375" style="347" customWidth="1"/>
    <col min="3084" max="3084" width="1.28515625" style="347" customWidth="1"/>
    <col min="3085" max="3085" width="15.140625" style="347" bestFit="1" customWidth="1"/>
    <col min="3086" max="3328" width="11.42578125" style="347"/>
    <col min="3329" max="3329" width="71" style="347" customWidth="1"/>
    <col min="3330" max="3330" width="25.42578125" style="347" customWidth="1"/>
    <col min="3331" max="3339" width="17.7109375" style="347" customWidth="1"/>
    <col min="3340" max="3340" width="1.28515625" style="347" customWidth="1"/>
    <col min="3341" max="3341" width="15.140625" style="347" bestFit="1" customWidth="1"/>
    <col min="3342" max="3584" width="11.42578125" style="347"/>
    <col min="3585" max="3585" width="71" style="347" customWidth="1"/>
    <col min="3586" max="3586" width="25.42578125" style="347" customWidth="1"/>
    <col min="3587" max="3595" width="17.7109375" style="347" customWidth="1"/>
    <col min="3596" max="3596" width="1.28515625" style="347" customWidth="1"/>
    <col min="3597" max="3597" width="15.140625" style="347" bestFit="1" customWidth="1"/>
    <col min="3598" max="3840" width="11.42578125" style="347"/>
    <col min="3841" max="3841" width="71" style="347" customWidth="1"/>
    <col min="3842" max="3842" width="25.42578125" style="347" customWidth="1"/>
    <col min="3843" max="3851" width="17.7109375" style="347" customWidth="1"/>
    <col min="3852" max="3852" width="1.28515625" style="347" customWidth="1"/>
    <col min="3853" max="3853" width="15.140625" style="347" bestFit="1" customWidth="1"/>
    <col min="3854" max="4096" width="11.42578125" style="347"/>
    <col min="4097" max="4097" width="71" style="347" customWidth="1"/>
    <col min="4098" max="4098" width="25.42578125" style="347" customWidth="1"/>
    <col min="4099" max="4107" width="17.7109375" style="347" customWidth="1"/>
    <col min="4108" max="4108" width="1.28515625" style="347" customWidth="1"/>
    <col min="4109" max="4109" width="15.140625" style="347" bestFit="1" customWidth="1"/>
    <col min="4110" max="4352" width="11.42578125" style="347"/>
    <col min="4353" max="4353" width="71" style="347" customWidth="1"/>
    <col min="4354" max="4354" width="25.42578125" style="347" customWidth="1"/>
    <col min="4355" max="4363" width="17.7109375" style="347" customWidth="1"/>
    <col min="4364" max="4364" width="1.28515625" style="347" customWidth="1"/>
    <col min="4365" max="4365" width="15.140625" style="347" bestFit="1" customWidth="1"/>
    <col min="4366" max="4608" width="11.42578125" style="347"/>
    <col min="4609" max="4609" width="71" style="347" customWidth="1"/>
    <col min="4610" max="4610" width="25.42578125" style="347" customWidth="1"/>
    <col min="4611" max="4619" width="17.7109375" style="347" customWidth="1"/>
    <col min="4620" max="4620" width="1.28515625" style="347" customWidth="1"/>
    <col min="4621" max="4621" width="15.140625" style="347" bestFit="1" customWidth="1"/>
    <col min="4622" max="4864" width="11.42578125" style="347"/>
    <col min="4865" max="4865" width="71" style="347" customWidth="1"/>
    <col min="4866" max="4866" width="25.42578125" style="347" customWidth="1"/>
    <col min="4867" max="4875" width="17.7109375" style="347" customWidth="1"/>
    <col min="4876" max="4876" width="1.28515625" style="347" customWidth="1"/>
    <col min="4877" max="4877" width="15.140625" style="347" bestFit="1" customWidth="1"/>
    <col min="4878" max="5120" width="11.42578125" style="347"/>
    <col min="5121" max="5121" width="71" style="347" customWidth="1"/>
    <col min="5122" max="5122" width="25.42578125" style="347" customWidth="1"/>
    <col min="5123" max="5131" width="17.7109375" style="347" customWidth="1"/>
    <col min="5132" max="5132" width="1.28515625" style="347" customWidth="1"/>
    <col min="5133" max="5133" width="15.140625" style="347" bestFit="1" customWidth="1"/>
    <col min="5134" max="5376" width="11.42578125" style="347"/>
    <col min="5377" max="5377" width="71" style="347" customWidth="1"/>
    <col min="5378" max="5378" width="25.42578125" style="347" customWidth="1"/>
    <col min="5379" max="5387" width="17.7109375" style="347" customWidth="1"/>
    <col min="5388" max="5388" width="1.28515625" style="347" customWidth="1"/>
    <col min="5389" max="5389" width="15.140625" style="347" bestFit="1" customWidth="1"/>
    <col min="5390" max="5632" width="11.42578125" style="347"/>
    <col min="5633" max="5633" width="71" style="347" customWidth="1"/>
    <col min="5634" max="5634" width="25.42578125" style="347" customWidth="1"/>
    <col min="5635" max="5643" width="17.7109375" style="347" customWidth="1"/>
    <col min="5644" max="5644" width="1.28515625" style="347" customWidth="1"/>
    <col min="5645" max="5645" width="15.140625" style="347" bestFit="1" customWidth="1"/>
    <col min="5646" max="5888" width="11.42578125" style="347"/>
    <col min="5889" max="5889" width="71" style="347" customWidth="1"/>
    <col min="5890" max="5890" width="25.42578125" style="347" customWidth="1"/>
    <col min="5891" max="5899" width="17.7109375" style="347" customWidth="1"/>
    <col min="5900" max="5900" width="1.28515625" style="347" customWidth="1"/>
    <col min="5901" max="5901" width="15.140625" style="347" bestFit="1" customWidth="1"/>
    <col min="5902" max="6144" width="11.42578125" style="347"/>
    <col min="6145" max="6145" width="71" style="347" customWidth="1"/>
    <col min="6146" max="6146" width="25.42578125" style="347" customWidth="1"/>
    <col min="6147" max="6155" width="17.7109375" style="347" customWidth="1"/>
    <col min="6156" max="6156" width="1.28515625" style="347" customWidth="1"/>
    <col min="6157" max="6157" width="15.140625" style="347" bestFit="1" customWidth="1"/>
    <col min="6158" max="6400" width="11.42578125" style="347"/>
    <col min="6401" max="6401" width="71" style="347" customWidth="1"/>
    <col min="6402" max="6402" width="25.42578125" style="347" customWidth="1"/>
    <col min="6403" max="6411" width="17.7109375" style="347" customWidth="1"/>
    <col min="6412" max="6412" width="1.28515625" style="347" customWidth="1"/>
    <col min="6413" max="6413" width="15.140625" style="347" bestFit="1" customWidth="1"/>
    <col min="6414" max="6656" width="11.42578125" style="347"/>
    <col min="6657" max="6657" width="71" style="347" customWidth="1"/>
    <col min="6658" max="6658" width="25.42578125" style="347" customWidth="1"/>
    <col min="6659" max="6667" width="17.7109375" style="347" customWidth="1"/>
    <col min="6668" max="6668" width="1.28515625" style="347" customWidth="1"/>
    <col min="6669" max="6669" width="15.140625" style="347" bestFit="1" customWidth="1"/>
    <col min="6670" max="6912" width="11.42578125" style="347"/>
    <col min="6913" max="6913" width="71" style="347" customWidth="1"/>
    <col min="6914" max="6914" width="25.42578125" style="347" customWidth="1"/>
    <col min="6915" max="6923" width="17.7109375" style="347" customWidth="1"/>
    <col min="6924" max="6924" width="1.28515625" style="347" customWidth="1"/>
    <col min="6925" max="6925" width="15.140625" style="347" bestFit="1" customWidth="1"/>
    <col min="6926" max="7168" width="11.42578125" style="347"/>
    <col min="7169" max="7169" width="71" style="347" customWidth="1"/>
    <col min="7170" max="7170" width="25.42578125" style="347" customWidth="1"/>
    <col min="7171" max="7179" width="17.7109375" style="347" customWidth="1"/>
    <col min="7180" max="7180" width="1.28515625" style="347" customWidth="1"/>
    <col min="7181" max="7181" width="15.140625" style="347" bestFit="1" customWidth="1"/>
    <col min="7182" max="7424" width="11.42578125" style="347"/>
    <col min="7425" max="7425" width="71" style="347" customWidth="1"/>
    <col min="7426" max="7426" width="25.42578125" style="347" customWidth="1"/>
    <col min="7427" max="7435" width="17.7109375" style="347" customWidth="1"/>
    <col min="7436" max="7436" width="1.28515625" style="347" customWidth="1"/>
    <col min="7437" max="7437" width="15.140625" style="347" bestFit="1" customWidth="1"/>
    <col min="7438" max="7680" width="11.42578125" style="347"/>
    <col min="7681" max="7681" width="71" style="347" customWidth="1"/>
    <col min="7682" max="7682" width="25.42578125" style="347" customWidth="1"/>
    <col min="7683" max="7691" width="17.7109375" style="347" customWidth="1"/>
    <col min="7692" max="7692" width="1.28515625" style="347" customWidth="1"/>
    <col min="7693" max="7693" width="15.140625" style="347" bestFit="1" customWidth="1"/>
    <col min="7694" max="7936" width="11.42578125" style="347"/>
    <col min="7937" max="7937" width="71" style="347" customWidth="1"/>
    <col min="7938" max="7938" width="25.42578125" style="347" customWidth="1"/>
    <col min="7939" max="7947" width="17.7109375" style="347" customWidth="1"/>
    <col min="7948" max="7948" width="1.28515625" style="347" customWidth="1"/>
    <col min="7949" max="7949" width="15.140625" style="347" bestFit="1" customWidth="1"/>
    <col min="7950" max="8192" width="11.42578125" style="347"/>
    <col min="8193" max="8193" width="71" style="347" customWidth="1"/>
    <col min="8194" max="8194" width="25.42578125" style="347" customWidth="1"/>
    <col min="8195" max="8203" width="17.7109375" style="347" customWidth="1"/>
    <col min="8204" max="8204" width="1.28515625" style="347" customWidth="1"/>
    <col min="8205" max="8205" width="15.140625" style="347" bestFit="1" customWidth="1"/>
    <col min="8206" max="8448" width="11.42578125" style="347"/>
    <col min="8449" max="8449" width="71" style="347" customWidth="1"/>
    <col min="8450" max="8450" width="25.42578125" style="347" customWidth="1"/>
    <col min="8451" max="8459" width="17.7109375" style="347" customWidth="1"/>
    <col min="8460" max="8460" width="1.28515625" style="347" customWidth="1"/>
    <col min="8461" max="8461" width="15.140625" style="347" bestFit="1" customWidth="1"/>
    <col min="8462" max="8704" width="11.42578125" style="347"/>
    <col min="8705" max="8705" width="71" style="347" customWidth="1"/>
    <col min="8706" max="8706" width="25.42578125" style="347" customWidth="1"/>
    <col min="8707" max="8715" width="17.7109375" style="347" customWidth="1"/>
    <col min="8716" max="8716" width="1.28515625" style="347" customWidth="1"/>
    <col min="8717" max="8717" width="15.140625" style="347" bestFit="1" customWidth="1"/>
    <col min="8718" max="8960" width="11.42578125" style="347"/>
    <col min="8961" max="8961" width="71" style="347" customWidth="1"/>
    <col min="8962" max="8962" width="25.42578125" style="347" customWidth="1"/>
    <col min="8963" max="8971" width="17.7109375" style="347" customWidth="1"/>
    <col min="8972" max="8972" width="1.28515625" style="347" customWidth="1"/>
    <col min="8973" max="8973" width="15.140625" style="347" bestFit="1" customWidth="1"/>
    <col min="8974" max="9216" width="11.42578125" style="347"/>
    <col min="9217" max="9217" width="71" style="347" customWidth="1"/>
    <col min="9218" max="9218" width="25.42578125" style="347" customWidth="1"/>
    <col min="9219" max="9227" width="17.7109375" style="347" customWidth="1"/>
    <col min="9228" max="9228" width="1.28515625" style="347" customWidth="1"/>
    <col min="9229" max="9229" width="15.140625" style="347" bestFit="1" customWidth="1"/>
    <col min="9230" max="9472" width="11.42578125" style="347"/>
    <col min="9473" max="9473" width="71" style="347" customWidth="1"/>
    <col min="9474" max="9474" width="25.42578125" style="347" customWidth="1"/>
    <col min="9475" max="9483" width="17.7109375" style="347" customWidth="1"/>
    <col min="9484" max="9484" width="1.28515625" style="347" customWidth="1"/>
    <col min="9485" max="9485" width="15.140625" style="347" bestFit="1" customWidth="1"/>
    <col min="9486" max="9728" width="11.42578125" style="347"/>
    <col min="9729" max="9729" width="71" style="347" customWidth="1"/>
    <col min="9730" max="9730" width="25.42578125" style="347" customWidth="1"/>
    <col min="9731" max="9739" width="17.7109375" style="347" customWidth="1"/>
    <col min="9740" max="9740" width="1.28515625" style="347" customWidth="1"/>
    <col min="9741" max="9741" width="15.140625" style="347" bestFit="1" customWidth="1"/>
    <col min="9742" max="9984" width="11.42578125" style="347"/>
    <col min="9985" max="9985" width="71" style="347" customWidth="1"/>
    <col min="9986" max="9986" width="25.42578125" style="347" customWidth="1"/>
    <col min="9987" max="9995" width="17.7109375" style="347" customWidth="1"/>
    <col min="9996" max="9996" width="1.28515625" style="347" customWidth="1"/>
    <col min="9997" max="9997" width="15.140625" style="347" bestFit="1" customWidth="1"/>
    <col min="9998" max="10240" width="11.42578125" style="347"/>
    <col min="10241" max="10241" width="71" style="347" customWidth="1"/>
    <col min="10242" max="10242" width="25.42578125" style="347" customWidth="1"/>
    <col min="10243" max="10251" width="17.7109375" style="347" customWidth="1"/>
    <col min="10252" max="10252" width="1.28515625" style="347" customWidth="1"/>
    <col min="10253" max="10253" width="15.140625" style="347" bestFit="1" customWidth="1"/>
    <col min="10254" max="10496" width="11.42578125" style="347"/>
    <col min="10497" max="10497" width="71" style="347" customWidth="1"/>
    <col min="10498" max="10498" width="25.42578125" style="347" customWidth="1"/>
    <col min="10499" max="10507" width="17.7109375" style="347" customWidth="1"/>
    <col min="10508" max="10508" width="1.28515625" style="347" customWidth="1"/>
    <col min="10509" max="10509" width="15.140625" style="347" bestFit="1" customWidth="1"/>
    <col min="10510" max="10752" width="11.42578125" style="347"/>
    <col min="10753" max="10753" width="71" style="347" customWidth="1"/>
    <col min="10754" max="10754" width="25.42578125" style="347" customWidth="1"/>
    <col min="10755" max="10763" width="17.7109375" style="347" customWidth="1"/>
    <col min="10764" max="10764" width="1.28515625" style="347" customWidth="1"/>
    <col min="10765" max="10765" width="15.140625" style="347" bestFit="1" customWidth="1"/>
    <col min="10766" max="11008" width="11.42578125" style="347"/>
    <col min="11009" max="11009" width="71" style="347" customWidth="1"/>
    <col min="11010" max="11010" width="25.42578125" style="347" customWidth="1"/>
    <col min="11011" max="11019" width="17.7109375" style="347" customWidth="1"/>
    <col min="11020" max="11020" width="1.28515625" style="347" customWidth="1"/>
    <col min="11021" max="11021" width="15.140625" style="347" bestFit="1" customWidth="1"/>
    <col min="11022" max="11264" width="11.42578125" style="347"/>
    <col min="11265" max="11265" width="71" style="347" customWidth="1"/>
    <col min="11266" max="11266" width="25.42578125" style="347" customWidth="1"/>
    <col min="11267" max="11275" width="17.7109375" style="347" customWidth="1"/>
    <col min="11276" max="11276" width="1.28515625" style="347" customWidth="1"/>
    <col min="11277" max="11277" width="15.140625" style="347" bestFit="1" customWidth="1"/>
    <col min="11278" max="11520" width="11.42578125" style="347"/>
    <col min="11521" max="11521" width="71" style="347" customWidth="1"/>
    <col min="11522" max="11522" width="25.42578125" style="347" customWidth="1"/>
    <col min="11523" max="11531" width="17.7109375" style="347" customWidth="1"/>
    <col min="11532" max="11532" width="1.28515625" style="347" customWidth="1"/>
    <col min="11533" max="11533" width="15.140625" style="347" bestFit="1" customWidth="1"/>
    <col min="11534" max="11776" width="11.42578125" style="347"/>
    <col min="11777" max="11777" width="71" style="347" customWidth="1"/>
    <col min="11778" max="11778" width="25.42578125" style="347" customWidth="1"/>
    <col min="11779" max="11787" width="17.7109375" style="347" customWidth="1"/>
    <col min="11788" max="11788" width="1.28515625" style="347" customWidth="1"/>
    <col min="11789" max="11789" width="15.140625" style="347" bestFit="1" customWidth="1"/>
    <col min="11790" max="12032" width="11.42578125" style="347"/>
    <col min="12033" max="12033" width="71" style="347" customWidth="1"/>
    <col min="12034" max="12034" width="25.42578125" style="347" customWidth="1"/>
    <col min="12035" max="12043" width="17.7109375" style="347" customWidth="1"/>
    <col min="12044" max="12044" width="1.28515625" style="347" customWidth="1"/>
    <col min="12045" max="12045" width="15.140625" style="347" bestFit="1" customWidth="1"/>
    <col min="12046" max="12288" width="11.42578125" style="347"/>
    <col min="12289" max="12289" width="71" style="347" customWidth="1"/>
    <col min="12290" max="12290" width="25.42578125" style="347" customWidth="1"/>
    <col min="12291" max="12299" width="17.7109375" style="347" customWidth="1"/>
    <col min="12300" max="12300" width="1.28515625" style="347" customWidth="1"/>
    <col min="12301" max="12301" width="15.140625" style="347" bestFit="1" customWidth="1"/>
    <col min="12302" max="12544" width="11.42578125" style="347"/>
    <col min="12545" max="12545" width="71" style="347" customWidth="1"/>
    <col min="12546" max="12546" width="25.42578125" style="347" customWidth="1"/>
    <col min="12547" max="12555" width="17.7109375" style="347" customWidth="1"/>
    <col min="12556" max="12556" width="1.28515625" style="347" customWidth="1"/>
    <col min="12557" max="12557" width="15.140625" style="347" bestFit="1" customWidth="1"/>
    <col min="12558" max="12800" width="11.42578125" style="347"/>
    <col min="12801" max="12801" width="71" style="347" customWidth="1"/>
    <col min="12802" max="12802" width="25.42578125" style="347" customWidth="1"/>
    <col min="12803" max="12811" width="17.7109375" style="347" customWidth="1"/>
    <col min="12812" max="12812" width="1.28515625" style="347" customWidth="1"/>
    <col min="12813" max="12813" width="15.140625" style="347" bestFit="1" customWidth="1"/>
    <col min="12814" max="13056" width="11.42578125" style="347"/>
    <col min="13057" max="13057" width="71" style="347" customWidth="1"/>
    <col min="13058" max="13058" width="25.42578125" style="347" customWidth="1"/>
    <col min="13059" max="13067" width="17.7109375" style="347" customWidth="1"/>
    <col min="13068" max="13068" width="1.28515625" style="347" customWidth="1"/>
    <col min="13069" max="13069" width="15.140625" style="347" bestFit="1" customWidth="1"/>
    <col min="13070" max="13312" width="11.42578125" style="347"/>
    <col min="13313" max="13313" width="71" style="347" customWidth="1"/>
    <col min="13314" max="13314" width="25.42578125" style="347" customWidth="1"/>
    <col min="13315" max="13323" width="17.7109375" style="347" customWidth="1"/>
    <col min="13324" max="13324" width="1.28515625" style="347" customWidth="1"/>
    <col min="13325" max="13325" width="15.140625" style="347" bestFit="1" customWidth="1"/>
    <col min="13326" max="13568" width="11.42578125" style="347"/>
    <col min="13569" max="13569" width="71" style="347" customWidth="1"/>
    <col min="13570" max="13570" width="25.42578125" style="347" customWidth="1"/>
    <col min="13571" max="13579" width="17.7109375" style="347" customWidth="1"/>
    <col min="13580" max="13580" width="1.28515625" style="347" customWidth="1"/>
    <col min="13581" max="13581" width="15.140625" style="347" bestFit="1" customWidth="1"/>
    <col min="13582" max="13824" width="11.42578125" style="347"/>
    <col min="13825" max="13825" width="71" style="347" customWidth="1"/>
    <col min="13826" max="13826" width="25.42578125" style="347" customWidth="1"/>
    <col min="13827" max="13835" width="17.7109375" style="347" customWidth="1"/>
    <col min="13836" max="13836" width="1.28515625" style="347" customWidth="1"/>
    <col min="13837" max="13837" width="15.140625" style="347" bestFit="1" customWidth="1"/>
    <col min="13838" max="14080" width="11.42578125" style="347"/>
    <col min="14081" max="14081" width="71" style="347" customWidth="1"/>
    <col min="14082" max="14082" width="25.42578125" style="347" customWidth="1"/>
    <col min="14083" max="14091" width="17.7109375" style="347" customWidth="1"/>
    <col min="14092" max="14092" width="1.28515625" style="347" customWidth="1"/>
    <col min="14093" max="14093" width="15.140625" style="347" bestFit="1" customWidth="1"/>
    <col min="14094" max="14336" width="11.42578125" style="347"/>
    <col min="14337" max="14337" width="71" style="347" customWidth="1"/>
    <col min="14338" max="14338" width="25.42578125" style="347" customWidth="1"/>
    <col min="14339" max="14347" width="17.7109375" style="347" customWidth="1"/>
    <col min="14348" max="14348" width="1.28515625" style="347" customWidth="1"/>
    <col min="14349" max="14349" width="15.140625" style="347" bestFit="1" customWidth="1"/>
    <col min="14350" max="14592" width="11.42578125" style="347"/>
    <col min="14593" max="14593" width="71" style="347" customWidth="1"/>
    <col min="14594" max="14594" width="25.42578125" style="347" customWidth="1"/>
    <col min="14595" max="14603" width="17.7109375" style="347" customWidth="1"/>
    <col min="14604" max="14604" width="1.28515625" style="347" customWidth="1"/>
    <col min="14605" max="14605" width="15.140625" style="347" bestFit="1" customWidth="1"/>
    <col min="14606" max="14848" width="11.42578125" style="347"/>
    <col min="14849" max="14849" width="71" style="347" customWidth="1"/>
    <col min="14850" max="14850" width="25.42578125" style="347" customWidth="1"/>
    <col min="14851" max="14859" width="17.7109375" style="347" customWidth="1"/>
    <col min="14860" max="14860" width="1.28515625" style="347" customWidth="1"/>
    <col min="14861" max="14861" width="15.140625" style="347" bestFit="1" customWidth="1"/>
    <col min="14862" max="15104" width="11.42578125" style="347"/>
    <col min="15105" max="15105" width="71" style="347" customWidth="1"/>
    <col min="15106" max="15106" width="25.42578125" style="347" customWidth="1"/>
    <col min="15107" max="15115" width="17.7109375" style="347" customWidth="1"/>
    <col min="15116" max="15116" width="1.28515625" style="347" customWidth="1"/>
    <col min="15117" max="15117" width="15.140625" style="347" bestFit="1" customWidth="1"/>
    <col min="15118" max="15360" width="11.42578125" style="347"/>
    <col min="15361" max="15361" width="71" style="347" customWidth="1"/>
    <col min="15362" max="15362" width="25.42578125" style="347" customWidth="1"/>
    <col min="15363" max="15371" width="17.7109375" style="347" customWidth="1"/>
    <col min="15372" max="15372" width="1.28515625" style="347" customWidth="1"/>
    <col min="15373" max="15373" width="15.140625" style="347" bestFit="1" customWidth="1"/>
    <col min="15374" max="15616" width="11.42578125" style="347"/>
    <col min="15617" max="15617" width="71" style="347" customWidth="1"/>
    <col min="15618" max="15618" width="25.42578125" style="347" customWidth="1"/>
    <col min="15619" max="15627" width="17.7109375" style="347" customWidth="1"/>
    <col min="15628" max="15628" width="1.28515625" style="347" customWidth="1"/>
    <col min="15629" max="15629" width="15.140625" style="347" bestFit="1" customWidth="1"/>
    <col min="15630" max="15872" width="11.42578125" style="347"/>
    <col min="15873" max="15873" width="71" style="347" customWidth="1"/>
    <col min="15874" max="15874" width="25.42578125" style="347" customWidth="1"/>
    <col min="15875" max="15883" width="17.7109375" style="347" customWidth="1"/>
    <col min="15884" max="15884" width="1.28515625" style="347" customWidth="1"/>
    <col min="15885" max="15885" width="15.140625" style="347" bestFit="1" customWidth="1"/>
    <col min="15886" max="16128" width="11.42578125" style="347"/>
    <col min="16129" max="16129" width="71" style="347" customWidth="1"/>
    <col min="16130" max="16130" width="25.42578125" style="347" customWidth="1"/>
    <col min="16131" max="16139" width="17.7109375" style="347" customWidth="1"/>
    <col min="16140" max="16140" width="1.28515625" style="347" customWidth="1"/>
    <col min="16141" max="16141" width="15.140625" style="347" bestFit="1" customWidth="1"/>
    <col min="16142" max="16384" width="11.42578125" style="347"/>
  </cols>
  <sheetData>
    <row r="1" spans="1:11" s="348" customFormat="1" x14ac:dyDescent="0.25">
      <c r="A1" s="171"/>
    </row>
    <row r="2" spans="1:11" s="348" customFormat="1" x14ac:dyDescent="0.25">
      <c r="A2" s="349"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1044</v>
      </c>
      <c r="B4" s="350"/>
      <c r="C4" s="350"/>
      <c r="D4" s="350"/>
      <c r="E4" s="350"/>
      <c r="F4" s="350"/>
      <c r="G4" s="350"/>
      <c r="H4" s="350"/>
      <c r="I4" s="350"/>
      <c r="J4" s="350"/>
      <c r="K4" s="350"/>
    </row>
    <row r="5" spans="1:11" s="348" customFormat="1" ht="18" customHeight="1" x14ac:dyDescent="0.25"/>
    <row r="6" spans="1:11" s="348" customFormat="1" x14ac:dyDescent="0.25">
      <c r="A6" s="352" t="s">
        <v>1</v>
      </c>
      <c r="B6" s="352" t="s">
        <v>2</v>
      </c>
      <c r="C6" s="352" t="s">
        <v>3</v>
      </c>
      <c r="D6" s="352"/>
      <c r="E6" s="353" t="s">
        <v>4</v>
      </c>
      <c r="F6" s="353"/>
      <c r="G6" s="352" t="s">
        <v>5</v>
      </c>
      <c r="H6" s="1603" t="s">
        <v>6</v>
      </c>
      <c r="I6" s="1603"/>
      <c r="J6" s="352" t="s">
        <v>7</v>
      </c>
      <c r="K6" s="352" t="s">
        <v>8</v>
      </c>
    </row>
    <row r="7" spans="1:11" s="354" customFormat="1" ht="15.75" customHeight="1" x14ac:dyDescent="0.25">
      <c r="A7" s="1614" t="s">
        <v>9</v>
      </c>
      <c r="B7" s="1601" t="s">
        <v>10</v>
      </c>
      <c r="C7" s="1601" t="s">
        <v>11</v>
      </c>
      <c r="D7" s="1601" t="s">
        <v>12</v>
      </c>
      <c r="E7" s="1601" t="s">
        <v>13</v>
      </c>
      <c r="F7" s="1601"/>
      <c r="G7" s="1601" t="s">
        <v>14</v>
      </c>
      <c r="H7" s="1601" t="s">
        <v>15</v>
      </c>
      <c r="I7" s="1601"/>
      <c r="J7" s="1601" t="s">
        <v>16</v>
      </c>
      <c r="K7" s="1602" t="s">
        <v>17</v>
      </c>
    </row>
    <row r="8" spans="1:11" s="354" customFormat="1" x14ac:dyDescent="0.25">
      <c r="A8" s="1614"/>
      <c r="B8" s="1601"/>
      <c r="C8" s="1601"/>
      <c r="D8" s="1601"/>
      <c r="E8" s="299" t="s">
        <v>18</v>
      </c>
      <c r="F8" s="299" t="s">
        <v>19</v>
      </c>
      <c r="G8" s="1601"/>
      <c r="H8" s="299" t="s">
        <v>18</v>
      </c>
      <c r="I8" s="299" t="s">
        <v>19</v>
      </c>
      <c r="J8" s="1601"/>
      <c r="K8" s="1602"/>
    </row>
    <row r="9" spans="1:11" ht="15.95" customHeight="1" x14ac:dyDescent="0.25">
      <c r="A9" s="140" t="s">
        <v>20</v>
      </c>
      <c r="B9" s="141"/>
      <c r="C9" s="141"/>
      <c r="D9" s="141"/>
      <c r="E9" s="141"/>
      <c r="F9" s="141"/>
      <c r="G9" s="141"/>
      <c r="H9" s="141"/>
      <c r="I9" s="141"/>
      <c r="J9" s="274"/>
      <c r="K9" s="142">
        <f>SUM(K10)</f>
        <v>0</v>
      </c>
    </row>
    <row r="10" spans="1:11" ht="18" customHeight="1" x14ac:dyDescent="0.25">
      <c r="A10" s="1458"/>
      <c r="B10" s="1458"/>
      <c r="C10" s="1458"/>
      <c r="D10" s="437"/>
      <c r="E10" s="437"/>
      <c r="F10" s="437"/>
      <c r="G10" s="485"/>
      <c r="H10" s="1342"/>
      <c r="I10" s="1342"/>
      <c r="J10" s="1341"/>
      <c r="K10" s="397"/>
    </row>
    <row r="11" spans="1:11" ht="15.95" customHeight="1" x14ac:dyDescent="0.25">
      <c r="A11" s="140" t="s">
        <v>21</v>
      </c>
      <c r="B11" s="141"/>
      <c r="C11" s="141"/>
      <c r="D11" s="141"/>
      <c r="E11" s="141"/>
      <c r="F11" s="141"/>
      <c r="G11" s="141"/>
      <c r="H11" s="141"/>
      <c r="I11" s="141"/>
      <c r="J11" s="274"/>
      <c r="K11" s="398">
        <f>SUM(K12:K20)</f>
        <v>14296180.5</v>
      </c>
    </row>
    <row r="12" spans="1:11" ht="15.95" customHeight="1" x14ac:dyDescent="0.25">
      <c r="A12" s="1458" t="s">
        <v>1045</v>
      </c>
      <c r="B12" s="1458" t="s">
        <v>1046</v>
      </c>
      <c r="C12" s="1458" t="s">
        <v>110</v>
      </c>
      <c r="D12" s="1459">
        <v>1.2E-2</v>
      </c>
      <c r="E12" s="120">
        <v>5.0000000000000001E-3</v>
      </c>
      <c r="F12" s="121">
        <v>0.03</v>
      </c>
      <c r="G12" s="209"/>
      <c r="H12" s="209"/>
      <c r="I12" s="209"/>
      <c r="J12" s="1341" t="s">
        <v>1047</v>
      </c>
      <c r="K12" s="397">
        <v>7194631.9500000002</v>
      </c>
    </row>
    <row r="13" spans="1:11" ht="15.95" customHeight="1" x14ac:dyDescent="0.25">
      <c r="A13" s="1458" t="s">
        <v>1048</v>
      </c>
      <c r="B13" s="1458" t="s">
        <v>1049</v>
      </c>
      <c r="C13" s="1458" t="s">
        <v>110</v>
      </c>
      <c r="D13" s="1460"/>
      <c r="E13" s="121">
        <v>0.04</v>
      </c>
      <c r="F13" s="121">
        <v>0.14000000000000001</v>
      </c>
      <c r="G13" s="209"/>
      <c r="H13" s="209"/>
      <c r="I13" s="209"/>
      <c r="J13" s="1341" t="s">
        <v>1047</v>
      </c>
      <c r="K13" s="397">
        <v>2317177.66</v>
      </c>
    </row>
    <row r="14" spans="1:11" ht="15.95" customHeight="1" x14ac:dyDescent="0.25">
      <c r="A14" s="1463" t="s">
        <v>128</v>
      </c>
      <c r="B14" s="1458" t="s">
        <v>1050</v>
      </c>
      <c r="C14" s="1458" t="s">
        <v>23</v>
      </c>
      <c r="D14" s="128"/>
      <c r="E14" s="88" t="s">
        <v>1051</v>
      </c>
      <c r="F14" s="88" t="s">
        <v>1052</v>
      </c>
      <c r="G14" s="209"/>
      <c r="H14" s="209"/>
      <c r="I14" s="209"/>
      <c r="J14" s="1341" t="s">
        <v>1047</v>
      </c>
      <c r="K14" s="397">
        <v>2053310.99</v>
      </c>
    </row>
    <row r="15" spans="1:11" ht="15.95" customHeight="1" x14ac:dyDescent="0.25">
      <c r="A15" s="1463" t="s">
        <v>1053</v>
      </c>
      <c r="B15" s="1458" t="s">
        <v>1054</v>
      </c>
      <c r="C15" s="1458" t="s">
        <v>110</v>
      </c>
      <c r="D15" s="128"/>
      <c r="E15" s="128"/>
      <c r="F15" s="128"/>
      <c r="G15" s="1340"/>
      <c r="H15" s="1340">
        <v>25</v>
      </c>
      <c r="I15" s="1340">
        <v>400</v>
      </c>
      <c r="J15" s="1341" t="s">
        <v>1047</v>
      </c>
      <c r="K15" s="397">
        <v>1851041.3</v>
      </c>
    </row>
    <row r="16" spans="1:11" ht="15.95" customHeight="1" x14ac:dyDescent="0.25">
      <c r="A16" s="1463" t="s">
        <v>1055</v>
      </c>
      <c r="B16" s="1458" t="s">
        <v>1054</v>
      </c>
      <c r="C16" s="1458" t="s">
        <v>987</v>
      </c>
      <c r="D16" s="128"/>
      <c r="E16" s="128"/>
      <c r="F16" s="128"/>
      <c r="G16" s="209"/>
      <c r="H16" s="1340">
        <v>15</v>
      </c>
      <c r="I16" s="1340">
        <v>1170</v>
      </c>
      <c r="J16" s="1341" t="s">
        <v>1047</v>
      </c>
      <c r="K16" s="397">
        <v>349803.76</v>
      </c>
    </row>
    <row r="17" spans="1:13" ht="15.95" customHeight="1" x14ac:dyDescent="0.25">
      <c r="A17" s="1463" t="s">
        <v>1056</v>
      </c>
      <c r="B17" s="1458" t="s">
        <v>1057</v>
      </c>
      <c r="C17" s="437"/>
      <c r="D17" s="128"/>
      <c r="E17" s="128"/>
      <c r="F17" s="128"/>
      <c r="G17" s="209"/>
      <c r="H17" s="209"/>
      <c r="I17" s="209"/>
      <c r="J17" s="1341" t="s">
        <v>1047</v>
      </c>
      <c r="K17" s="397">
        <v>314579.68</v>
      </c>
    </row>
    <row r="18" spans="1:13" ht="15.95" customHeight="1" x14ac:dyDescent="0.25">
      <c r="A18" s="1463" t="s">
        <v>473</v>
      </c>
      <c r="B18" s="1458" t="s">
        <v>953</v>
      </c>
      <c r="C18" s="1458" t="s">
        <v>23</v>
      </c>
      <c r="D18" s="128"/>
      <c r="E18" s="412"/>
      <c r="F18" s="128"/>
      <c r="G18" s="1340" t="s">
        <v>1058</v>
      </c>
      <c r="H18" s="209"/>
      <c r="I18" s="209"/>
      <c r="J18" s="1341" t="s">
        <v>1047</v>
      </c>
      <c r="K18" s="397">
        <v>149425.16</v>
      </c>
      <c r="M18" s="401"/>
    </row>
    <row r="19" spans="1:13" ht="15.95" customHeight="1" x14ac:dyDescent="0.25">
      <c r="A19" s="1463" t="s">
        <v>1059</v>
      </c>
      <c r="B19" s="1458" t="s">
        <v>1054</v>
      </c>
      <c r="C19" s="1458" t="s">
        <v>169</v>
      </c>
      <c r="D19" s="128"/>
      <c r="E19" s="128"/>
      <c r="F19" s="128"/>
      <c r="G19" s="1340"/>
      <c r="H19" s="1340">
        <v>150</v>
      </c>
      <c r="I19" s="1340">
        <v>300</v>
      </c>
      <c r="J19" s="1341" t="s">
        <v>1047</v>
      </c>
      <c r="K19" s="397">
        <v>60200</v>
      </c>
    </row>
    <row r="20" spans="1:13" ht="15.95" customHeight="1" x14ac:dyDescent="0.25">
      <c r="A20" s="1463" t="s">
        <v>1060</v>
      </c>
      <c r="B20" s="1458" t="s">
        <v>104</v>
      </c>
      <c r="C20" s="1458" t="s">
        <v>987</v>
      </c>
      <c r="D20" s="128"/>
      <c r="E20" s="128"/>
      <c r="F20" s="128"/>
      <c r="G20" s="209"/>
      <c r="H20" s="1340">
        <v>90</v>
      </c>
      <c r="I20" s="1340">
        <v>720</v>
      </c>
      <c r="J20" s="1341" t="s">
        <v>1047</v>
      </c>
      <c r="K20" s="397">
        <v>6010</v>
      </c>
    </row>
    <row r="21" spans="1:13" s="553" customFormat="1" ht="15.95" customHeight="1" x14ac:dyDescent="0.25">
      <c r="A21" s="1463"/>
      <c r="B21" s="1458"/>
      <c r="C21" s="1458"/>
      <c r="D21" s="128"/>
      <c r="E21" s="128"/>
      <c r="F21" s="128"/>
      <c r="G21" s="209"/>
      <c r="H21" s="1340"/>
      <c r="I21" s="1340"/>
      <c r="J21" s="1341"/>
      <c r="K21" s="397"/>
    </row>
    <row r="22" spans="1:13" s="348" customFormat="1" ht="15.95" customHeight="1" x14ac:dyDescent="0.25">
      <c r="A22" s="173" t="s">
        <v>40</v>
      </c>
      <c r="B22" s="174"/>
      <c r="C22" s="174"/>
      <c r="D22" s="179"/>
      <c r="E22" s="179"/>
      <c r="F22" s="179"/>
      <c r="G22" s="179"/>
      <c r="H22" s="179"/>
      <c r="I22" s="179"/>
      <c r="J22" s="295"/>
      <c r="K22" s="402">
        <f>SUM(K23:K24)</f>
        <v>4073488.5200000005</v>
      </c>
    </row>
    <row r="23" spans="1:13" s="355" customFormat="1" ht="15.95" customHeight="1" x14ac:dyDescent="0.25">
      <c r="A23" s="1458" t="s">
        <v>1061</v>
      </c>
      <c r="B23" s="1458" t="s">
        <v>1049</v>
      </c>
      <c r="C23" s="1458" t="s">
        <v>110</v>
      </c>
      <c r="D23" s="120">
        <v>8.3000000000000004E-2</v>
      </c>
      <c r="E23" s="129"/>
      <c r="F23" s="129"/>
      <c r="G23" s="129"/>
      <c r="H23" s="129"/>
      <c r="I23" s="129"/>
      <c r="J23" s="1341" t="s">
        <v>1047</v>
      </c>
      <c r="K23" s="403">
        <v>3630610.24</v>
      </c>
      <c r="L23" s="404"/>
    </row>
    <row r="24" spans="1:13" s="355" customFormat="1" ht="15.95" customHeight="1" x14ac:dyDescent="0.25">
      <c r="A24" s="1458" t="s">
        <v>1062</v>
      </c>
      <c r="B24" s="1458" t="s">
        <v>1063</v>
      </c>
      <c r="C24" s="1458" t="s">
        <v>1064</v>
      </c>
      <c r="D24" s="129"/>
      <c r="E24" s="129"/>
      <c r="F24" s="129"/>
      <c r="G24" s="129"/>
      <c r="H24" s="129"/>
      <c r="I24" s="129"/>
      <c r="J24" s="1341" t="s">
        <v>1047</v>
      </c>
      <c r="K24" s="405">
        <v>442878.28</v>
      </c>
      <c r="L24" s="404"/>
    </row>
    <row r="25" spans="1:13" s="355" customFormat="1" ht="15.95" customHeight="1" x14ac:dyDescent="0.25">
      <c r="A25" s="1458"/>
      <c r="B25" s="1458"/>
      <c r="C25" s="1458"/>
      <c r="D25" s="129"/>
      <c r="E25" s="129"/>
      <c r="F25" s="129"/>
      <c r="G25" s="129"/>
      <c r="H25" s="129"/>
      <c r="I25" s="129"/>
      <c r="J25" s="1341"/>
      <c r="K25" s="405"/>
      <c r="L25" s="404"/>
    </row>
    <row r="26" spans="1:13" ht="15.95" customHeight="1" x14ac:dyDescent="0.25">
      <c r="A26" s="140" t="s">
        <v>41</v>
      </c>
      <c r="B26" s="141"/>
      <c r="C26" s="141"/>
      <c r="D26" s="178"/>
      <c r="E26" s="178"/>
      <c r="F26" s="178"/>
      <c r="G26" s="178"/>
      <c r="H26" s="178"/>
      <c r="I26" s="178"/>
      <c r="J26" s="274"/>
      <c r="K26" s="406">
        <f>SUM(K27:K30)</f>
        <v>2950743.91</v>
      </c>
    </row>
    <row r="27" spans="1:13" ht="15.95" customHeight="1" x14ac:dyDescent="0.25">
      <c r="A27" s="1458" t="s">
        <v>1065</v>
      </c>
      <c r="B27" s="1458" t="s">
        <v>1054</v>
      </c>
      <c r="C27" s="1458" t="s">
        <v>987</v>
      </c>
      <c r="D27" s="128"/>
      <c r="E27" s="128"/>
      <c r="F27" s="128"/>
      <c r="G27" s="88"/>
      <c r="H27" s="88" t="s">
        <v>1066</v>
      </c>
      <c r="I27" s="88" t="s">
        <v>1067</v>
      </c>
      <c r="J27" s="1341" t="s">
        <v>1047</v>
      </c>
      <c r="K27" s="397">
        <v>2778738.91</v>
      </c>
    </row>
    <row r="28" spans="1:13" ht="15.95" customHeight="1" x14ac:dyDescent="0.25">
      <c r="A28" s="1458" t="s">
        <v>1068</v>
      </c>
      <c r="B28" s="1458" t="s">
        <v>1069</v>
      </c>
      <c r="C28" s="1458" t="s">
        <v>169</v>
      </c>
      <c r="D28" s="129"/>
      <c r="E28" s="128"/>
      <c r="F28" s="128"/>
      <c r="G28" s="128"/>
      <c r="H28" s="207">
        <v>30</v>
      </c>
      <c r="I28" s="207">
        <v>540</v>
      </c>
      <c r="J28" s="1341" t="s">
        <v>1047</v>
      </c>
      <c r="K28" s="397">
        <v>125468</v>
      </c>
    </row>
    <row r="29" spans="1:13" ht="15.95" customHeight="1" x14ac:dyDescent="0.25">
      <c r="A29" s="1458" t="s">
        <v>1070</v>
      </c>
      <c r="B29" s="1458" t="s">
        <v>1071</v>
      </c>
      <c r="C29" s="1458" t="s">
        <v>987</v>
      </c>
      <c r="D29" s="1461" t="s">
        <v>418</v>
      </c>
      <c r="E29" s="128"/>
      <c r="F29" s="128"/>
      <c r="G29" s="128"/>
      <c r="H29" s="1460"/>
      <c r="I29" s="1460"/>
      <c r="J29" s="1341" t="s">
        <v>1047</v>
      </c>
      <c r="K29" s="397">
        <v>43243</v>
      </c>
    </row>
    <row r="30" spans="1:13" ht="15.95" customHeight="1" x14ac:dyDescent="0.25">
      <c r="A30" s="1458" t="s">
        <v>1072</v>
      </c>
      <c r="B30" s="1458" t="s">
        <v>1073</v>
      </c>
      <c r="C30" s="1458" t="s">
        <v>1074</v>
      </c>
      <c r="D30" s="128"/>
      <c r="E30" s="121">
        <v>0.05</v>
      </c>
      <c r="F30" s="121">
        <v>7.0000000000000007E-2</v>
      </c>
      <c r="G30" s="88"/>
      <c r="H30" s="1340">
        <v>75</v>
      </c>
      <c r="I30" s="1340">
        <v>150</v>
      </c>
      <c r="J30" s="1341" t="s">
        <v>1047</v>
      </c>
      <c r="K30" s="397">
        <v>3294</v>
      </c>
    </row>
    <row r="31" spans="1:13" s="553" customFormat="1" ht="15.95" customHeight="1" x14ac:dyDescent="0.25">
      <c r="A31" s="1458"/>
      <c r="B31" s="1458"/>
      <c r="C31" s="1458"/>
      <c r="D31" s="128"/>
      <c r="E31" s="121"/>
      <c r="F31" s="121"/>
      <c r="G31" s="88"/>
      <c r="H31" s="1340"/>
      <c r="I31" s="1340"/>
      <c r="J31" s="1341"/>
      <c r="K31" s="397"/>
    </row>
    <row r="32" spans="1:13" ht="15.95" customHeight="1" x14ac:dyDescent="0.25">
      <c r="A32" s="140" t="s">
        <v>64</v>
      </c>
      <c r="B32" s="141"/>
      <c r="C32" s="141"/>
      <c r="D32" s="178"/>
      <c r="E32" s="178"/>
      <c r="F32" s="178"/>
      <c r="G32" s="178"/>
      <c r="H32" s="178"/>
      <c r="I32" s="178"/>
      <c r="J32" s="274"/>
      <c r="K32" s="406">
        <f>SUM(K33)</f>
        <v>13198</v>
      </c>
    </row>
    <row r="33" spans="1:13" s="356" customFormat="1" ht="15.95" customHeight="1" x14ac:dyDescent="0.25">
      <c r="A33" s="1361" t="s">
        <v>1075</v>
      </c>
      <c r="B33" s="1341" t="s">
        <v>1076</v>
      </c>
      <c r="C33" s="437"/>
      <c r="D33" s="128"/>
      <c r="E33" s="128"/>
      <c r="F33" s="128"/>
      <c r="G33" s="128"/>
      <c r="H33" s="128"/>
      <c r="I33" s="128"/>
      <c r="J33" s="1341" t="s">
        <v>1076</v>
      </c>
      <c r="K33" s="397">
        <v>13198</v>
      </c>
    </row>
    <row r="34" spans="1:13" s="554" customFormat="1" ht="15.95" customHeight="1" x14ac:dyDescent="0.25">
      <c r="A34" s="1361"/>
      <c r="B34" s="1341"/>
      <c r="C34" s="437"/>
      <c r="D34" s="128"/>
      <c r="E34" s="128"/>
      <c r="F34" s="128"/>
      <c r="G34" s="128"/>
      <c r="H34" s="128"/>
      <c r="I34" s="128"/>
      <c r="J34" s="1341"/>
      <c r="K34" s="397"/>
    </row>
    <row r="35" spans="1:13" ht="15.95" customHeight="1" x14ac:dyDescent="0.25">
      <c r="A35" s="140" t="s">
        <v>65</v>
      </c>
      <c r="B35" s="141"/>
      <c r="C35" s="141"/>
      <c r="D35" s="178"/>
      <c r="E35" s="178"/>
      <c r="F35" s="178"/>
      <c r="G35" s="178"/>
      <c r="H35" s="178"/>
      <c r="I35" s="178"/>
      <c r="J35" s="274"/>
      <c r="K35" s="406">
        <f>SUM(K36:K38)</f>
        <v>53445.84</v>
      </c>
    </row>
    <row r="36" spans="1:13" s="356" customFormat="1" ht="15.95" customHeight="1" x14ac:dyDescent="0.25">
      <c r="A36" s="1361" t="s">
        <v>1077</v>
      </c>
      <c r="B36" s="1361" t="s">
        <v>1078</v>
      </c>
      <c r="C36" s="437"/>
      <c r="D36" s="128"/>
      <c r="E36" s="128"/>
      <c r="F36" s="128"/>
      <c r="G36" s="128"/>
      <c r="H36" s="407">
        <v>100</v>
      </c>
      <c r="I36" s="1340">
        <v>500</v>
      </c>
      <c r="J36" s="1341" t="s">
        <v>1047</v>
      </c>
      <c r="K36" s="397">
        <v>32130.39</v>
      </c>
    </row>
    <row r="37" spans="1:13" s="356" customFormat="1" ht="15.95" customHeight="1" x14ac:dyDescent="0.25">
      <c r="A37" s="1361" t="s">
        <v>1079</v>
      </c>
      <c r="B37" s="1361" t="s">
        <v>1078</v>
      </c>
      <c r="C37" s="437"/>
      <c r="D37" s="128"/>
      <c r="E37" s="128"/>
      <c r="F37" s="128"/>
      <c r="G37" s="128"/>
      <c r="H37" s="88" t="s">
        <v>1080</v>
      </c>
      <c r="I37" s="88" t="s">
        <v>1081</v>
      </c>
      <c r="J37" s="1341" t="s">
        <v>1047</v>
      </c>
      <c r="K37" s="397">
        <v>19515.45</v>
      </c>
    </row>
    <row r="38" spans="1:13" ht="15.95" customHeight="1" x14ac:dyDescent="0.25">
      <c r="A38" s="1361" t="s">
        <v>1082</v>
      </c>
      <c r="B38" s="1361" t="s">
        <v>1054</v>
      </c>
      <c r="C38" s="437"/>
      <c r="D38" s="128"/>
      <c r="E38" s="128"/>
      <c r="F38" s="128"/>
      <c r="G38" s="128"/>
      <c r="H38" s="88" t="s">
        <v>1081</v>
      </c>
      <c r="I38" s="88" t="s">
        <v>1083</v>
      </c>
      <c r="J38" s="1341" t="s">
        <v>1047</v>
      </c>
      <c r="K38" s="397">
        <v>1800</v>
      </c>
    </row>
    <row r="39" spans="1:13" s="553" customFormat="1" ht="15.95" customHeight="1" x14ac:dyDescent="0.25">
      <c r="A39" s="1361"/>
      <c r="B39" s="1361"/>
      <c r="C39" s="437"/>
      <c r="D39" s="128"/>
      <c r="E39" s="128"/>
      <c r="F39" s="128"/>
      <c r="G39" s="128"/>
      <c r="H39" s="88"/>
      <c r="I39" s="88"/>
      <c r="J39" s="1341"/>
      <c r="K39" s="397"/>
    </row>
    <row r="40" spans="1:13" s="348" customFormat="1" ht="15.95" customHeight="1" x14ac:dyDescent="0.25">
      <c r="A40" s="173" t="s">
        <v>67</v>
      </c>
      <c r="B40" s="174"/>
      <c r="C40" s="174"/>
      <c r="D40" s="179"/>
      <c r="E40" s="179"/>
      <c r="F40" s="179"/>
      <c r="G40" s="179"/>
      <c r="H40" s="179"/>
      <c r="I40" s="179"/>
      <c r="J40" s="295"/>
      <c r="K40" s="402">
        <f>SUM(K41)</f>
        <v>0</v>
      </c>
    </row>
    <row r="41" spans="1:13" s="355" customFormat="1" ht="15.95" customHeight="1" x14ac:dyDescent="0.25">
      <c r="A41" s="440"/>
      <c r="B41" s="438"/>
      <c r="C41" s="438"/>
      <c r="D41" s="129"/>
      <c r="E41" s="129"/>
      <c r="F41" s="129"/>
      <c r="G41" s="129"/>
      <c r="H41" s="129"/>
      <c r="I41" s="129"/>
      <c r="J41" s="84"/>
      <c r="K41" s="408"/>
    </row>
    <row r="42" spans="1:13" ht="15.95" customHeight="1" x14ac:dyDescent="0.25">
      <c r="A42" s="140" t="s">
        <v>68</v>
      </c>
      <c r="B42" s="141"/>
      <c r="C42" s="141"/>
      <c r="D42" s="178"/>
      <c r="E42" s="178"/>
      <c r="F42" s="178"/>
      <c r="G42" s="178"/>
      <c r="H42" s="178"/>
      <c r="I42" s="178"/>
      <c r="J42" s="274"/>
      <c r="K42" s="406">
        <f>SUM(K43:K44)</f>
        <v>970915.99</v>
      </c>
    </row>
    <row r="43" spans="1:13" s="355" customFormat="1" ht="15.95" customHeight="1" x14ac:dyDescent="0.25">
      <c r="A43" s="1458" t="s">
        <v>1084</v>
      </c>
      <c r="B43" s="1462" t="s">
        <v>1085</v>
      </c>
      <c r="C43" s="1458" t="s">
        <v>110</v>
      </c>
      <c r="D43" s="121">
        <v>0.1</v>
      </c>
      <c r="E43" s="128"/>
      <c r="F43" s="128"/>
      <c r="G43" s="128"/>
      <c r="H43" s="128"/>
      <c r="I43" s="128"/>
      <c r="J43" s="1341" t="s">
        <v>1047</v>
      </c>
      <c r="K43" s="397">
        <v>878946.13</v>
      </c>
    </row>
    <row r="44" spans="1:13" s="355" customFormat="1" ht="15.95" customHeight="1" x14ac:dyDescent="0.25">
      <c r="A44" s="1458" t="s">
        <v>1086</v>
      </c>
      <c r="B44" s="72" t="s">
        <v>1087</v>
      </c>
      <c r="C44" s="438"/>
      <c r="D44" s="186">
        <v>0.02</v>
      </c>
      <c r="E44" s="129"/>
      <c r="F44" s="129"/>
      <c r="G44" s="129"/>
      <c r="H44" s="129"/>
      <c r="I44" s="129"/>
      <c r="J44" s="1341" t="s">
        <v>1047</v>
      </c>
      <c r="K44" s="403">
        <v>91969.86</v>
      </c>
    </row>
    <row r="45" spans="1:13" s="355" customFormat="1" ht="15.95" customHeight="1" x14ac:dyDescent="0.25">
      <c r="A45" s="1458"/>
      <c r="B45" s="72"/>
      <c r="C45" s="438"/>
      <c r="D45" s="186"/>
      <c r="E45" s="129"/>
      <c r="F45" s="129"/>
      <c r="G45" s="129"/>
      <c r="H45" s="129"/>
      <c r="I45" s="129"/>
      <c r="J45" s="1341"/>
      <c r="K45" s="403"/>
    </row>
    <row r="46" spans="1:13" ht="15.95" customHeight="1" x14ac:dyDescent="0.25">
      <c r="A46" s="441" t="s">
        <v>178</v>
      </c>
      <c r="B46" s="441"/>
      <c r="C46" s="441"/>
      <c r="D46" s="1339"/>
      <c r="E46" s="1339"/>
      <c r="F46" s="1339"/>
      <c r="G46" s="448"/>
      <c r="H46" s="448"/>
      <c r="I46" s="448"/>
      <c r="J46" s="265"/>
      <c r="K46" s="448">
        <f>+K9+K11+K22+K26+K32+K35+K40+K42</f>
        <v>22357972.759999998</v>
      </c>
    </row>
    <row r="47" spans="1:13" x14ac:dyDescent="0.25">
      <c r="A47" s="18"/>
      <c r="B47" s="19"/>
      <c r="C47" s="19"/>
      <c r="D47" s="19"/>
      <c r="E47" s="19"/>
      <c r="F47" s="19"/>
      <c r="G47" s="19"/>
      <c r="H47" s="19"/>
      <c r="I47" s="19"/>
      <c r="J47" s="482"/>
      <c r="K47" s="410"/>
      <c r="M47" s="411"/>
    </row>
    <row r="48" spans="1:13" x14ac:dyDescent="0.25">
      <c r="J48" s="309"/>
    </row>
    <row r="49" spans="10:13" x14ac:dyDescent="0.25">
      <c r="J49" s="309"/>
    </row>
    <row r="50" spans="10:13" x14ac:dyDescent="0.25">
      <c r="J50" s="309"/>
    </row>
    <row r="51" spans="10:13" x14ac:dyDescent="0.25">
      <c r="J51" s="309"/>
      <c r="M51" s="411"/>
    </row>
    <row r="52" spans="10:13" x14ac:dyDescent="0.25">
      <c r="J52" s="309"/>
    </row>
    <row r="53" spans="10:13" x14ac:dyDescent="0.25">
      <c r="J53" s="309"/>
      <c r="K53" s="411"/>
    </row>
  </sheetData>
  <mergeCells count="10">
    <mergeCell ref="J7:J8"/>
    <mergeCell ref="K7:K8"/>
    <mergeCell ref="H6:I6"/>
    <mergeCell ref="A7:A8"/>
    <mergeCell ref="B7:B8"/>
    <mergeCell ref="C7:C8"/>
    <mergeCell ref="D7:D8"/>
    <mergeCell ref="E7:F7"/>
    <mergeCell ref="G7:G8"/>
    <mergeCell ref="H7:I7"/>
  </mergeCells>
  <pageMargins left="0.23622047244094491" right="0.15748031496062992" top="0.74803149606299213" bottom="0.74803149606299213" header="0.31496062992125984" footer="0.31496062992125984"/>
  <pageSetup paperSize="5" scale="69" orientation="landscape" r:id="rId1"/>
  <ignoredErrors>
    <ignoredError sqref="A6" numberStoredAsText="1"/>
  </ignoredError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54"/>
  <sheetViews>
    <sheetView showGridLines="0" topLeftCell="A25" zoomScale="90" zoomScaleNormal="90" workbookViewId="0">
      <selection activeCell="K26" sqref="K26"/>
    </sheetView>
  </sheetViews>
  <sheetFormatPr baseColWidth="10" defaultRowHeight="15" x14ac:dyDescent="0.25"/>
  <cols>
    <col min="1" max="1" width="71" style="553" customWidth="1"/>
    <col min="2" max="3" width="17.7109375" style="553" customWidth="1"/>
    <col min="4" max="4" width="15.28515625" style="553" customWidth="1"/>
    <col min="5" max="6" width="17.7109375" style="553" customWidth="1"/>
    <col min="7" max="7" width="19.42578125" style="553" customWidth="1"/>
    <col min="8" max="10" width="17.7109375" style="553" customWidth="1"/>
    <col min="11" max="11" width="15" style="553" bestFit="1" customWidth="1"/>
    <col min="12" max="256" width="11.42578125" style="553"/>
    <col min="257" max="257" width="71" style="553" customWidth="1"/>
    <col min="258" max="262" width="17.7109375" style="553" customWidth="1"/>
    <col min="263" max="263" width="19.42578125" style="553" customWidth="1"/>
    <col min="264" max="267" width="17.7109375" style="553" customWidth="1"/>
    <col min="268" max="512" width="11.42578125" style="553"/>
    <col min="513" max="513" width="71" style="553" customWidth="1"/>
    <col min="514" max="518" width="17.7109375" style="553" customWidth="1"/>
    <col min="519" max="519" width="19.42578125" style="553" customWidth="1"/>
    <col min="520" max="523" width="17.7109375" style="553" customWidth="1"/>
    <col min="524" max="768" width="11.42578125" style="553"/>
    <col min="769" max="769" width="71" style="553" customWidth="1"/>
    <col min="770" max="774" width="17.7109375" style="553" customWidth="1"/>
    <col min="775" max="775" width="19.42578125" style="553" customWidth="1"/>
    <col min="776" max="779" width="17.7109375" style="553" customWidth="1"/>
    <col min="780" max="1024" width="11.42578125" style="553"/>
    <col min="1025" max="1025" width="71" style="553" customWidth="1"/>
    <col min="1026" max="1030" width="17.7109375" style="553" customWidth="1"/>
    <col min="1031" max="1031" width="19.42578125" style="553" customWidth="1"/>
    <col min="1032" max="1035" width="17.7109375" style="553" customWidth="1"/>
    <col min="1036" max="1280" width="11.42578125" style="553"/>
    <col min="1281" max="1281" width="71" style="553" customWidth="1"/>
    <col min="1282" max="1286" width="17.7109375" style="553" customWidth="1"/>
    <col min="1287" max="1287" width="19.42578125" style="553" customWidth="1"/>
    <col min="1288" max="1291" width="17.7109375" style="553" customWidth="1"/>
    <col min="1292" max="1536" width="11.42578125" style="553"/>
    <col min="1537" max="1537" width="71" style="553" customWidth="1"/>
    <col min="1538" max="1542" width="17.7109375" style="553" customWidth="1"/>
    <col min="1543" max="1543" width="19.42578125" style="553" customWidth="1"/>
    <col min="1544" max="1547" width="17.7109375" style="553" customWidth="1"/>
    <col min="1548" max="1792" width="11.42578125" style="553"/>
    <col min="1793" max="1793" width="71" style="553" customWidth="1"/>
    <col min="1794" max="1798" width="17.7109375" style="553" customWidth="1"/>
    <col min="1799" max="1799" width="19.42578125" style="553" customWidth="1"/>
    <col min="1800" max="1803" width="17.7109375" style="553" customWidth="1"/>
    <col min="1804" max="2048" width="11.42578125" style="553"/>
    <col min="2049" max="2049" width="71" style="553" customWidth="1"/>
    <col min="2050" max="2054" width="17.7109375" style="553" customWidth="1"/>
    <col min="2055" max="2055" width="19.42578125" style="553" customWidth="1"/>
    <col min="2056" max="2059" width="17.7109375" style="553" customWidth="1"/>
    <col min="2060" max="2304" width="11.42578125" style="553"/>
    <col min="2305" max="2305" width="71" style="553" customWidth="1"/>
    <col min="2306" max="2310" width="17.7109375" style="553" customWidth="1"/>
    <col min="2311" max="2311" width="19.42578125" style="553" customWidth="1"/>
    <col min="2312" max="2315" width="17.7109375" style="553" customWidth="1"/>
    <col min="2316" max="2560" width="11.42578125" style="553"/>
    <col min="2561" max="2561" width="71" style="553" customWidth="1"/>
    <col min="2562" max="2566" width="17.7109375" style="553" customWidth="1"/>
    <col min="2567" max="2567" width="19.42578125" style="553" customWidth="1"/>
    <col min="2568" max="2571" width="17.7109375" style="553" customWidth="1"/>
    <col min="2572" max="2816" width="11.42578125" style="553"/>
    <col min="2817" max="2817" width="71" style="553" customWidth="1"/>
    <col min="2818" max="2822" width="17.7109375" style="553" customWidth="1"/>
    <col min="2823" max="2823" width="19.42578125" style="553" customWidth="1"/>
    <col min="2824" max="2827" width="17.7109375" style="553" customWidth="1"/>
    <col min="2828" max="3072" width="11.42578125" style="553"/>
    <col min="3073" max="3073" width="71" style="553" customWidth="1"/>
    <col min="3074" max="3078" width="17.7109375" style="553" customWidth="1"/>
    <col min="3079" max="3079" width="19.42578125" style="553" customWidth="1"/>
    <col min="3080" max="3083" width="17.7109375" style="553" customWidth="1"/>
    <col min="3084" max="3328" width="11.42578125" style="553"/>
    <col min="3329" max="3329" width="71" style="553" customWidth="1"/>
    <col min="3330" max="3334" width="17.7109375" style="553" customWidth="1"/>
    <col min="3335" max="3335" width="19.42578125" style="553" customWidth="1"/>
    <col min="3336" max="3339" width="17.7109375" style="553" customWidth="1"/>
    <col min="3340" max="3584" width="11.42578125" style="553"/>
    <col min="3585" max="3585" width="71" style="553" customWidth="1"/>
    <col min="3586" max="3590" width="17.7109375" style="553" customWidth="1"/>
    <col min="3591" max="3591" width="19.42578125" style="553" customWidth="1"/>
    <col min="3592" max="3595" width="17.7109375" style="553" customWidth="1"/>
    <col min="3596" max="3840" width="11.42578125" style="553"/>
    <col min="3841" max="3841" width="71" style="553" customWidth="1"/>
    <col min="3842" max="3846" width="17.7109375" style="553" customWidth="1"/>
    <col min="3847" max="3847" width="19.42578125" style="553" customWidth="1"/>
    <col min="3848" max="3851" width="17.7109375" style="553" customWidth="1"/>
    <col min="3852" max="4096" width="11.42578125" style="553"/>
    <col min="4097" max="4097" width="71" style="553" customWidth="1"/>
    <col min="4098" max="4102" width="17.7109375" style="553" customWidth="1"/>
    <col min="4103" max="4103" width="19.42578125" style="553" customWidth="1"/>
    <col min="4104" max="4107" width="17.7109375" style="553" customWidth="1"/>
    <col min="4108" max="4352" width="11.42578125" style="553"/>
    <col min="4353" max="4353" width="71" style="553" customWidth="1"/>
    <col min="4354" max="4358" width="17.7109375" style="553" customWidth="1"/>
    <col min="4359" max="4359" width="19.42578125" style="553" customWidth="1"/>
    <col min="4360" max="4363" width="17.7109375" style="553" customWidth="1"/>
    <col min="4364" max="4608" width="11.42578125" style="553"/>
    <col min="4609" max="4609" width="71" style="553" customWidth="1"/>
    <col min="4610" max="4614" width="17.7109375" style="553" customWidth="1"/>
    <col min="4615" max="4615" width="19.42578125" style="553" customWidth="1"/>
    <col min="4616" max="4619" width="17.7109375" style="553" customWidth="1"/>
    <col min="4620" max="4864" width="11.42578125" style="553"/>
    <col min="4865" max="4865" width="71" style="553" customWidth="1"/>
    <col min="4866" max="4870" width="17.7109375" style="553" customWidth="1"/>
    <col min="4871" max="4871" width="19.42578125" style="553" customWidth="1"/>
    <col min="4872" max="4875" width="17.7109375" style="553" customWidth="1"/>
    <col min="4876" max="5120" width="11.42578125" style="553"/>
    <col min="5121" max="5121" width="71" style="553" customWidth="1"/>
    <col min="5122" max="5126" width="17.7109375" style="553" customWidth="1"/>
    <col min="5127" max="5127" width="19.42578125" style="553" customWidth="1"/>
    <col min="5128" max="5131" width="17.7109375" style="553" customWidth="1"/>
    <col min="5132" max="5376" width="11.42578125" style="553"/>
    <col min="5377" max="5377" width="71" style="553" customWidth="1"/>
    <col min="5378" max="5382" width="17.7109375" style="553" customWidth="1"/>
    <col min="5383" max="5383" width="19.42578125" style="553" customWidth="1"/>
    <col min="5384" max="5387" width="17.7109375" style="553" customWidth="1"/>
    <col min="5388" max="5632" width="11.42578125" style="553"/>
    <col min="5633" max="5633" width="71" style="553" customWidth="1"/>
    <col min="5634" max="5638" width="17.7109375" style="553" customWidth="1"/>
    <col min="5639" max="5639" width="19.42578125" style="553" customWidth="1"/>
    <col min="5640" max="5643" width="17.7109375" style="553" customWidth="1"/>
    <col min="5644" max="5888" width="11.42578125" style="553"/>
    <col min="5889" max="5889" width="71" style="553" customWidth="1"/>
    <col min="5890" max="5894" width="17.7109375" style="553" customWidth="1"/>
    <col min="5895" max="5895" width="19.42578125" style="553" customWidth="1"/>
    <col min="5896" max="5899" width="17.7109375" style="553" customWidth="1"/>
    <col min="5900" max="6144" width="11.42578125" style="553"/>
    <col min="6145" max="6145" width="71" style="553" customWidth="1"/>
    <col min="6146" max="6150" width="17.7109375" style="553" customWidth="1"/>
    <col min="6151" max="6151" width="19.42578125" style="553" customWidth="1"/>
    <col min="6152" max="6155" width="17.7109375" style="553" customWidth="1"/>
    <col min="6156" max="6400" width="11.42578125" style="553"/>
    <col min="6401" max="6401" width="71" style="553" customWidth="1"/>
    <col min="6402" max="6406" width="17.7109375" style="553" customWidth="1"/>
    <col min="6407" max="6407" width="19.42578125" style="553" customWidth="1"/>
    <col min="6408" max="6411" width="17.7109375" style="553" customWidth="1"/>
    <col min="6412" max="6656" width="11.42578125" style="553"/>
    <col min="6657" max="6657" width="71" style="553" customWidth="1"/>
    <col min="6658" max="6662" width="17.7109375" style="553" customWidth="1"/>
    <col min="6663" max="6663" width="19.42578125" style="553" customWidth="1"/>
    <col min="6664" max="6667" width="17.7109375" style="553" customWidth="1"/>
    <col min="6668" max="6912" width="11.42578125" style="553"/>
    <col min="6913" max="6913" width="71" style="553" customWidth="1"/>
    <col min="6914" max="6918" width="17.7109375" style="553" customWidth="1"/>
    <col min="6919" max="6919" width="19.42578125" style="553" customWidth="1"/>
    <col min="6920" max="6923" width="17.7109375" style="553" customWidth="1"/>
    <col min="6924" max="7168" width="11.42578125" style="553"/>
    <col min="7169" max="7169" width="71" style="553" customWidth="1"/>
    <col min="7170" max="7174" width="17.7109375" style="553" customWidth="1"/>
    <col min="7175" max="7175" width="19.42578125" style="553" customWidth="1"/>
    <col min="7176" max="7179" width="17.7109375" style="553" customWidth="1"/>
    <col min="7180" max="7424" width="11.42578125" style="553"/>
    <col min="7425" max="7425" width="71" style="553" customWidth="1"/>
    <col min="7426" max="7430" width="17.7109375" style="553" customWidth="1"/>
    <col min="7431" max="7431" width="19.42578125" style="553" customWidth="1"/>
    <col min="7432" max="7435" width="17.7109375" style="553" customWidth="1"/>
    <col min="7436" max="7680" width="11.42578125" style="553"/>
    <col min="7681" max="7681" width="71" style="553" customWidth="1"/>
    <col min="7682" max="7686" width="17.7109375" style="553" customWidth="1"/>
    <col min="7687" max="7687" width="19.42578125" style="553" customWidth="1"/>
    <col min="7688" max="7691" width="17.7109375" style="553" customWidth="1"/>
    <col min="7692" max="7936" width="11.42578125" style="553"/>
    <col min="7937" max="7937" width="71" style="553" customWidth="1"/>
    <col min="7938" max="7942" width="17.7109375" style="553" customWidth="1"/>
    <col min="7943" max="7943" width="19.42578125" style="553" customWidth="1"/>
    <col min="7944" max="7947" width="17.7109375" style="553" customWidth="1"/>
    <col min="7948" max="8192" width="11.42578125" style="553"/>
    <col min="8193" max="8193" width="71" style="553" customWidth="1"/>
    <col min="8194" max="8198" width="17.7109375" style="553" customWidth="1"/>
    <col min="8199" max="8199" width="19.42578125" style="553" customWidth="1"/>
    <col min="8200" max="8203" width="17.7109375" style="553" customWidth="1"/>
    <col min="8204" max="8448" width="11.42578125" style="553"/>
    <col min="8449" max="8449" width="71" style="553" customWidth="1"/>
    <col min="8450" max="8454" width="17.7109375" style="553" customWidth="1"/>
    <col min="8455" max="8455" width="19.42578125" style="553" customWidth="1"/>
    <col min="8456" max="8459" width="17.7109375" style="553" customWidth="1"/>
    <col min="8460" max="8704" width="11.42578125" style="553"/>
    <col min="8705" max="8705" width="71" style="553" customWidth="1"/>
    <col min="8706" max="8710" width="17.7109375" style="553" customWidth="1"/>
    <col min="8711" max="8711" width="19.42578125" style="553" customWidth="1"/>
    <col min="8712" max="8715" width="17.7109375" style="553" customWidth="1"/>
    <col min="8716" max="8960" width="11.42578125" style="553"/>
    <col min="8961" max="8961" width="71" style="553" customWidth="1"/>
    <col min="8962" max="8966" width="17.7109375" style="553" customWidth="1"/>
    <col min="8967" max="8967" width="19.42578125" style="553" customWidth="1"/>
    <col min="8968" max="8971" width="17.7109375" style="553" customWidth="1"/>
    <col min="8972" max="9216" width="11.42578125" style="553"/>
    <col min="9217" max="9217" width="71" style="553" customWidth="1"/>
    <col min="9218" max="9222" width="17.7109375" style="553" customWidth="1"/>
    <col min="9223" max="9223" width="19.42578125" style="553" customWidth="1"/>
    <col min="9224" max="9227" width="17.7109375" style="553" customWidth="1"/>
    <col min="9228" max="9472" width="11.42578125" style="553"/>
    <col min="9473" max="9473" width="71" style="553" customWidth="1"/>
    <col min="9474" max="9478" width="17.7109375" style="553" customWidth="1"/>
    <col min="9479" max="9479" width="19.42578125" style="553" customWidth="1"/>
    <col min="9480" max="9483" width="17.7109375" style="553" customWidth="1"/>
    <col min="9484" max="9728" width="11.42578125" style="553"/>
    <col min="9729" max="9729" width="71" style="553" customWidth="1"/>
    <col min="9730" max="9734" width="17.7109375" style="553" customWidth="1"/>
    <col min="9735" max="9735" width="19.42578125" style="553" customWidth="1"/>
    <col min="9736" max="9739" width="17.7109375" style="553" customWidth="1"/>
    <col min="9740" max="9984" width="11.42578125" style="553"/>
    <col min="9985" max="9985" width="71" style="553" customWidth="1"/>
    <col min="9986" max="9990" width="17.7109375" style="553" customWidth="1"/>
    <col min="9991" max="9991" width="19.42578125" style="553" customWidth="1"/>
    <col min="9992" max="9995" width="17.7109375" style="553" customWidth="1"/>
    <col min="9996" max="10240" width="11.42578125" style="553"/>
    <col min="10241" max="10241" width="71" style="553" customWidth="1"/>
    <col min="10242" max="10246" width="17.7109375" style="553" customWidth="1"/>
    <col min="10247" max="10247" width="19.42578125" style="553" customWidth="1"/>
    <col min="10248" max="10251" width="17.7109375" style="553" customWidth="1"/>
    <col min="10252" max="10496" width="11.42578125" style="553"/>
    <col min="10497" max="10497" width="71" style="553" customWidth="1"/>
    <col min="10498" max="10502" width="17.7109375" style="553" customWidth="1"/>
    <col min="10503" max="10503" width="19.42578125" style="553" customWidth="1"/>
    <col min="10504" max="10507" width="17.7109375" style="553" customWidth="1"/>
    <col min="10508" max="10752" width="11.42578125" style="553"/>
    <col min="10753" max="10753" width="71" style="553" customWidth="1"/>
    <col min="10754" max="10758" width="17.7109375" style="553" customWidth="1"/>
    <col min="10759" max="10759" width="19.42578125" style="553" customWidth="1"/>
    <col min="10760" max="10763" width="17.7109375" style="553" customWidth="1"/>
    <col min="10764" max="11008" width="11.42578125" style="553"/>
    <col min="11009" max="11009" width="71" style="553" customWidth="1"/>
    <col min="11010" max="11014" width="17.7109375" style="553" customWidth="1"/>
    <col min="11015" max="11015" width="19.42578125" style="553" customWidth="1"/>
    <col min="11016" max="11019" width="17.7109375" style="553" customWidth="1"/>
    <col min="11020" max="11264" width="11.42578125" style="553"/>
    <col min="11265" max="11265" width="71" style="553" customWidth="1"/>
    <col min="11266" max="11270" width="17.7109375" style="553" customWidth="1"/>
    <col min="11271" max="11271" width="19.42578125" style="553" customWidth="1"/>
    <col min="11272" max="11275" width="17.7109375" style="553" customWidth="1"/>
    <col min="11276" max="11520" width="11.42578125" style="553"/>
    <col min="11521" max="11521" width="71" style="553" customWidth="1"/>
    <col min="11522" max="11526" width="17.7109375" style="553" customWidth="1"/>
    <col min="11527" max="11527" width="19.42578125" style="553" customWidth="1"/>
    <col min="11528" max="11531" width="17.7109375" style="553" customWidth="1"/>
    <col min="11532" max="11776" width="11.42578125" style="553"/>
    <col min="11777" max="11777" width="71" style="553" customWidth="1"/>
    <col min="11778" max="11782" width="17.7109375" style="553" customWidth="1"/>
    <col min="11783" max="11783" width="19.42578125" style="553" customWidth="1"/>
    <col min="11784" max="11787" width="17.7109375" style="553" customWidth="1"/>
    <col min="11788" max="12032" width="11.42578125" style="553"/>
    <col min="12033" max="12033" width="71" style="553" customWidth="1"/>
    <col min="12034" max="12038" width="17.7109375" style="553" customWidth="1"/>
    <col min="12039" max="12039" width="19.42578125" style="553" customWidth="1"/>
    <col min="12040" max="12043" width="17.7109375" style="553" customWidth="1"/>
    <col min="12044" max="12288" width="11.42578125" style="553"/>
    <col min="12289" max="12289" width="71" style="553" customWidth="1"/>
    <col min="12290" max="12294" width="17.7109375" style="553" customWidth="1"/>
    <col min="12295" max="12295" width="19.42578125" style="553" customWidth="1"/>
    <col min="12296" max="12299" width="17.7109375" style="553" customWidth="1"/>
    <col min="12300" max="12544" width="11.42578125" style="553"/>
    <col min="12545" max="12545" width="71" style="553" customWidth="1"/>
    <col min="12546" max="12550" width="17.7109375" style="553" customWidth="1"/>
    <col min="12551" max="12551" width="19.42578125" style="553" customWidth="1"/>
    <col min="12552" max="12555" width="17.7109375" style="553" customWidth="1"/>
    <col min="12556" max="12800" width="11.42578125" style="553"/>
    <col min="12801" max="12801" width="71" style="553" customWidth="1"/>
    <col min="12802" max="12806" width="17.7109375" style="553" customWidth="1"/>
    <col min="12807" max="12807" width="19.42578125" style="553" customWidth="1"/>
    <col min="12808" max="12811" width="17.7109375" style="553" customWidth="1"/>
    <col min="12812" max="13056" width="11.42578125" style="553"/>
    <col min="13057" max="13057" width="71" style="553" customWidth="1"/>
    <col min="13058" max="13062" width="17.7109375" style="553" customWidth="1"/>
    <col min="13063" max="13063" width="19.42578125" style="553" customWidth="1"/>
    <col min="13064" max="13067" width="17.7109375" style="553" customWidth="1"/>
    <col min="13068" max="13312" width="11.42578125" style="553"/>
    <col min="13313" max="13313" width="71" style="553" customWidth="1"/>
    <col min="13314" max="13318" width="17.7109375" style="553" customWidth="1"/>
    <col min="13319" max="13319" width="19.42578125" style="553" customWidth="1"/>
    <col min="13320" max="13323" width="17.7109375" style="553" customWidth="1"/>
    <col min="13324" max="13568" width="11.42578125" style="553"/>
    <col min="13569" max="13569" width="71" style="553" customWidth="1"/>
    <col min="13570" max="13574" width="17.7109375" style="553" customWidth="1"/>
    <col min="13575" max="13575" width="19.42578125" style="553" customWidth="1"/>
    <col min="13576" max="13579" width="17.7109375" style="553" customWidth="1"/>
    <col min="13580" max="13824" width="11.42578125" style="553"/>
    <col min="13825" max="13825" width="71" style="553" customWidth="1"/>
    <col min="13826" max="13830" width="17.7109375" style="553" customWidth="1"/>
    <col min="13831" max="13831" width="19.42578125" style="553" customWidth="1"/>
    <col min="13832" max="13835" width="17.7109375" style="553" customWidth="1"/>
    <col min="13836" max="14080" width="11.42578125" style="553"/>
    <col min="14081" max="14081" width="71" style="553" customWidth="1"/>
    <col min="14082" max="14086" width="17.7109375" style="553" customWidth="1"/>
    <col min="14087" max="14087" width="19.42578125" style="553" customWidth="1"/>
    <col min="14088" max="14091" width="17.7109375" style="553" customWidth="1"/>
    <col min="14092" max="14336" width="11.42578125" style="553"/>
    <col min="14337" max="14337" width="71" style="553" customWidth="1"/>
    <col min="14338" max="14342" width="17.7109375" style="553" customWidth="1"/>
    <col min="14343" max="14343" width="19.42578125" style="553" customWidth="1"/>
    <col min="14344" max="14347" width="17.7109375" style="553" customWidth="1"/>
    <col min="14348" max="14592" width="11.42578125" style="553"/>
    <col min="14593" max="14593" width="71" style="553" customWidth="1"/>
    <col min="14594" max="14598" width="17.7109375" style="553" customWidth="1"/>
    <col min="14599" max="14599" width="19.42578125" style="553" customWidth="1"/>
    <col min="14600" max="14603" width="17.7109375" style="553" customWidth="1"/>
    <col min="14604" max="14848" width="11.42578125" style="553"/>
    <col min="14849" max="14849" width="71" style="553" customWidth="1"/>
    <col min="14850" max="14854" width="17.7109375" style="553" customWidth="1"/>
    <col min="14855" max="14855" width="19.42578125" style="553" customWidth="1"/>
    <col min="14856" max="14859" width="17.7109375" style="553" customWidth="1"/>
    <col min="14860" max="15104" width="11.42578125" style="553"/>
    <col min="15105" max="15105" width="71" style="553" customWidth="1"/>
    <col min="15106" max="15110" width="17.7109375" style="553" customWidth="1"/>
    <col min="15111" max="15111" width="19.42578125" style="553" customWidth="1"/>
    <col min="15112" max="15115" width="17.7109375" style="553" customWidth="1"/>
    <col min="15116" max="15360" width="11.42578125" style="553"/>
    <col min="15361" max="15361" width="71" style="553" customWidth="1"/>
    <col min="15362" max="15366" width="17.7109375" style="553" customWidth="1"/>
    <col min="15367" max="15367" width="19.42578125" style="553" customWidth="1"/>
    <col min="15368" max="15371" width="17.7109375" style="553" customWidth="1"/>
    <col min="15372" max="15616" width="11.42578125" style="553"/>
    <col min="15617" max="15617" width="71" style="553" customWidth="1"/>
    <col min="15618" max="15622" width="17.7109375" style="553" customWidth="1"/>
    <col min="15623" max="15623" width="19.42578125" style="553" customWidth="1"/>
    <col min="15624" max="15627" width="17.7109375" style="553" customWidth="1"/>
    <col min="15628" max="15872" width="11.42578125" style="553"/>
    <col min="15873" max="15873" width="71" style="553" customWidth="1"/>
    <col min="15874" max="15878" width="17.7109375" style="553" customWidth="1"/>
    <col min="15879" max="15879" width="19.42578125" style="553" customWidth="1"/>
    <col min="15880" max="15883" width="17.7109375" style="553" customWidth="1"/>
    <col min="15884" max="16128" width="11.42578125" style="553"/>
    <col min="16129" max="16129" width="71" style="553" customWidth="1"/>
    <col min="16130" max="16134" width="17.7109375" style="553" customWidth="1"/>
    <col min="16135" max="16135" width="19.42578125" style="553" customWidth="1"/>
    <col min="16136" max="16139" width="17.7109375" style="553" customWidth="1"/>
    <col min="16140" max="16384" width="11.42578125" style="553"/>
  </cols>
  <sheetData>
    <row r="1" spans="1:11" s="348" customFormat="1" x14ac:dyDescent="0.25"/>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2021</v>
      </c>
      <c r="B4" s="350"/>
      <c r="C4" s="350"/>
      <c r="D4" s="350"/>
      <c r="E4" s="350"/>
      <c r="F4" s="350"/>
      <c r="G4" s="350"/>
      <c r="H4" s="350"/>
      <c r="I4" s="350"/>
      <c r="J4" s="350"/>
      <c r="K4" s="350"/>
    </row>
    <row r="5" spans="1:11" s="348" customFormat="1" x14ac:dyDescent="0.25">
      <c r="A5" s="602" t="s">
        <v>1534</v>
      </c>
      <c r="B5" s="350"/>
      <c r="C5" s="350"/>
      <c r="D5" s="350"/>
      <c r="E5" s="350"/>
      <c r="F5" s="350"/>
      <c r="G5" s="350"/>
      <c r="H5" s="350"/>
      <c r="I5" s="350"/>
      <c r="J5" s="350"/>
      <c r="K5" s="350"/>
    </row>
    <row r="6" spans="1:11" s="348" customFormat="1" ht="16.5" customHeight="1" x14ac:dyDescent="0.25">
      <c r="A6" s="225"/>
      <c r="D6" s="224"/>
      <c r="E6" s="224"/>
      <c r="F6" s="224"/>
      <c r="G6" s="225"/>
      <c r="H6" s="224"/>
      <c r="I6" s="224"/>
      <c r="K6" s="224"/>
    </row>
    <row r="7" spans="1:11" s="348" customFormat="1" x14ac:dyDescent="0.25">
      <c r="A7" s="751" t="s">
        <v>1</v>
      </c>
      <c r="B7" s="751" t="s">
        <v>2</v>
      </c>
      <c r="C7" s="751" t="s">
        <v>3</v>
      </c>
      <c r="D7" s="751"/>
      <c r="E7" s="353" t="s">
        <v>4</v>
      </c>
      <c r="F7" s="353"/>
      <c r="G7" s="751" t="s">
        <v>5</v>
      </c>
      <c r="H7" s="1603" t="s">
        <v>6</v>
      </c>
      <c r="I7" s="1603"/>
      <c r="J7" s="751" t="s">
        <v>7</v>
      </c>
      <c r="K7" s="751" t="s">
        <v>8</v>
      </c>
    </row>
    <row r="8" spans="1:11" s="354" customFormat="1" x14ac:dyDescent="0.25">
      <c r="A8" s="1614" t="s">
        <v>9</v>
      </c>
      <c r="B8" s="1601" t="s">
        <v>10</v>
      </c>
      <c r="C8" s="1601" t="s">
        <v>11</v>
      </c>
      <c r="D8" s="1601" t="s">
        <v>12</v>
      </c>
      <c r="E8" s="1601" t="s">
        <v>13</v>
      </c>
      <c r="F8" s="1601"/>
      <c r="G8" s="1601" t="s">
        <v>14</v>
      </c>
      <c r="H8" s="1601" t="s">
        <v>15</v>
      </c>
      <c r="I8" s="1601"/>
      <c r="J8" s="1601" t="s">
        <v>16</v>
      </c>
      <c r="K8" s="1602" t="s">
        <v>17</v>
      </c>
    </row>
    <row r="9" spans="1:11" s="354" customFormat="1" x14ac:dyDescent="0.25">
      <c r="A9" s="1614"/>
      <c r="B9" s="1601"/>
      <c r="C9" s="1601"/>
      <c r="D9" s="1601"/>
      <c r="E9" s="750" t="s">
        <v>18</v>
      </c>
      <c r="F9" s="750" t="s">
        <v>19</v>
      </c>
      <c r="G9" s="1601"/>
      <c r="H9" s="750" t="s">
        <v>18</v>
      </c>
      <c r="I9" s="750" t="s">
        <v>19</v>
      </c>
      <c r="J9" s="1601"/>
      <c r="K9" s="1602"/>
    </row>
    <row r="10" spans="1:11" ht="15.95" customHeight="1" x14ac:dyDescent="0.25">
      <c r="A10" s="443" t="s">
        <v>467</v>
      </c>
      <c r="B10" s="73"/>
      <c r="C10" s="73"/>
      <c r="D10" s="444"/>
      <c r="E10" s="444"/>
      <c r="F10" s="444"/>
      <c r="G10" s="444"/>
      <c r="H10" s="444"/>
      <c r="I10" s="444"/>
      <c r="J10" s="444"/>
      <c r="K10" s="484">
        <f>SUM(K11)</f>
        <v>0</v>
      </c>
    </row>
    <row r="11" spans="1:11" ht="19.5" customHeight="1" x14ac:dyDescent="0.25">
      <c r="A11" s="540"/>
      <c r="B11" s="755"/>
      <c r="C11" s="755"/>
      <c r="D11" s="226"/>
      <c r="E11" s="226"/>
      <c r="F11" s="226"/>
      <c r="G11" s="437"/>
      <c r="H11" s="437"/>
      <c r="I11" s="437"/>
      <c r="J11" s="437"/>
      <c r="K11" s="485"/>
    </row>
    <row r="12" spans="1:11" ht="15.95" customHeight="1" x14ac:dyDescent="0.25">
      <c r="A12" s="443" t="s">
        <v>594</v>
      </c>
      <c r="B12" s="73"/>
      <c r="C12" s="73"/>
      <c r="D12" s="227"/>
      <c r="E12" s="227"/>
      <c r="F12" s="227"/>
      <c r="G12" s="444"/>
      <c r="H12" s="444"/>
      <c r="I12" s="444"/>
      <c r="J12" s="444"/>
      <c r="K12" s="484">
        <f>SUM(K13:K15)</f>
        <v>1528462.3399999999</v>
      </c>
    </row>
    <row r="13" spans="1:11" ht="15.95" customHeight="1" x14ac:dyDescent="0.25">
      <c r="A13" s="1519" t="s">
        <v>2008</v>
      </c>
      <c r="B13" s="1518" t="s">
        <v>346</v>
      </c>
      <c r="C13" s="1518">
        <v>12</v>
      </c>
      <c r="D13" s="226"/>
      <c r="E13" s="234"/>
      <c r="F13" s="234"/>
      <c r="G13" s="88"/>
      <c r="H13" s="88"/>
      <c r="I13" s="88"/>
      <c r="J13" s="1518" t="s">
        <v>2006</v>
      </c>
      <c r="K13" s="544">
        <v>756317.88</v>
      </c>
    </row>
    <row r="14" spans="1:11" ht="15.95" customHeight="1" x14ac:dyDescent="0.25">
      <c r="A14" s="1519" t="s">
        <v>2007</v>
      </c>
      <c r="B14" s="1518" t="s">
        <v>346</v>
      </c>
      <c r="C14" s="1518">
        <v>6</v>
      </c>
      <c r="D14" s="226"/>
      <c r="E14" s="234">
        <v>0.04</v>
      </c>
      <c r="F14" s="843">
        <v>2E-3</v>
      </c>
      <c r="G14" s="88"/>
      <c r="H14" s="88"/>
      <c r="I14" s="88"/>
      <c r="J14" s="1518" t="s">
        <v>2006</v>
      </c>
      <c r="K14" s="544">
        <v>427061.36</v>
      </c>
    </row>
    <row r="15" spans="1:11" ht="15.95" customHeight="1" x14ac:dyDescent="0.25">
      <c r="A15" s="1519" t="s">
        <v>2004</v>
      </c>
      <c r="B15" s="1518" t="s">
        <v>2005</v>
      </c>
      <c r="C15" s="1518">
        <v>6</v>
      </c>
      <c r="D15" s="226"/>
      <c r="E15" s="234"/>
      <c r="F15" s="234"/>
      <c r="G15" s="88"/>
      <c r="H15" s="1520">
        <v>106</v>
      </c>
      <c r="I15" s="1520">
        <v>81</v>
      </c>
      <c r="J15" s="1518" t="s">
        <v>2006</v>
      </c>
      <c r="K15" s="544">
        <v>345083.1</v>
      </c>
    </row>
    <row r="16" spans="1:11" ht="15.95" customHeight="1" x14ac:dyDescent="0.25">
      <c r="A16" s="540"/>
      <c r="B16" s="755"/>
      <c r="C16" s="755"/>
      <c r="D16" s="226"/>
      <c r="E16" s="234"/>
      <c r="F16" s="234"/>
      <c r="G16" s="88"/>
      <c r="H16" s="88"/>
      <c r="I16" s="88"/>
      <c r="J16" s="755"/>
      <c r="K16" s="485"/>
    </row>
    <row r="17" spans="1:11" s="348" customFormat="1" ht="15.95" customHeight="1" x14ac:dyDescent="0.25">
      <c r="A17" s="445" t="s">
        <v>614</v>
      </c>
      <c r="B17" s="71"/>
      <c r="C17" s="71"/>
      <c r="D17" s="228"/>
      <c r="E17" s="743"/>
      <c r="F17" s="743"/>
      <c r="G17" s="91"/>
      <c r="H17" s="91"/>
      <c r="I17" s="91"/>
      <c r="J17" s="71"/>
      <c r="K17" s="486">
        <f>SUM(K18:K18)</f>
        <v>0</v>
      </c>
    </row>
    <row r="18" spans="1:11" s="348" customFormat="1" ht="15.95" customHeight="1" x14ac:dyDescent="0.25">
      <c r="A18" s="540"/>
      <c r="B18" s="72"/>
      <c r="C18" s="72"/>
      <c r="D18" s="229"/>
      <c r="E18" s="650"/>
      <c r="F18" s="650"/>
      <c r="G18" s="89"/>
      <c r="H18" s="89"/>
      <c r="I18" s="89"/>
      <c r="J18" s="72"/>
      <c r="K18" s="487"/>
    </row>
    <row r="19" spans="1:11" ht="15.95" customHeight="1" x14ac:dyDescent="0.25">
      <c r="A19" s="443" t="s">
        <v>617</v>
      </c>
      <c r="B19" s="73"/>
      <c r="C19" s="73"/>
      <c r="D19" s="227"/>
      <c r="E19" s="227"/>
      <c r="F19" s="227"/>
      <c r="G19" s="444"/>
      <c r="H19" s="444"/>
      <c r="I19" s="444"/>
      <c r="J19" s="73"/>
      <c r="K19" s="484">
        <f>SUM(K20:K27)</f>
        <v>682964.29</v>
      </c>
    </row>
    <row r="20" spans="1:11" ht="15.95" customHeight="1" x14ac:dyDescent="0.25">
      <c r="A20" s="1519" t="s">
        <v>2012</v>
      </c>
      <c r="B20" s="1518"/>
      <c r="C20" s="1518"/>
      <c r="D20" s="226"/>
      <c r="E20" s="226"/>
      <c r="F20" s="226"/>
      <c r="G20" s="437"/>
      <c r="H20" s="437"/>
      <c r="I20" s="437"/>
      <c r="J20" s="755" t="s">
        <v>2006</v>
      </c>
      <c r="K20" s="544">
        <v>245000</v>
      </c>
    </row>
    <row r="21" spans="1:11" ht="15.95" customHeight="1" x14ac:dyDescent="0.25">
      <c r="A21" s="1519" t="s">
        <v>2015</v>
      </c>
      <c r="B21" s="1518"/>
      <c r="C21" s="1518"/>
      <c r="D21" s="226"/>
      <c r="E21" s="226"/>
      <c r="F21" s="226"/>
      <c r="G21" s="437"/>
      <c r="H21" s="437"/>
      <c r="I21" s="437"/>
      <c r="J21" s="755" t="s">
        <v>2006</v>
      </c>
      <c r="K21" s="544">
        <v>194019.42</v>
      </c>
    </row>
    <row r="22" spans="1:11" ht="15.95" customHeight="1" x14ac:dyDescent="0.25">
      <c r="A22" s="1519" t="s">
        <v>2009</v>
      </c>
      <c r="B22" s="1518"/>
      <c r="C22" s="1518"/>
      <c r="D22" s="226"/>
      <c r="E22" s="226"/>
      <c r="F22" s="226"/>
      <c r="G22" s="437"/>
      <c r="H22" s="437"/>
      <c r="I22" s="437"/>
      <c r="J22" s="755" t="s">
        <v>2006</v>
      </c>
      <c r="K22" s="544">
        <v>96568.75</v>
      </c>
    </row>
    <row r="23" spans="1:11" ht="15.95" customHeight="1" x14ac:dyDescent="0.25">
      <c r="A23" s="1519" t="s">
        <v>167</v>
      </c>
      <c r="B23" s="1518"/>
      <c r="C23" s="1518"/>
      <c r="D23" s="226"/>
      <c r="E23" s="226"/>
      <c r="F23" s="226"/>
      <c r="G23" s="437"/>
      <c r="H23" s="437"/>
      <c r="I23" s="437"/>
      <c r="J23" s="755" t="s">
        <v>2006</v>
      </c>
      <c r="K23" s="544">
        <v>74864</v>
      </c>
    </row>
    <row r="24" spans="1:11" ht="15.95" customHeight="1" x14ac:dyDescent="0.25">
      <c r="A24" s="1519" t="s">
        <v>2013</v>
      </c>
      <c r="B24" s="1518"/>
      <c r="C24" s="1518"/>
      <c r="D24" s="226"/>
      <c r="E24" s="226"/>
      <c r="F24" s="226"/>
      <c r="G24" s="437"/>
      <c r="H24" s="437"/>
      <c r="I24" s="437"/>
      <c r="J24" s="755" t="s">
        <v>2006</v>
      </c>
      <c r="K24" s="544">
        <v>52027.67</v>
      </c>
    </row>
    <row r="25" spans="1:11" ht="15.95" customHeight="1" x14ac:dyDescent="0.25">
      <c r="A25" s="1519" t="s">
        <v>2010</v>
      </c>
      <c r="B25" s="1518"/>
      <c r="C25" s="1518"/>
      <c r="D25" s="226"/>
      <c r="E25" s="226"/>
      <c r="F25" s="226"/>
      <c r="G25" s="437"/>
      <c r="H25" s="437"/>
      <c r="I25" s="437"/>
      <c r="J25" s="755" t="s">
        <v>2006</v>
      </c>
      <c r="K25" s="544">
        <v>9410.4500000000007</v>
      </c>
    </row>
    <row r="26" spans="1:11" ht="15.95" customHeight="1" x14ac:dyDescent="0.25">
      <c r="A26" s="1519" t="s">
        <v>2011</v>
      </c>
      <c r="B26" s="1518"/>
      <c r="C26" s="1518"/>
      <c r="D26" s="226"/>
      <c r="E26" s="226"/>
      <c r="F26" s="226"/>
      <c r="G26" s="437"/>
      <c r="H26" s="437"/>
      <c r="I26" s="437"/>
      <c r="J26" s="755" t="s">
        <v>2006</v>
      </c>
      <c r="K26" s="544">
        <v>8366</v>
      </c>
    </row>
    <row r="27" spans="1:11" ht="15.95" customHeight="1" x14ac:dyDescent="0.25">
      <c r="A27" s="1519" t="s">
        <v>2014</v>
      </c>
      <c r="B27" s="1518"/>
      <c r="C27" s="1518"/>
      <c r="D27" s="226"/>
      <c r="E27" s="226"/>
      <c r="F27" s="226"/>
      <c r="G27" s="437"/>
      <c r="H27" s="437"/>
      <c r="I27" s="437"/>
      <c r="J27" s="755" t="s">
        <v>2006</v>
      </c>
      <c r="K27" s="544">
        <v>2708</v>
      </c>
    </row>
    <row r="28" spans="1:11" ht="15.95" customHeight="1" x14ac:dyDescent="0.25">
      <c r="A28" s="540"/>
      <c r="B28" s="755"/>
      <c r="C28" s="755"/>
      <c r="D28" s="226"/>
      <c r="E28" s="226"/>
      <c r="F28" s="226"/>
      <c r="G28" s="437"/>
      <c r="H28" s="437"/>
      <c r="I28" s="437"/>
      <c r="J28" s="755"/>
      <c r="K28" s="485"/>
    </row>
    <row r="29" spans="1:11" ht="15.95" customHeight="1" x14ac:dyDescent="0.25">
      <c r="A29" s="443" t="s">
        <v>620</v>
      </c>
      <c r="B29" s="73"/>
      <c r="C29" s="73"/>
      <c r="D29" s="227"/>
      <c r="E29" s="227"/>
      <c r="F29" s="227"/>
      <c r="G29" s="444"/>
      <c r="H29" s="444"/>
      <c r="I29" s="444"/>
      <c r="J29" s="73"/>
      <c r="K29" s="484">
        <f>SUM(K30:K30)</f>
        <v>0</v>
      </c>
    </row>
    <row r="30" spans="1:11" ht="15.95" customHeight="1" x14ac:dyDescent="0.25">
      <c r="A30" s="439"/>
      <c r="B30" s="755"/>
      <c r="C30" s="755"/>
      <c r="D30" s="226"/>
      <c r="E30" s="226"/>
      <c r="F30" s="226"/>
      <c r="G30" s="437"/>
      <c r="H30" s="437"/>
      <c r="I30" s="437"/>
      <c r="J30" s="755"/>
      <c r="K30" s="485"/>
    </row>
    <row r="31" spans="1:11" ht="15.95" customHeight="1" x14ac:dyDescent="0.25">
      <c r="A31" s="443" t="s">
        <v>621</v>
      </c>
      <c r="B31" s="73"/>
      <c r="C31" s="73"/>
      <c r="D31" s="227"/>
      <c r="E31" s="227"/>
      <c r="F31" s="227"/>
      <c r="G31" s="444"/>
      <c r="H31" s="444"/>
      <c r="I31" s="444"/>
      <c r="J31" s="73"/>
      <c r="K31" s="484">
        <f>SUM(K32:K33)</f>
        <v>20598.2</v>
      </c>
    </row>
    <row r="32" spans="1:11" ht="15.95" customHeight="1" x14ac:dyDescent="0.25">
      <c r="A32" s="1519" t="s">
        <v>2017</v>
      </c>
      <c r="B32" s="1518"/>
      <c r="C32" s="1518"/>
      <c r="D32" s="226"/>
      <c r="E32" s="226"/>
      <c r="F32" s="226"/>
      <c r="G32" s="437"/>
      <c r="H32" s="437"/>
      <c r="I32" s="437"/>
      <c r="J32" s="755" t="s">
        <v>2006</v>
      </c>
      <c r="K32" s="544">
        <v>14518.75</v>
      </c>
    </row>
    <row r="33" spans="1:11" ht="15.95" customHeight="1" x14ac:dyDescent="0.25">
      <c r="A33" s="540" t="s">
        <v>2016</v>
      </c>
      <c r="B33" s="1518"/>
      <c r="C33" s="1518"/>
      <c r="D33" s="226"/>
      <c r="E33" s="226"/>
      <c r="F33" s="226"/>
      <c r="G33" s="437"/>
      <c r="H33" s="437"/>
      <c r="I33" s="437"/>
      <c r="J33" s="755" t="s">
        <v>2006</v>
      </c>
      <c r="K33" s="544">
        <v>6079.45</v>
      </c>
    </row>
    <row r="34" spans="1:11" ht="15.95" customHeight="1" x14ac:dyDescent="0.25">
      <c r="A34" s="439"/>
      <c r="B34" s="755"/>
      <c r="C34" s="755"/>
      <c r="D34" s="226"/>
      <c r="E34" s="226"/>
      <c r="F34" s="226"/>
      <c r="G34" s="437"/>
      <c r="H34" s="437"/>
      <c r="I34" s="437"/>
      <c r="J34" s="755"/>
      <c r="K34" s="485"/>
    </row>
    <row r="35" spans="1:11" s="348" customFormat="1" ht="15.95" customHeight="1" x14ac:dyDescent="0.25">
      <c r="A35" s="445" t="s">
        <v>624</v>
      </c>
      <c r="B35" s="71"/>
      <c r="C35" s="71"/>
      <c r="D35" s="228"/>
      <c r="E35" s="228"/>
      <c r="F35" s="228"/>
      <c r="G35" s="54"/>
      <c r="H35" s="54"/>
      <c r="I35" s="54"/>
      <c r="J35" s="71"/>
      <c r="K35" s="486">
        <f>SUM(K36)</f>
        <v>0</v>
      </c>
    </row>
    <row r="36" spans="1:11" s="348" customFormat="1" ht="15.95" customHeight="1" x14ac:dyDescent="0.25">
      <c r="A36" s="440"/>
      <c r="B36" s="72"/>
      <c r="C36" s="72"/>
      <c r="D36" s="229"/>
      <c r="E36" s="229"/>
      <c r="F36" s="229"/>
      <c r="G36" s="438"/>
      <c r="H36" s="438"/>
      <c r="I36" s="438"/>
      <c r="J36" s="72"/>
      <c r="K36" s="487"/>
    </row>
    <row r="37" spans="1:11" ht="15.95" customHeight="1" x14ac:dyDescent="0.25">
      <c r="A37" s="443" t="s">
        <v>627</v>
      </c>
      <c r="B37" s="73"/>
      <c r="C37" s="73"/>
      <c r="D37" s="227"/>
      <c r="E37" s="227"/>
      <c r="F37" s="227"/>
      <c r="G37" s="444"/>
      <c r="H37" s="444"/>
      <c r="I37" s="444"/>
      <c r="J37" s="73"/>
      <c r="K37" s="484">
        <f>SUM(K38:K40)</f>
        <v>243498.82</v>
      </c>
    </row>
    <row r="38" spans="1:11" ht="15.95" customHeight="1" x14ac:dyDescent="0.25">
      <c r="A38" s="540" t="s">
        <v>2019</v>
      </c>
      <c r="B38" s="841"/>
      <c r="C38" s="841"/>
      <c r="D38" s="226"/>
      <c r="E38" s="226"/>
      <c r="F38" s="226"/>
      <c r="G38" s="437"/>
      <c r="H38" s="437"/>
      <c r="I38" s="437"/>
      <c r="J38" s="755" t="s">
        <v>2006</v>
      </c>
      <c r="K38" s="544">
        <v>147436</v>
      </c>
    </row>
    <row r="39" spans="1:11" ht="15.95" customHeight="1" x14ac:dyDescent="0.25">
      <c r="A39" s="1519" t="s">
        <v>2018</v>
      </c>
      <c r="B39" s="841"/>
      <c r="C39" s="841"/>
      <c r="D39" s="226"/>
      <c r="E39" s="226"/>
      <c r="F39" s="226"/>
      <c r="G39" s="437"/>
      <c r="H39" s="437"/>
      <c r="I39" s="437"/>
      <c r="J39" s="755" t="s">
        <v>2006</v>
      </c>
      <c r="K39" s="544">
        <v>71926.03</v>
      </c>
    </row>
    <row r="40" spans="1:11" ht="15.95" customHeight="1" x14ac:dyDescent="0.25">
      <c r="A40" s="540" t="s">
        <v>2020</v>
      </c>
      <c r="B40" s="841"/>
      <c r="C40" s="841"/>
      <c r="D40" s="226"/>
      <c r="E40" s="226"/>
      <c r="F40" s="226"/>
      <c r="G40" s="437"/>
      <c r="H40" s="437"/>
      <c r="I40" s="437"/>
      <c r="J40" s="755" t="s">
        <v>2006</v>
      </c>
      <c r="K40" s="544">
        <v>24136.79</v>
      </c>
    </row>
    <row r="41" spans="1:11" ht="15.95" customHeight="1" x14ac:dyDescent="0.25">
      <c r="A41" s="1361"/>
      <c r="B41" s="1341"/>
      <c r="C41" s="1341"/>
      <c r="D41" s="226"/>
      <c r="E41" s="226"/>
      <c r="F41" s="226"/>
      <c r="G41" s="437"/>
      <c r="H41" s="437"/>
      <c r="I41" s="437"/>
      <c r="J41" s="1341"/>
      <c r="K41" s="1342"/>
    </row>
    <row r="42" spans="1:11" ht="15.95" customHeight="1" x14ac:dyDescent="0.25">
      <c r="A42" s="441" t="s">
        <v>628</v>
      </c>
      <c r="B42" s="265"/>
      <c r="C42" s="265"/>
      <c r="D42" s="230"/>
      <c r="E42" s="230"/>
      <c r="F42" s="230"/>
      <c r="G42" s="752"/>
      <c r="H42" s="752"/>
      <c r="I42" s="752"/>
      <c r="J42" s="265"/>
      <c r="K42" s="448">
        <f>+K10+K12+K17+K19+K29+K31+K35+K37</f>
        <v>2475523.65</v>
      </c>
    </row>
    <row r="43" spans="1:11" x14ac:dyDescent="0.25">
      <c r="A43" s="482"/>
      <c r="B43" s="482"/>
      <c r="C43" s="482"/>
      <c r="D43" s="19"/>
      <c r="E43" s="19"/>
      <c r="F43" s="19"/>
      <c r="G43" s="19"/>
      <c r="H43" s="19"/>
      <c r="I43" s="19"/>
      <c r="J43" s="482"/>
      <c r="K43" s="19"/>
    </row>
    <row r="44" spans="1:11" x14ac:dyDescent="0.25">
      <c r="B44" s="266"/>
      <c r="C44" s="266"/>
      <c r="J44" s="266"/>
    </row>
    <row r="45" spans="1:11" x14ac:dyDescent="0.25">
      <c r="B45" s="266"/>
      <c r="C45" s="266"/>
      <c r="J45" s="266"/>
    </row>
    <row r="46" spans="1:11" x14ac:dyDescent="0.25">
      <c r="B46" s="266"/>
      <c r="C46" s="266"/>
      <c r="J46" s="266"/>
    </row>
    <row r="47" spans="1:11" x14ac:dyDescent="0.25">
      <c r="B47" s="266"/>
      <c r="C47" s="266"/>
      <c r="J47" s="266"/>
    </row>
    <row r="48" spans="1:11" x14ac:dyDescent="0.25">
      <c r="B48" s="266"/>
      <c r="C48" s="266"/>
      <c r="J48" s="266"/>
    </row>
    <row r="49" spans="2:10" x14ac:dyDescent="0.25">
      <c r="B49" s="266"/>
      <c r="C49" s="266"/>
      <c r="J49" s="266"/>
    </row>
    <row r="50" spans="2:10" x14ac:dyDescent="0.25">
      <c r="J50" s="266"/>
    </row>
    <row r="51" spans="2:10" x14ac:dyDescent="0.25">
      <c r="J51" s="266"/>
    </row>
    <row r="52" spans="2:10" x14ac:dyDescent="0.25">
      <c r="J52" s="266"/>
    </row>
    <row r="53" spans="2:10" x14ac:dyDescent="0.25">
      <c r="J53" s="266"/>
    </row>
    <row r="54" spans="2:10" x14ac:dyDescent="0.25">
      <c r="J54" s="266"/>
    </row>
  </sheetData>
  <sortState ref="A13:K15">
    <sortCondition descending="1" ref="K13:K15"/>
  </sortState>
  <mergeCells count="10">
    <mergeCell ref="H8:I8"/>
    <mergeCell ref="J8:J9"/>
    <mergeCell ref="K8:K9"/>
    <mergeCell ref="H7:I7"/>
    <mergeCell ref="A8:A9"/>
    <mergeCell ref="B8:B9"/>
    <mergeCell ref="C8:C9"/>
    <mergeCell ref="D8:D9"/>
    <mergeCell ref="E8:F8"/>
    <mergeCell ref="G8:G9"/>
  </mergeCells>
  <pageMargins left="0.70866141732283472" right="0.70866141732283472" top="0.74803149606299213" bottom="0.74803149606299213" header="0.31496062992125984" footer="0.31496062992125984"/>
  <pageSetup paperSize="9" scale="50" orientation="landscape" r:id="rId1"/>
  <ignoredErrors>
    <ignoredError sqref="A7:XFD7"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44"/>
  <sheetViews>
    <sheetView showGridLines="0" zoomScale="90" zoomScaleNormal="90" workbookViewId="0">
      <selection activeCell="A44" sqref="A44"/>
    </sheetView>
  </sheetViews>
  <sheetFormatPr baseColWidth="10" defaultRowHeight="15" x14ac:dyDescent="0.25"/>
  <cols>
    <col min="1" max="1" width="38.140625" style="553" customWidth="1"/>
    <col min="2" max="2" width="13.28515625" style="553" customWidth="1"/>
    <col min="3" max="3" width="17.7109375" style="553" customWidth="1"/>
    <col min="4" max="4" width="12.42578125" style="553" customWidth="1"/>
    <col min="5" max="5" width="12.85546875" style="553" customWidth="1"/>
    <col min="6" max="6" width="14" style="553" customWidth="1"/>
    <col min="7" max="7" width="10.140625" style="553" customWidth="1"/>
    <col min="8" max="8" width="12" style="553" customWidth="1"/>
    <col min="9" max="9" width="12.85546875" style="553" customWidth="1"/>
    <col min="10" max="10" width="13.85546875" style="553" customWidth="1"/>
    <col min="11" max="11" width="15.42578125" style="553" customWidth="1"/>
    <col min="12" max="12" width="1.28515625" style="553" customWidth="1"/>
    <col min="13" max="16384" width="11.42578125" style="553"/>
  </cols>
  <sheetData>
    <row r="1" spans="1:11" s="348" customFormat="1" x14ac:dyDescent="0.25"/>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1971</v>
      </c>
      <c r="B4" s="350"/>
      <c r="C4" s="350"/>
      <c r="D4" s="350"/>
      <c r="E4" s="350"/>
      <c r="F4" s="350"/>
      <c r="G4" s="350"/>
      <c r="H4" s="350"/>
      <c r="I4" s="350"/>
      <c r="J4" s="350"/>
      <c r="K4" s="350"/>
    </row>
    <row r="5" spans="1:11" s="348" customFormat="1" x14ac:dyDescent="0.25"/>
    <row r="6" spans="1:11" s="348" customFormat="1" x14ac:dyDescent="0.25">
      <c r="A6" s="751" t="s">
        <v>1</v>
      </c>
      <c r="B6" s="751" t="s">
        <v>2</v>
      </c>
      <c r="C6" s="751" t="s">
        <v>3</v>
      </c>
      <c r="D6" s="751"/>
      <c r="E6" s="353" t="s">
        <v>4</v>
      </c>
      <c r="F6" s="353"/>
      <c r="G6" s="751" t="s">
        <v>5</v>
      </c>
      <c r="H6" s="1603" t="s">
        <v>6</v>
      </c>
      <c r="I6" s="1603"/>
      <c r="J6" s="751" t="s">
        <v>7</v>
      </c>
      <c r="K6" s="751" t="s">
        <v>8</v>
      </c>
    </row>
    <row r="7" spans="1:11" s="354" customFormat="1" x14ac:dyDescent="0.25">
      <c r="A7" s="1614" t="s">
        <v>9</v>
      </c>
      <c r="B7" s="1601" t="s">
        <v>10</v>
      </c>
      <c r="C7" s="1601" t="s">
        <v>11</v>
      </c>
      <c r="D7" s="1601" t="s">
        <v>12</v>
      </c>
      <c r="E7" s="1601" t="s">
        <v>13</v>
      </c>
      <c r="F7" s="1601"/>
      <c r="G7" s="1601" t="s">
        <v>14</v>
      </c>
      <c r="H7" s="1601" t="s">
        <v>15</v>
      </c>
      <c r="I7" s="1601"/>
      <c r="J7" s="1601" t="s">
        <v>16</v>
      </c>
      <c r="K7" s="1602" t="s">
        <v>17</v>
      </c>
    </row>
    <row r="8" spans="1:11" s="354" customFormat="1" x14ac:dyDescent="0.25">
      <c r="A8" s="1614"/>
      <c r="B8" s="1601"/>
      <c r="C8" s="1601"/>
      <c r="D8" s="1601"/>
      <c r="E8" s="750" t="s">
        <v>18</v>
      </c>
      <c r="F8" s="750" t="s">
        <v>19</v>
      </c>
      <c r="G8" s="1601"/>
      <c r="H8" s="750" t="s">
        <v>18</v>
      </c>
      <c r="I8" s="750" t="s">
        <v>19</v>
      </c>
      <c r="J8" s="1601"/>
      <c r="K8" s="1602"/>
    </row>
    <row r="9" spans="1:11" ht="15.95" customHeight="1" x14ac:dyDescent="0.25">
      <c r="A9" s="443" t="s">
        <v>20</v>
      </c>
      <c r="B9" s="444"/>
      <c r="C9" s="444"/>
      <c r="D9" s="444"/>
      <c r="E9" s="444"/>
      <c r="F9" s="444"/>
      <c r="G9" s="444"/>
      <c r="H9" s="163"/>
      <c r="I9" s="163"/>
      <c r="J9" s="444"/>
      <c r="K9" s="854">
        <f>+K10</f>
        <v>0</v>
      </c>
    </row>
    <row r="10" spans="1:11" ht="15.95" customHeight="1" x14ac:dyDescent="0.25">
      <c r="A10" s="439"/>
      <c r="B10" s="437"/>
      <c r="C10" s="437"/>
      <c r="D10" s="437"/>
      <c r="E10" s="437"/>
      <c r="F10" s="437"/>
      <c r="G10" s="437"/>
      <c r="H10" s="128"/>
      <c r="I10" s="128"/>
      <c r="J10" s="437"/>
      <c r="K10" s="437"/>
    </row>
    <row r="11" spans="1:11" ht="15.95" customHeight="1" x14ac:dyDescent="0.25">
      <c r="A11" s="443" t="s">
        <v>21</v>
      </c>
      <c r="B11" s="444"/>
      <c r="C11" s="444"/>
      <c r="D11" s="444"/>
      <c r="E11" s="444"/>
      <c r="F11" s="444"/>
      <c r="G11" s="444"/>
      <c r="H11" s="163"/>
      <c r="I11" s="163"/>
      <c r="J11" s="444"/>
      <c r="K11" s="93">
        <f>SUM(K12:K18)</f>
        <v>3600106.15</v>
      </c>
    </row>
    <row r="12" spans="1:11" ht="15.95" customHeight="1" x14ac:dyDescent="0.25">
      <c r="A12" s="540" t="s">
        <v>1946</v>
      </c>
      <c r="B12" s="755" t="s">
        <v>104</v>
      </c>
      <c r="C12" s="755" t="s">
        <v>79</v>
      </c>
      <c r="D12" s="88" t="s">
        <v>1947</v>
      </c>
      <c r="E12" s="88" t="s">
        <v>1244</v>
      </c>
      <c r="F12" s="121">
        <v>0.02</v>
      </c>
      <c r="G12" s="541"/>
      <c r="H12" s="88"/>
      <c r="I12" s="88"/>
      <c r="J12" s="755" t="s">
        <v>1948</v>
      </c>
      <c r="K12" s="827">
        <v>1428741.55</v>
      </c>
    </row>
    <row r="13" spans="1:11" ht="15.95" customHeight="1" x14ac:dyDescent="0.25">
      <c r="A13" s="540" t="s">
        <v>1949</v>
      </c>
      <c r="B13" s="755" t="s">
        <v>1950</v>
      </c>
      <c r="C13" s="755" t="s">
        <v>79</v>
      </c>
      <c r="D13" s="88"/>
      <c r="E13" s="121">
        <v>0.01</v>
      </c>
      <c r="F13" s="121">
        <v>7.0000000000000007E-2</v>
      </c>
      <c r="G13" s="541"/>
      <c r="H13" s="88"/>
      <c r="I13" s="88"/>
      <c r="J13" s="755" t="s">
        <v>1948</v>
      </c>
      <c r="K13" s="827">
        <v>960027.72</v>
      </c>
    </row>
    <row r="14" spans="1:11" ht="15.95" customHeight="1" x14ac:dyDescent="0.25">
      <c r="A14" s="540" t="s">
        <v>1438</v>
      </c>
      <c r="B14" s="755" t="s">
        <v>1951</v>
      </c>
      <c r="C14" s="755" t="s">
        <v>79</v>
      </c>
      <c r="D14" s="121">
        <v>0.18</v>
      </c>
      <c r="E14" s="88"/>
      <c r="F14" s="88"/>
      <c r="G14" s="541"/>
      <c r="H14" s="88"/>
      <c r="I14" s="88"/>
      <c r="J14" s="755" t="s">
        <v>1948</v>
      </c>
      <c r="K14" s="827">
        <v>1018677.32</v>
      </c>
    </row>
    <row r="15" spans="1:11" ht="15.95" customHeight="1" x14ac:dyDescent="0.25">
      <c r="A15" s="540" t="s">
        <v>100</v>
      </c>
      <c r="B15" s="755" t="s">
        <v>1952</v>
      </c>
      <c r="C15" s="755" t="s">
        <v>79</v>
      </c>
      <c r="D15" s="88"/>
      <c r="E15" s="88"/>
      <c r="F15" s="88"/>
      <c r="G15" s="541"/>
      <c r="H15" s="754">
        <v>80</v>
      </c>
      <c r="I15" s="754">
        <v>780</v>
      </c>
      <c r="J15" s="755" t="s">
        <v>1948</v>
      </c>
      <c r="K15" s="827">
        <v>103352.71</v>
      </c>
    </row>
    <row r="16" spans="1:11" ht="15.95" customHeight="1" x14ac:dyDescent="0.25">
      <c r="A16" s="540" t="s">
        <v>1953</v>
      </c>
      <c r="B16" s="755" t="s">
        <v>1952</v>
      </c>
      <c r="C16" s="755" t="s">
        <v>79</v>
      </c>
      <c r="D16" s="88"/>
      <c r="E16" s="88"/>
      <c r="F16" s="88"/>
      <c r="G16" s="541"/>
      <c r="H16" s="754"/>
      <c r="I16" s="754"/>
      <c r="J16" s="755" t="s">
        <v>1954</v>
      </c>
      <c r="K16" s="827">
        <v>79521.850000000006</v>
      </c>
    </row>
    <row r="17" spans="1:11" ht="15.95" customHeight="1" x14ac:dyDescent="0.25">
      <c r="A17" s="540" t="s">
        <v>1955</v>
      </c>
      <c r="B17" s="755" t="s">
        <v>1956</v>
      </c>
      <c r="C17" s="755" t="s">
        <v>79</v>
      </c>
      <c r="D17" s="88"/>
      <c r="E17" s="88"/>
      <c r="F17" s="88"/>
      <c r="G17" s="541"/>
      <c r="H17" s="754">
        <v>120</v>
      </c>
      <c r="I17" s="754">
        <v>1440</v>
      </c>
      <c r="J17" s="755" t="s">
        <v>1948</v>
      </c>
      <c r="K17" s="827">
        <v>5585</v>
      </c>
    </row>
    <row r="18" spans="1:11" ht="15.95" customHeight="1" x14ac:dyDescent="0.25">
      <c r="A18" s="540" t="s">
        <v>1957</v>
      </c>
      <c r="B18" s="755" t="s">
        <v>1958</v>
      </c>
      <c r="C18" s="755" t="s">
        <v>1694</v>
      </c>
      <c r="D18" s="88"/>
      <c r="E18" s="88"/>
      <c r="F18" s="88"/>
      <c r="G18" s="541"/>
      <c r="H18" s="754">
        <v>30</v>
      </c>
      <c r="I18" s="754">
        <v>100</v>
      </c>
      <c r="J18" s="755" t="s">
        <v>1948</v>
      </c>
      <c r="K18" s="827">
        <v>4200</v>
      </c>
    </row>
    <row r="19" spans="1:11" ht="15.95" customHeight="1" x14ac:dyDescent="0.25">
      <c r="A19" s="540"/>
      <c r="B19" s="755"/>
      <c r="C19" s="755"/>
      <c r="D19" s="88"/>
      <c r="E19" s="88"/>
      <c r="F19" s="88"/>
      <c r="G19" s="541"/>
      <c r="H19" s="754"/>
      <c r="I19" s="754"/>
      <c r="J19" s="755"/>
      <c r="K19" s="827"/>
    </row>
    <row r="20" spans="1:11" s="348" customFormat="1" ht="15.95" customHeight="1" x14ac:dyDescent="0.25">
      <c r="A20" s="445" t="s">
        <v>40</v>
      </c>
      <c r="B20" s="83"/>
      <c r="C20" s="83"/>
      <c r="D20" s="169"/>
      <c r="E20" s="169"/>
      <c r="F20" s="169"/>
      <c r="G20" s="54"/>
      <c r="H20" s="481"/>
      <c r="I20" s="481"/>
      <c r="J20" s="83"/>
      <c r="K20" s="854">
        <f>+K21</f>
        <v>0</v>
      </c>
    </row>
    <row r="21" spans="1:11" s="355" customFormat="1" ht="15.95" customHeight="1" x14ac:dyDescent="0.25">
      <c r="A21" s="440"/>
      <c r="B21" s="84"/>
      <c r="C21" s="84"/>
      <c r="D21" s="129"/>
      <c r="E21" s="129"/>
      <c r="F21" s="129"/>
      <c r="G21" s="438"/>
      <c r="H21" s="222"/>
      <c r="I21" s="222"/>
      <c r="J21" s="84"/>
      <c r="K21" s="855"/>
    </row>
    <row r="22" spans="1:11" ht="15.95" customHeight="1" x14ac:dyDescent="0.25">
      <c r="A22" s="443" t="s">
        <v>41</v>
      </c>
      <c r="B22" s="81"/>
      <c r="C22" s="81"/>
      <c r="D22" s="163"/>
      <c r="E22" s="163"/>
      <c r="F22" s="163"/>
      <c r="G22" s="444"/>
      <c r="H22" s="480"/>
      <c r="I22" s="480"/>
      <c r="J22" s="81"/>
      <c r="K22" s="856">
        <f>SUM(K23:K29)</f>
        <v>384645.38</v>
      </c>
    </row>
    <row r="23" spans="1:11" ht="15.95" customHeight="1" x14ac:dyDescent="0.25">
      <c r="A23" s="540" t="s">
        <v>558</v>
      </c>
      <c r="B23" s="853"/>
      <c r="C23" s="755" t="s">
        <v>206</v>
      </c>
      <c r="D23" s="88"/>
      <c r="E23" s="88"/>
      <c r="F23" s="88"/>
      <c r="G23" s="544">
        <v>180</v>
      </c>
      <c r="H23" s="754"/>
      <c r="I23" s="754"/>
      <c r="J23" s="755" t="s">
        <v>1948</v>
      </c>
      <c r="K23" s="827">
        <v>163072</v>
      </c>
    </row>
    <row r="24" spans="1:11" ht="15.95" customHeight="1" x14ac:dyDescent="0.25">
      <c r="A24" s="540" t="s">
        <v>1959</v>
      </c>
      <c r="B24" s="853"/>
      <c r="C24" s="755" t="s">
        <v>202</v>
      </c>
      <c r="D24" s="88"/>
      <c r="E24" s="88"/>
      <c r="F24" s="88"/>
      <c r="G24" s="544">
        <v>400</v>
      </c>
      <c r="H24" s="754">
        <v>160</v>
      </c>
      <c r="I24" s="754">
        <v>550</v>
      </c>
      <c r="J24" s="755" t="s">
        <v>1948</v>
      </c>
      <c r="K24" s="827">
        <v>190356</v>
      </c>
    </row>
    <row r="25" spans="1:11" ht="15.95" customHeight="1" x14ac:dyDescent="0.25">
      <c r="A25" s="540" t="s">
        <v>1394</v>
      </c>
      <c r="B25" s="755" t="s">
        <v>202</v>
      </c>
      <c r="C25" s="755" t="s">
        <v>1960</v>
      </c>
      <c r="D25" s="88"/>
      <c r="E25" s="88"/>
      <c r="F25" s="88"/>
      <c r="G25" s="846"/>
      <c r="H25" s="754"/>
      <c r="I25" s="754"/>
      <c r="J25" s="755" t="s">
        <v>1948</v>
      </c>
      <c r="K25" s="827">
        <v>16224.2</v>
      </c>
    </row>
    <row r="26" spans="1:11" ht="15.95" customHeight="1" x14ac:dyDescent="0.25">
      <c r="A26" s="540" t="s">
        <v>1961</v>
      </c>
      <c r="B26" s="755" t="s">
        <v>206</v>
      </c>
      <c r="C26" s="755" t="s">
        <v>1962</v>
      </c>
      <c r="D26" s="88"/>
      <c r="E26" s="88"/>
      <c r="F26" s="88"/>
      <c r="G26" s="846"/>
      <c r="H26" s="754">
        <v>120</v>
      </c>
      <c r="I26" s="754">
        <v>540</v>
      </c>
      <c r="J26" s="755" t="s">
        <v>1948</v>
      </c>
      <c r="K26" s="827">
        <v>6025.2</v>
      </c>
    </row>
    <row r="27" spans="1:11" ht="15.95" customHeight="1" x14ac:dyDescent="0.25">
      <c r="A27" s="540" t="s">
        <v>551</v>
      </c>
      <c r="B27" s="755" t="s">
        <v>202</v>
      </c>
      <c r="C27" s="755"/>
      <c r="D27" s="88"/>
      <c r="E27" s="88"/>
      <c r="F27" s="88"/>
      <c r="G27" s="846"/>
      <c r="H27" s="754">
        <v>70</v>
      </c>
      <c r="I27" s="754">
        <v>730</v>
      </c>
      <c r="J27" s="755" t="s">
        <v>1948</v>
      </c>
      <c r="K27" s="827">
        <v>4019.38</v>
      </c>
    </row>
    <row r="28" spans="1:11" ht="15.95" customHeight="1" x14ac:dyDescent="0.25">
      <c r="A28" s="540" t="s">
        <v>54</v>
      </c>
      <c r="B28" s="755" t="s">
        <v>206</v>
      </c>
      <c r="C28" s="755" t="s">
        <v>1963</v>
      </c>
      <c r="D28" s="88"/>
      <c r="E28" s="88"/>
      <c r="F28" s="88"/>
      <c r="G28" s="846"/>
      <c r="H28" s="754">
        <v>120</v>
      </c>
      <c r="I28" s="754">
        <v>1458</v>
      </c>
      <c r="J28" s="755" t="s">
        <v>1948</v>
      </c>
      <c r="K28" s="827">
        <v>2260</v>
      </c>
    </row>
    <row r="29" spans="1:11" ht="15.95" customHeight="1" x14ac:dyDescent="0.25">
      <c r="A29" s="540" t="s">
        <v>1964</v>
      </c>
      <c r="B29" s="755" t="s">
        <v>202</v>
      </c>
      <c r="C29" s="755" t="s">
        <v>1963</v>
      </c>
      <c r="D29" s="88" t="s">
        <v>1244</v>
      </c>
      <c r="E29" s="88"/>
      <c r="F29" s="88"/>
      <c r="G29" s="846"/>
      <c r="H29" s="754"/>
      <c r="I29" s="754"/>
      <c r="J29" s="755" t="s">
        <v>1948</v>
      </c>
      <c r="K29" s="827">
        <v>2688.6</v>
      </c>
    </row>
    <row r="30" spans="1:11" ht="15.95" customHeight="1" x14ac:dyDescent="0.25">
      <c r="A30" s="540"/>
      <c r="B30" s="755"/>
      <c r="C30" s="755"/>
      <c r="D30" s="88"/>
      <c r="E30" s="88"/>
      <c r="F30" s="88"/>
      <c r="G30" s="846"/>
      <c r="H30" s="754"/>
      <c r="I30" s="754"/>
      <c r="J30" s="755"/>
      <c r="K30" s="827"/>
    </row>
    <row r="31" spans="1:11" ht="15.95" customHeight="1" x14ac:dyDescent="0.25">
      <c r="A31" s="443" t="s">
        <v>64</v>
      </c>
      <c r="B31" s="81"/>
      <c r="C31" s="81"/>
      <c r="D31" s="163"/>
      <c r="E31" s="163"/>
      <c r="F31" s="163"/>
      <c r="G31" s="851"/>
      <c r="H31" s="480"/>
      <c r="I31" s="480"/>
      <c r="J31" s="81"/>
      <c r="K31" s="856">
        <f>+K32</f>
        <v>0</v>
      </c>
    </row>
    <row r="32" spans="1:11" s="554" customFormat="1" ht="15.95" customHeight="1" x14ac:dyDescent="0.25">
      <c r="A32" s="439"/>
      <c r="B32" s="82"/>
      <c r="C32" s="82"/>
      <c r="D32" s="128"/>
      <c r="E32" s="128"/>
      <c r="F32" s="128"/>
      <c r="G32" s="847"/>
      <c r="H32" s="209"/>
      <c r="I32" s="209"/>
      <c r="J32" s="82"/>
      <c r="K32" s="857"/>
    </row>
    <row r="33" spans="1:11" ht="15.95" customHeight="1" x14ac:dyDescent="0.25">
      <c r="A33" s="443" t="s">
        <v>65</v>
      </c>
      <c r="B33" s="81"/>
      <c r="C33" s="81"/>
      <c r="D33" s="163"/>
      <c r="E33" s="163"/>
      <c r="F33" s="163"/>
      <c r="G33" s="851"/>
      <c r="H33" s="480"/>
      <c r="I33" s="480"/>
      <c r="J33" s="81"/>
      <c r="K33" s="856">
        <f>SUM(K34)</f>
        <v>104835.46</v>
      </c>
    </row>
    <row r="34" spans="1:11" s="554" customFormat="1" ht="15.95" customHeight="1" x14ac:dyDescent="0.25">
      <c r="A34" s="540" t="s">
        <v>1965</v>
      </c>
      <c r="B34" s="755" t="s">
        <v>1966</v>
      </c>
      <c r="C34" s="755"/>
      <c r="D34" s="88"/>
      <c r="E34" s="88"/>
      <c r="F34" s="88"/>
      <c r="G34" s="846"/>
      <c r="H34" s="754">
        <v>120</v>
      </c>
      <c r="I34" s="754">
        <v>250</v>
      </c>
      <c r="J34" s="755" t="s">
        <v>1948</v>
      </c>
      <c r="K34" s="827">
        <v>104835.46</v>
      </c>
    </row>
    <row r="35" spans="1:11" s="554" customFormat="1" ht="15.95" customHeight="1" x14ac:dyDescent="0.25">
      <c r="A35" s="439"/>
      <c r="B35" s="82"/>
      <c r="C35" s="82"/>
      <c r="D35" s="128"/>
      <c r="E35" s="128"/>
      <c r="F35" s="128"/>
      <c r="G35" s="847"/>
      <c r="H35" s="209"/>
      <c r="I35" s="209"/>
      <c r="J35" s="82"/>
      <c r="K35" s="857"/>
    </row>
    <row r="36" spans="1:11" s="348" customFormat="1" ht="15.95" customHeight="1" x14ac:dyDescent="0.25">
      <c r="A36" s="445" t="s">
        <v>67</v>
      </c>
      <c r="B36" s="83"/>
      <c r="C36" s="83"/>
      <c r="D36" s="169"/>
      <c r="E36" s="169"/>
      <c r="F36" s="169"/>
      <c r="G36" s="852"/>
      <c r="H36" s="481"/>
      <c r="I36" s="481"/>
      <c r="J36" s="83"/>
      <c r="K36" s="854">
        <f>+K37</f>
        <v>0</v>
      </c>
    </row>
    <row r="37" spans="1:11" s="355" customFormat="1" ht="15.95" customHeight="1" x14ac:dyDescent="0.25">
      <c r="A37" s="440"/>
      <c r="B37" s="84"/>
      <c r="C37" s="84"/>
      <c r="D37" s="129"/>
      <c r="E37" s="129"/>
      <c r="F37" s="129"/>
      <c r="G37" s="848"/>
      <c r="H37" s="222"/>
      <c r="I37" s="222"/>
      <c r="J37" s="84"/>
      <c r="K37" s="855"/>
    </row>
    <row r="38" spans="1:11" ht="15.95" customHeight="1" x14ac:dyDescent="0.25">
      <c r="A38" s="443" t="s">
        <v>68</v>
      </c>
      <c r="B38" s="81"/>
      <c r="C38" s="81"/>
      <c r="D38" s="163"/>
      <c r="E38" s="163"/>
      <c r="F38" s="163"/>
      <c r="G38" s="851"/>
      <c r="H38" s="480"/>
      <c r="I38" s="480"/>
      <c r="J38" s="81"/>
      <c r="K38" s="856">
        <f>SUM(K39:K41)</f>
        <v>1218628.8900000001</v>
      </c>
    </row>
    <row r="39" spans="1:11" s="355" customFormat="1" ht="15.95" customHeight="1" x14ac:dyDescent="0.25">
      <c r="A39" s="50" t="s">
        <v>1967</v>
      </c>
      <c r="B39" s="72"/>
      <c r="C39" s="72"/>
      <c r="D39" s="89"/>
      <c r="E39" s="89"/>
      <c r="F39" s="89"/>
      <c r="G39" s="849"/>
      <c r="H39" s="207"/>
      <c r="I39" s="207"/>
      <c r="J39" s="72"/>
      <c r="K39" s="858">
        <v>591184.89</v>
      </c>
    </row>
    <row r="40" spans="1:11" s="355" customFormat="1" ht="15.95" customHeight="1" x14ac:dyDescent="0.25">
      <c r="A40" s="50" t="s">
        <v>1968</v>
      </c>
      <c r="B40" s="72" t="s">
        <v>79</v>
      </c>
      <c r="C40" s="72" t="s">
        <v>1952</v>
      </c>
      <c r="D40" s="89"/>
      <c r="E40" s="89"/>
      <c r="F40" s="89"/>
      <c r="G40" s="849"/>
      <c r="H40" s="207"/>
      <c r="I40" s="207"/>
      <c r="J40" s="72"/>
      <c r="K40" s="858">
        <v>618084</v>
      </c>
    </row>
    <row r="41" spans="1:11" s="355" customFormat="1" ht="15.95" customHeight="1" x14ac:dyDescent="0.25">
      <c r="A41" s="50" t="s">
        <v>1969</v>
      </c>
      <c r="B41" s="72" t="s">
        <v>1970</v>
      </c>
      <c r="C41" s="72"/>
      <c r="D41" s="89"/>
      <c r="E41" s="89"/>
      <c r="F41" s="89"/>
      <c r="G41" s="849"/>
      <c r="H41" s="207"/>
      <c r="I41" s="207"/>
      <c r="J41" s="72"/>
      <c r="K41" s="858">
        <v>9360</v>
      </c>
    </row>
    <row r="42" spans="1:11" s="348" customFormat="1" ht="15.95" customHeight="1" x14ac:dyDescent="0.25">
      <c r="A42" s="440"/>
      <c r="B42" s="438"/>
      <c r="C42" s="438"/>
      <c r="D42" s="129"/>
      <c r="E42" s="129"/>
      <c r="F42" s="129"/>
      <c r="G42" s="848"/>
      <c r="H42" s="222"/>
      <c r="I42" s="222"/>
      <c r="J42" s="84"/>
      <c r="K42" s="855"/>
    </row>
    <row r="43" spans="1:11" ht="15.95" customHeight="1" x14ac:dyDescent="0.25">
      <c r="A43" s="441" t="s">
        <v>178</v>
      </c>
      <c r="B43" s="752"/>
      <c r="C43" s="752"/>
      <c r="D43" s="752"/>
      <c r="E43" s="752"/>
      <c r="F43" s="752"/>
      <c r="G43" s="752"/>
      <c r="H43" s="170"/>
      <c r="I43" s="170"/>
      <c r="J43" s="441"/>
      <c r="K43" s="850">
        <f>+K9+K11+K20+K22+K31+K33+K36+K38</f>
        <v>5308215.88</v>
      </c>
    </row>
    <row r="44" spans="1:11" x14ac:dyDescent="0.25">
      <c r="A44" s="482"/>
      <c r="B44" s="19"/>
      <c r="C44" s="19"/>
      <c r="D44" s="19"/>
      <c r="E44" s="19"/>
      <c r="F44" s="19"/>
      <c r="G44" s="19"/>
      <c r="H44" s="19"/>
      <c r="I44" s="19"/>
      <c r="J44" s="482"/>
      <c r="K44" s="19"/>
    </row>
  </sheetData>
  <mergeCells count="10">
    <mergeCell ref="J7:J8"/>
    <mergeCell ref="K7:K8"/>
    <mergeCell ref="H6:I6"/>
    <mergeCell ref="A7:A8"/>
    <mergeCell ref="B7:B8"/>
    <mergeCell ref="C7:C8"/>
    <mergeCell ref="D7:D8"/>
    <mergeCell ref="E7:F7"/>
    <mergeCell ref="G7:G8"/>
    <mergeCell ref="H7:I7"/>
  </mergeCells>
  <pageMargins left="0.23622047244094491" right="0.15748031496062992" top="0.74803149606299213" bottom="0.74803149606299213" header="0.31496062992125984" footer="0.31496062992125984"/>
  <pageSetup paperSize="9" scale="69" orientation="landscape" r:id="rId1"/>
  <ignoredErrors>
    <ignoredError sqref="A6"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L108"/>
  <sheetViews>
    <sheetView showGridLines="0" topLeftCell="A71" zoomScale="90" zoomScaleNormal="90" zoomScaleSheetLayoutView="100" workbookViewId="0">
      <selection activeCell="K60" sqref="K60"/>
    </sheetView>
  </sheetViews>
  <sheetFormatPr baseColWidth="10" defaultRowHeight="15" x14ac:dyDescent="0.25"/>
  <cols>
    <col min="1" max="1" width="110.140625" bestFit="1" customWidth="1"/>
    <col min="2" max="2" width="28" bestFit="1" customWidth="1"/>
    <col min="3" max="3" width="17.7109375" customWidth="1"/>
    <col min="4" max="4" width="17" bestFit="1" customWidth="1"/>
    <col min="5" max="5" width="11.28515625" customWidth="1"/>
    <col min="6" max="6" width="10.7109375" customWidth="1"/>
    <col min="7" max="9" width="17.7109375" style="109" customWidth="1"/>
    <col min="10" max="10" width="36.7109375" bestFit="1" customWidth="1"/>
    <col min="11" max="11" width="16.140625" bestFit="1" customWidth="1"/>
    <col min="12" max="12" width="59.7109375" customWidth="1"/>
  </cols>
  <sheetData>
    <row r="2" spans="1:12" s="1" customFormat="1" x14ac:dyDescent="0.25">
      <c r="A2" s="5" t="s">
        <v>126</v>
      </c>
      <c r="G2" s="110"/>
      <c r="H2" s="110"/>
      <c r="I2" s="110"/>
    </row>
    <row r="3" spans="1:12" s="1" customFormat="1" x14ac:dyDescent="0.25">
      <c r="A3" s="34" t="s">
        <v>0</v>
      </c>
      <c r="B3" s="3"/>
      <c r="C3" s="3"/>
      <c r="D3" s="3"/>
      <c r="E3" s="3"/>
      <c r="F3" s="3"/>
      <c r="G3" s="111"/>
      <c r="H3" s="111"/>
      <c r="I3" s="111"/>
      <c r="J3" s="3"/>
      <c r="K3" s="85" t="s">
        <v>127</v>
      </c>
    </row>
    <row r="4" spans="1:12" s="1" customFormat="1" x14ac:dyDescent="0.25">
      <c r="A4" s="23" t="s">
        <v>317</v>
      </c>
      <c r="B4" s="3"/>
      <c r="C4" s="3"/>
      <c r="D4" s="3"/>
      <c r="E4" s="3"/>
      <c r="F4" s="3"/>
      <c r="G4" s="111"/>
      <c r="H4" s="111"/>
      <c r="I4" s="111"/>
      <c r="J4" s="3"/>
      <c r="K4" s="3"/>
    </row>
    <row r="5" spans="1:12" s="1" customFormat="1" x14ac:dyDescent="0.25">
      <c r="A5" s="602"/>
      <c r="G5" s="110"/>
      <c r="H5" s="110"/>
      <c r="I5" s="110"/>
    </row>
    <row r="6" spans="1:12" s="348" customFormat="1" x14ac:dyDescent="0.25">
      <c r="A6" s="602"/>
      <c r="G6" s="110"/>
      <c r="H6" s="110"/>
      <c r="I6" s="110"/>
    </row>
    <row r="7" spans="1:12" s="1" customFormat="1" x14ac:dyDescent="0.25">
      <c r="A7" s="8" t="s">
        <v>1</v>
      </c>
      <c r="B7" s="8" t="s">
        <v>2</v>
      </c>
      <c r="C7" s="8" t="s">
        <v>3</v>
      </c>
      <c r="D7" s="8"/>
      <c r="E7" s="7" t="s">
        <v>4</v>
      </c>
      <c r="F7" s="7"/>
      <c r="G7" s="112" t="s">
        <v>5</v>
      </c>
      <c r="H7" s="1698" t="s">
        <v>6</v>
      </c>
      <c r="I7" s="1698"/>
      <c r="J7" s="8" t="s">
        <v>7</v>
      </c>
      <c r="K7" s="8" t="s">
        <v>8</v>
      </c>
    </row>
    <row r="8" spans="1:12" s="10" customFormat="1" ht="15" customHeight="1" x14ac:dyDescent="0.25">
      <c r="A8" s="1614" t="s">
        <v>9</v>
      </c>
      <c r="B8" s="1601" t="s">
        <v>10</v>
      </c>
      <c r="C8" s="1601" t="s">
        <v>11</v>
      </c>
      <c r="D8" s="1601" t="s">
        <v>12</v>
      </c>
      <c r="E8" s="1601" t="s">
        <v>13</v>
      </c>
      <c r="F8" s="1601"/>
      <c r="G8" s="1601" t="s">
        <v>14</v>
      </c>
      <c r="H8" s="1601" t="s">
        <v>15</v>
      </c>
      <c r="I8" s="1601"/>
      <c r="J8" s="1601" t="s">
        <v>16</v>
      </c>
      <c r="K8" s="1669" t="s">
        <v>17</v>
      </c>
      <c r="L8" s="1669" t="s">
        <v>179</v>
      </c>
    </row>
    <row r="9" spans="1:12" s="10" customFormat="1" x14ac:dyDescent="0.25">
      <c r="A9" s="1614"/>
      <c r="B9" s="1601"/>
      <c r="C9" s="1601"/>
      <c r="D9" s="1601"/>
      <c r="E9" s="1512" t="s">
        <v>18</v>
      </c>
      <c r="F9" s="1512" t="s">
        <v>19</v>
      </c>
      <c r="G9" s="1601"/>
      <c r="H9" s="1512" t="s">
        <v>18</v>
      </c>
      <c r="I9" s="1512" t="s">
        <v>19</v>
      </c>
      <c r="J9" s="1601"/>
      <c r="K9" s="1669"/>
      <c r="L9" s="1669"/>
    </row>
    <row r="10" spans="1:12" ht="15.95" customHeight="1" x14ac:dyDescent="0.25">
      <c r="A10" s="51" t="s">
        <v>20</v>
      </c>
      <c r="B10" s="52"/>
      <c r="C10" s="52"/>
      <c r="D10" s="52"/>
      <c r="E10" s="52"/>
      <c r="F10" s="52"/>
      <c r="G10" s="117"/>
      <c r="H10" s="117"/>
      <c r="I10" s="117"/>
      <c r="J10" s="52"/>
      <c r="K10" s="77">
        <f>+K11</f>
        <v>0</v>
      </c>
      <c r="L10" s="362"/>
    </row>
    <row r="11" spans="1:12" ht="15.95" customHeight="1" x14ac:dyDescent="0.25">
      <c r="A11" s="49" t="s">
        <v>180</v>
      </c>
      <c r="B11" s="44"/>
      <c r="C11" s="44"/>
      <c r="D11" s="44"/>
      <c r="E11" s="44"/>
      <c r="F11" s="44"/>
      <c r="G11" s="114"/>
      <c r="H11" s="114"/>
      <c r="I11" s="114"/>
      <c r="J11" s="44"/>
      <c r="K11" s="74"/>
      <c r="L11" s="1564"/>
    </row>
    <row r="12" spans="1:12" ht="15.95" hidden="1" customHeight="1" x14ac:dyDescent="0.25">
      <c r="A12" s="43"/>
      <c r="B12" s="44"/>
      <c r="C12" s="44"/>
      <c r="D12" s="44"/>
      <c r="E12" s="44"/>
      <c r="F12" s="44"/>
      <c r="G12" s="114"/>
      <c r="H12" s="114"/>
      <c r="I12" s="114"/>
      <c r="J12" s="44"/>
      <c r="K12" s="74"/>
      <c r="L12" s="1564"/>
    </row>
    <row r="13" spans="1:12" ht="15.95" hidden="1" customHeight="1" x14ac:dyDescent="0.25">
      <c r="A13" s="43"/>
      <c r="B13" s="44"/>
      <c r="C13" s="44"/>
      <c r="D13" s="44"/>
      <c r="E13" s="44"/>
      <c r="F13" s="44"/>
      <c r="G13" s="114"/>
      <c r="H13" s="114"/>
      <c r="I13" s="114"/>
      <c r="J13" s="44"/>
      <c r="K13" s="74"/>
      <c r="L13" s="1564"/>
    </row>
    <row r="14" spans="1:12" ht="15.95" hidden="1" customHeight="1" x14ac:dyDescent="0.25">
      <c r="A14" s="43"/>
      <c r="B14" s="44"/>
      <c r="C14" s="44"/>
      <c r="D14" s="44"/>
      <c r="E14" s="44"/>
      <c r="F14" s="44"/>
      <c r="G14" s="114"/>
      <c r="H14" s="114"/>
      <c r="I14" s="114"/>
      <c r="J14" s="44"/>
      <c r="K14" s="74"/>
      <c r="L14" s="1564"/>
    </row>
    <row r="15" spans="1:12" ht="15.95" hidden="1" customHeight="1" x14ac:dyDescent="0.25">
      <c r="A15" s="43"/>
      <c r="B15" s="44"/>
      <c r="C15" s="44"/>
      <c r="D15" s="44"/>
      <c r="E15" s="44"/>
      <c r="F15" s="44"/>
      <c r="G15" s="114"/>
      <c r="H15" s="114"/>
      <c r="I15" s="114"/>
      <c r="J15" s="44"/>
      <c r="K15" s="74"/>
      <c r="L15" s="1564"/>
    </row>
    <row r="16" spans="1:12" ht="15.95" customHeight="1" x14ac:dyDescent="0.25">
      <c r="A16" s="51" t="s">
        <v>21</v>
      </c>
      <c r="B16" s="52"/>
      <c r="C16" s="52"/>
      <c r="D16" s="52"/>
      <c r="E16" s="52"/>
      <c r="F16" s="52"/>
      <c r="G16" s="117"/>
      <c r="H16" s="117"/>
      <c r="I16" s="117"/>
      <c r="J16" s="52"/>
      <c r="K16" s="77">
        <f>SUM(K17:K36)</f>
        <v>53803761.20000001</v>
      </c>
      <c r="L16" s="1564"/>
    </row>
    <row r="17" spans="1:12" ht="15.95" customHeight="1" x14ac:dyDescent="0.25">
      <c r="A17" s="70" t="s">
        <v>185</v>
      </c>
      <c r="B17" s="70" t="s">
        <v>78</v>
      </c>
      <c r="C17" s="70" t="s">
        <v>79</v>
      </c>
      <c r="D17" s="118">
        <v>1.4E-2</v>
      </c>
      <c r="E17" s="120">
        <v>1.5E-3</v>
      </c>
      <c r="F17" s="121">
        <v>0.04</v>
      </c>
      <c r="G17" s="119"/>
      <c r="H17" s="126"/>
      <c r="I17" s="218"/>
      <c r="J17" s="70" t="s">
        <v>186</v>
      </c>
      <c r="K17" s="218">
        <f>653314.83+14911938.64</f>
        <v>15565253.470000001</v>
      </c>
      <c r="L17" s="1564" t="s">
        <v>187</v>
      </c>
    </row>
    <row r="18" spans="1:12" ht="15.95" customHeight="1" x14ac:dyDescent="0.25">
      <c r="A18" s="70" t="s">
        <v>28</v>
      </c>
      <c r="B18" s="70" t="s">
        <v>181</v>
      </c>
      <c r="C18" s="70" t="s">
        <v>182</v>
      </c>
      <c r="D18" s="118"/>
      <c r="E18" s="118"/>
      <c r="F18" s="118"/>
      <c r="G18" s="119"/>
      <c r="H18" s="126">
        <v>194.28</v>
      </c>
      <c r="I18" s="218">
        <v>247.96</v>
      </c>
      <c r="J18" s="70" t="s">
        <v>183</v>
      </c>
      <c r="K18" s="218">
        <v>11788750.27</v>
      </c>
      <c r="L18" s="1564" t="s">
        <v>184</v>
      </c>
    </row>
    <row r="19" spans="1:12" ht="15.95" customHeight="1" x14ac:dyDescent="0.25">
      <c r="A19" s="70" t="s">
        <v>222</v>
      </c>
      <c r="B19" s="70" t="s">
        <v>223</v>
      </c>
      <c r="C19" s="70" t="s">
        <v>224</v>
      </c>
      <c r="D19" s="88"/>
      <c r="E19" s="88"/>
      <c r="F19" s="88"/>
      <c r="G19" s="119"/>
      <c r="H19" s="126">
        <v>126.9</v>
      </c>
      <c r="I19" s="218">
        <v>579.15</v>
      </c>
      <c r="J19" s="70" t="s">
        <v>225</v>
      </c>
      <c r="K19" s="218">
        <f>6627987.49+453065.77</f>
        <v>7081053.2599999998</v>
      </c>
      <c r="L19" s="1564" t="s">
        <v>184</v>
      </c>
    </row>
    <row r="20" spans="1:12" ht="15.95" customHeight="1" x14ac:dyDescent="0.25">
      <c r="A20" s="1518" t="s">
        <v>591</v>
      </c>
      <c r="B20" s="70" t="s">
        <v>192</v>
      </c>
      <c r="C20" s="70" t="s">
        <v>193</v>
      </c>
      <c r="D20" s="118">
        <v>0.2</v>
      </c>
      <c r="E20" s="88"/>
      <c r="F20" s="88"/>
      <c r="G20" s="119"/>
      <c r="H20" s="126"/>
      <c r="I20" s="218"/>
      <c r="J20" s="70" t="s">
        <v>194</v>
      </c>
      <c r="K20" s="218">
        <v>5585304.9500000002</v>
      </c>
      <c r="L20" s="1564" t="s">
        <v>195</v>
      </c>
    </row>
    <row r="21" spans="1:12" ht="15.95" customHeight="1" x14ac:dyDescent="0.25">
      <c r="A21" s="1518" t="s">
        <v>219</v>
      </c>
      <c r="B21" s="70" t="s">
        <v>209</v>
      </c>
      <c r="C21" s="70" t="s">
        <v>79</v>
      </c>
      <c r="D21" s="122">
        <v>8.6956000000000006E-2</v>
      </c>
      <c r="E21" s="88"/>
      <c r="F21" s="88"/>
      <c r="G21" s="119"/>
      <c r="H21" s="126"/>
      <c r="I21" s="218"/>
      <c r="J21" s="70" t="s">
        <v>220</v>
      </c>
      <c r="K21" s="218">
        <v>4758812.33</v>
      </c>
      <c r="L21" s="1564" t="s">
        <v>221</v>
      </c>
    </row>
    <row r="22" spans="1:12" ht="15.95" customHeight="1" x14ac:dyDescent="0.25">
      <c r="A22" s="1516" t="s">
        <v>208</v>
      </c>
      <c r="B22" s="70" t="s">
        <v>209</v>
      </c>
      <c r="C22" s="70" t="s">
        <v>79</v>
      </c>
      <c r="D22" s="88"/>
      <c r="E22" s="121">
        <v>0.08</v>
      </c>
      <c r="F22" s="121">
        <v>0.12</v>
      </c>
      <c r="G22" s="119"/>
      <c r="H22" s="126"/>
      <c r="I22" s="218"/>
      <c r="J22" s="70" t="s">
        <v>210</v>
      </c>
      <c r="K22" s="218">
        <v>4716816.43</v>
      </c>
      <c r="L22" s="1564" t="s">
        <v>211</v>
      </c>
    </row>
    <row r="23" spans="1:12" ht="15.95" customHeight="1" x14ac:dyDescent="0.25">
      <c r="A23" s="1518" t="s">
        <v>592</v>
      </c>
      <c r="B23" s="70" t="s">
        <v>228</v>
      </c>
      <c r="C23" s="70" t="s">
        <v>224</v>
      </c>
      <c r="D23" s="121">
        <v>0.2</v>
      </c>
      <c r="E23" s="88"/>
      <c r="F23" s="88"/>
      <c r="G23" s="119"/>
      <c r="H23" s="126"/>
      <c r="I23" s="218"/>
      <c r="J23" s="70" t="s">
        <v>229</v>
      </c>
      <c r="K23" s="218">
        <v>1415370.7</v>
      </c>
      <c r="L23" s="1564" t="s">
        <v>230</v>
      </c>
    </row>
    <row r="24" spans="1:12" ht="15.95" customHeight="1" x14ac:dyDescent="0.25">
      <c r="A24" s="1518" t="s">
        <v>593</v>
      </c>
      <c r="B24" s="70" t="s">
        <v>196</v>
      </c>
      <c r="C24" s="70" t="s">
        <v>197</v>
      </c>
      <c r="D24" s="118">
        <v>0.06</v>
      </c>
      <c r="E24" s="88"/>
      <c r="F24" s="88"/>
      <c r="G24" s="119"/>
      <c r="H24" s="126"/>
      <c r="I24" s="218"/>
      <c r="J24" s="70" t="s">
        <v>198</v>
      </c>
      <c r="K24" s="218">
        <v>706656.49</v>
      </c>
      <c r="L24" s="1564" t="s">
        <v>199</v>
      </c>
    </row>
    <row r="25" spans="1:12" ht="15.95" customHeight="1" x14ac:dyDescent="0.25">
      <c r="A25" s="1518" t="s">
        <v>244</v>
      </c>
      <c r="B25" s="70" t="s">
        <v>245</v>
      </c>
      <c r="C25" s="70" t="s">
        <v>224</v>
      </c>
      <c r="D25" s="88"/>
      <c r="E25" s="88"/>
      <c r="F25" s="88"/>
      <c r="G25" s="119"/>
      <c r="H25" s="126"/>
      <c r="I25" s="218"/>
      <c r="J25" s="70" t="s">
        <v>246</v>
      </c>
      <c r="K25" s="218">
        <v>704598.08</v>
      </c>
      <c r="L25" s="1564" t="s">
        <v>247</v>
      </c>
    </row>
    <row r="26" spans="1:12" ht="15.95" customHeight="1" x14ac:dyDescent="0.25">
      <c r="A26" s="1518" t="s">
        <v>248</v>
      </c>
      <c r="B26" s="70" t="s">
        <v>249</v>
      </c>
      <c r="C26" s="70" t="s">
        <v>79</v>
      </c>
      <c r="D26" s="88"/>
      <c r="E26" s="88"/>
      <c r="F26" s="88"/>
      <c r="G26" s="119"/>
      <c r="H26" s="126">
        <v>865</v>
      </c>
      <c r="I26" s="218">
        <v>3738</v>
      </c>
      <c r="J26" s="70" t="s">
        <v>250</v>
      </c>
      <c r="K26" s="218">
        <v>386450</v>
      </c>
      <c r="L26" s="1564"/>
    </row>
    <row r="27" spans="1:12" ht="15.95" customHeight="1" x14ac:dyDescent="0.25">
      <c r="A27" s="1518" t="s">
        <v>231</v>
      </c>
      <c r="B27" s="70" t="s">
        <v>232</v>
      </c>
      <c r="C27" s="70" t="s">
        <v>79</v>
      </c>
      <c r="D27" s="121">
        <v>0.06</v>
      </c>
      <c r="E27" s="88"/>
      <c r="F27" s="88"/>
      <c r="G27" s="119"/>
      <c r="H27" s="126"/>
      <c r="I27" s="218"/>
      <c r="J27" s="70" t="s">
        <v>233</v>
      </c>
      <c r="K27" s="218">
        <v>372784.63</v>
      </c>
      <c r="L27" s="1564" t="s">
        <v>234</v>
      </c>
    </row>
    <row r="28" spans="1:12" ht="15.95" customHeight="1" x14ac:dyDescent="0.25">
      <c r="A28" s="1518" t="s">
        <v>240</v>
      </c>
      <c r="B28" s="70" t="s">
        <v>241</v>
      </c>
      <c r="C28" s="70" t="s">
        <v>237</v>
      </c>
      <c r="D28" s="88"/>
      <c r="E28" s="88"/>
      <c r="F28" s="88"/>
      <c r="G28" s="119"/>
      <c r="H28" s="126"/>
      <c r="I28" s="218"/>
      <c r="J28" s="70" t="s">
        <v>242</v>
      </c>
      <c r="K28" s="218">
        <v>320000</v>
      </c>
      <c r="L28" s="1564" t="s">
        <v>243</v>
      </c>
    </row>
    <row r="29" spans="1:12" ht="15.95" customHeight="1" x14ac:dyDescent="0.25">
      <c r="A29" s="1518" t="s">
        <v>226</v>
      </c>
      <c r="B29" s="70" t="s">
        <v>227</v>
      </c>
      <c r="C29" s="70" t="s">
        <v>202</v>
      </c>
      <c r="D29" s="88"/>
      <c r="E29" s="88"/>
      <c r="F29" s="88"/>
      <c r="G29" s="119"/>
      <c r="H29" s="126">
        <v>100</v>
      </c>
      <c r="I29" s="218">
        <v>735</v>
      </c>
      <c r="J29" s="70" t="s">
        <v>225</v>
      </c>
      <c r="K29" s="218">
        <v>174346.49</v>
      </c>
      <c r="L29" s="1564"/>
    </row>
    <row r="30" spans="1:12" ht="15.95" customHeight="1" x14ac:dyDescent="0.25">
      <c r="A30" s="1518" t="s">
        <v>251</v>
      </c>
      <c r="B30" s="70" t="s">
        <v>252</v>
      </c>
      <c r="C30" s="70" t="s">
        <v>79</v>
      </c>
      <c r="D30" s="88"/>
      <c r="E30" s="88"/>
      <c r="F30" s="88"/>
      <c r="G30" s="119"/>
      <c r="H30" s="126"/>
      <c r="I30" s="218"/>
      <c r="J30" s="70" t="s">
        <v>253</v>
      </c>
      <c r="K30" s="218">
        <v>138021.76999999999</v>
      </c>
      <c r="L30" s="1564"/>
    </row>
    <row r="31" spans="1:12" ht="15.95" customHeight="1" x14ac:dyDescent="0.25">
      <c r="A31" s="1518" t="s">
        <v>212</v>
      </c>
      <c r="B31" s="70" t="s">
        <v>213</v>
      </c>
      <c r="C31" s="70" t="s">
        <v>202</v>
      </c>
      <c r="D31" s="88"/>
      <c r="E31" s="88"/>
      <c r="F31" s="88"/>
      <c r="G31" s="119"/>
      <c r="H31" s="126">
        <v>118</v>
      </c>
      <c r="I31" s="218">
        <v>570</v>
      </c>
      <c r="J31" s="70" t="s">
        <v>214</v>
      </c>
      <c r="K31" s="218">
        <v>28162</v>
      </c>
      <c r="L31" s="1564" t="s">
        <v>215</v>
      </c>
    </row>
    <row r="32" spans="1:12" ht="15.95" customHeight="1" x14ac:dyDescent="0.25">
      <c r="A32" s="1518" t="s">
        <v>188</v>
      </c>
      <c r="B32" s="70" t="s">
        <v>189</v>
      </c>
      <c r="C32" s="70" t="s">
        <v>79</v>
      </c>
      <c r="D32" s="118">
        <v>2.5000000000000001E-2</v>
      </c>
      <c r="E32" s="88"/>
      <c r="F32" s="88"/>
      <c r="G32" s="119"/>
      <c r="H32" s="126"/>
      <c r="I32" s="218"/>
      <c r="J32" s="70" t="s">
        <v>190</v>
      </c>
      <c r="K32" s="218">
        <v>27352.25</v>
      </c>
      <c r="L32" s="1564" t="s">
        <v>191</v>
      </c>
    </row>
    <row r="33" spans="1:12" ht="15.95" customHeight="1" x14ac:dyDescent="0.25">
      <c r="A33" s="1518" t="s">
        <v>216</v>
      </c>
      <c r="B33" s="70" t="s">
        <v>217</v>
      </c>
      <c r="C33" s="70" t="s">
        <v>202</v>
      </c>
      <c r="D33" s="88"/>
      <c r="E33" s="88"/>
      <c r="F33" s="88"/>
      <c r="G33" s="119"/>
      <c r="H33" s="126">
        <v>55</v>
      </c>
      <c r="I33" s="218">
        <v>1125</v>
      </c>
      <c r="J33" s="70" t="s">
        <v>218</v>
      </c>
      <c r="K33" s="218">
        <v>15654.58</v>
      </c>
      <c r="L33" s="1564"/>
    </row>
    <row r="34" spans="1:12" ht="15.95" customHeight="1" x14ac:dyDescent="0.25">
      <c r="A34" s="1518" t="s">
        <v>235</v>
      </c>
      <c r="B34" s="70" t="s">
        <v>236</v>
      </c>
      <c r="C34" s="70" t="s">
        <v>237</v>
      </c>
      <c r="D34" s="88"/>
      <c r="E34" s="88"/>
      <c r="F34" s="88"/>
      <c r="G34" s="119"/>
      <c r="H34" s="126"/>
      <c r="I34" s="218"/>
      <c r="J34" s="70" t="s">
        <v>238</v>
      </c>
      <c r="K34" s="218">
        <v>14791</v>
      </c>
      <c r="L34" s="1564" t="s">
        <v>239</v>
      </c>
    </row>
    <row r="35" spans="1:12" ht="15.95" customHeight="1" x14ac:dyDescent="0.25">
      <c r="A35" s="1518" t="s">
        <v>200</v>
      </c>
      <c r="B35" s="70" t="s">
        <v>201</v>
      </c>
      <c r="C35" s="70" t="s">
        <v>202</v>
      </c>
      <c r="D35" s="88"/>
      <c r="E35" s="121">
        <v>0.05</v>
      </c>
      <c r="F35" s="121">
        <v>0.1</v>
      </c>
      <c r="G35" s="119"/>
      <c r="H35" s="126"/>
      <c r="I35" s="218"/>
      <c r="J35" s="70" t="s">
        <v>203</v>
      </c>
      <c r="K35" s="218">
        <v>3582.5</v>
      </c>
      <c r="L35" s="1564" t="s">
        <v>204</v>
      </c>
    </row>
    <row r="36" spans="1:12" ht="15.95" customHeight="1" x14ac:dyDescent="0.25">
      <c r="A36" s="1518" t="s">
        <v>54</v>
      </c>
      <c r="B36" s="70" t="s">
        <v>205</v>
      </c>
      <c r="C36" s="70" t="s">
        <v>206</v>
      </c>
      <c r="D36" s="88"/>
      <c r="E36" s="88"/>
      <c r="F36" s="88"/>
      <c r="G36" s="119"/>
      <c r="H36" s="126">
        <v>125</v>
      </c>
      <c r="I36" s="218">
        <v>1212.5</v>
      </c>
      <c r="J36" s="70" t="s">
        <v>207</v>
      </c>
      <c r="K36" s="214">
        <v>0</v>
      </c>
      <c r="L36" s="1564"/>
    </row>
    <row r="37" spans="1:12" ht="15.95" hidden="1" customHeight="1" x14ac:dyDescent="0.25">
      <c r="A37" s="439"/>
      <c r="B37" s="70"/>
      <c r="C37" s="70"/>
      <c r="D37" s="88"/>
      <c r="E37" s="88"/>
      <c r="F37" s="88"/>
      <c r="G37" s="119"/>
      <c r="H37" s="126"/>
      <c r="I37" s="126"/>
      <c r="J37" s="70"/>
      <c r="K37" s="74"/>
      <c r="L37" s="1564"/>
    </row>
    <row r="38" spans="1:12" ht="15.95" hidden="1" customHeight="1" x14ac:dyDescent="0.25">
      <c r="A38" s="439"/>
      <c r="B38" s="70"/>
      <c r="C38" s="70"/>
      <c r="D38" s="88"/>
      <c r="E38" s="88"/>
      <c r="F38" s="88"/>
      <c r="G38" s="119"/>
      <c r="H38" s="126"/>
      <c r="I38" s="126"/>
      <c r="J38" s="70"/>
      <c r="K38" s="74"/>
      <c r="L38" s="1564"/>
    </row>
    <row r="39" spans="1:12" ht="15.95" hidden="1" customHeight="1" x14ac:dyDescent="0.25">
      <c r="A39" s="439"/>
      <c r="B39" s="70"/>
      <c r="C39" s="70"/>
      <c r="D39" s="88"/>
      <c r="E39" s="88"/>
      <c r="F39" s="88"/>
      <c r="G39" s="119"/>
      <c r="H39" s="126"/>
      <c r="I39" s="126"/>
      <c r="J39" s="70"/>
      <c r="K39" s="74"/>
      <c r="L39" s="1564"/>
    </row>
    <row r="40" spans="1:12" ht="15.95" hidden="1" customHeight="1" x14ac:dyDescent="0.25">
      <c r="A40" s="439"/>
      <c r="B40" s="70"/>
      <c r="C40" s="70"/>
      <c r="D40" s="88"/>
      <c r="E40" s="88"/>
      <c r="F40" s="88"/>
      <c r="G40" s="119"/>
      <c r="H40" s="126"/>
      <c r="I40" s="126"/>
      <c r="J40" s="70"/>
      <c r="K40" s="74"/>
      <c r="L40" s="1564"/>
    </row>
    <row r="41" spans="1:12" ht="15.95" hidden="1" customHeight="1" x14ac:dyDescent="0.25">
      <c r="A41" s="439"/>
      <c r="B41" s="70"/>
      <c r="C41" s="70"/>
      <c r="D41" s="88"/>
      <c r="E41" s="88"/>
      <c r="F41" s="88"/>
      <c r="G41" s="119"/>
      <c r="H41" s="126"/>
      <c r="I41" s="126"/>
      <c r="J41" s="70"/>
      <c r="K41" s="74"/>
      <c r="L41" s="1564"/>
    </row>
    <row r="42" spans="1:12" ht="15.95" hidden="1" customHeight="1" x14ac:dyDescent="0.25">
      <c r="A42" s="439"/>
      <c r="B42" s="70"/>
      <c r="C42" s="70"/>
      <c r="D42" s="88"/>
      <c r="E42" s="88"/>
      <c r="F42" s="88"/>
      <c r="G42" s="119"/>
      <c r="H42" s="126"/>
      <c r="I42" s="126"/>
      <c r="J42" s="70"/>
      <c r="K42" s="74"/>
      <c r="L42" s="1564"/>
    </row>
    <row r="43" spans="1:12" ht="15.95" hidden="1" customHeight="1" x14ac:dyDescent="0.25">
      <c r="A43" s="439"/>
      <c r="B43" s="70"/>
      <c r="C43" s="70"/>
      <c r="D43" s="88"/>
      <c r="E43" s="88"/>
      <c r="F43" s="88"/>
      <c r="G43" s="119"/>
      <c r="H43" s="126"/>
      <c r="I43" s="126"/>
      <c r="J43" s="70"/>
      <c r="K43" s="74"/>
      <c r="L43" s="1564"/>
    </row>
    <row r="44" spans="1:12" ht="15.95" hidden="1" customHeight="1" x14ac:dyDescent="0.25">
      <c r="A44" s="439"/>
      <c r="B44" s="70"/>
      <c r="C44" s="70"/>
      <c r="D44" s="88"/>
      <c r="E44" s="88"/>
      <c r="F44" s="88"/>
      <c r="G44" s="119"/>
      <c r="H44" s="126"/>
      <c r="I44" s="126"/>
      <c r="J44" s="70"/>
      <c r="K44" s="74"/>
      <c r="L44" s="1564"/>
    </row>
    <row r="45" spans="1:12" ht="15.95" hidden="1" customHeight="1" x14ac:dyDescent="0.25">
      <c r="A45" s="439"/>
      <c r="B45" s="70"/>
      <c r="C45" s="70"/>
      <c r="D45" s="88"/>
      <c r="E45" s="88"/>
      <c r="F45" s="88"/>
      <c r="G45" s="119"/>
      <c r="H45" s="126"/>
      <c r="I45" s="126"/>
      <c r="J45" s="70"/>
      <c r="K45" s="74"/>
      <c r="L45" s="1564"/>
    </row>
    <row r="46" spans="1:12" ht="15.95" hidden="1" customHeight="1" x14ac:dyDescent="0.25">
      <c r="A46" s="439"/>
      <c r="B46" s="70"/>
      <c r="C46" s="70"/>
      <c r="D46" s="88"/>
      <c r="E46" s="88"/>
      <c r="F46" s="88"/>
      <c r="G46" s="119"/>
      <c r="H46" s="126"/>
      <c r="I46" s="126"/>
      <c r="J46" s="70"/>
      <c r="K46" s="74"/>
      <c r="L46" s="1564"/>
    </row>
    <row r="47" spans="1:12" ht="15.95" hidden="1" customHeight="1" x14ac:dyDescent="0.25">
      <c r="A47" s="439"/>
      <c r="B47" s="70"/>
      <c r="C47" s="70"/>
      <c r="D47" s="88"/>
      <c r="E47" s="88"/>
      <c r="F47" s="88"/>
      <c r="G47" s="119"/>
      <c r="H47" s="126"/>
      <c r="I47" s="126"/>
      <c r="J47" s="70"/>
      <c r="K47" s="74"/>
      <c r="L47" s="1564"/>
    </row>
    <row r="48" spans="1:12" ht="15.95" hidden="1" customHeight="1" x14ac:dyDescent="0.25">
      <c r="A48" s="439"/>
      <c r="B48" s="70"/>
      <c r="C48" s="70"/>
      <c r="D48" s="88"/>
      <c r="E48" s="88"/>
      <c r="F48" s="88"/>
      <c r="G48" s="119"/>
      <c r="H48" s="126"/>
      <c r="I48" s="126"/>
      <c r="J48" s="70"/>
      <c r="K48" s="74"/>
      <c r="L48" s="1564"/>
    </row>
    <row r="49" spans="1:12" ht="15.95" hidden="1" customHeight="1" x14ac:dyDescent="0.25">
      <c r="A49" s="439"/>
      <c r="B49" s="70"/>
      <c r="C49" s="70"/>
      <c r="D49" s="88"/>
      <c r="E49" s="88"/>
      <c r="F49" s="88"/>
      <c r="G49" s="119"/>
      <c r="H49" s="126"/>
      <c r="I49" s="126"/>
      <c r="J49" s="70"/>
      <c r="K49" s="74"/>
      <c r="L49" s="1564"/>
    </row>
    <row r="50" spans="1:12" s="553" customFormat="1" ht="15.95" customHeight="1" x14ac:dyDescent="0.25">
      <c r="A50" s="439"/>
      <c r="B50" s="1341"/>
      <c r="C50" s="1341"/>
      <c r="D50" s="88"/>
      <c r="E50" s="88"/>
      <c r="F50" s="88"/>
      <c r="G50" s="119"/>
      <c r="H50" s="1340"/>
      <c r="I50" s="1340"/>
      <c r="J50" s="1341"/>
      <c r="K50" s="485"/>
      <c r="L50" s="1564"/>
    </row>
    <row r="51" spans="1:12" s="1" customFormat="1" ht="15.95" customHeight="1" x14ac:dyDescent="0.25">
      <c r="A51" s="53" t="s">
        <v>40</v>
      </c>
      <c r="B51" s="71"/>
      <c r="C51" s="71"/>
      <c r="D51" s="91"/>
      <c r="E51" s="91"/>
      <c r="F51" s="91"/>
      <c r="G51" s="123"/>
      <c r="H51" s="219"/>
      <c r="I51" s="219"/>
      <c r="J51" s="71"/>
      <c r="K51" s="77">
        <f>SUM(K52:K56)</f>
        <v>3686405.32</v>
      </c>
      <c r="L51" s="1565"/>
    </row>
    <row r="52" spans="1:12" s="15" customFormat="1" ht="15.95" customHeight="1" x14ac:dyDescent="0.25">
      <c r="A52" s="72" t="s">
        <v>254</v>
      </c>
      <c r="B52" s="72" t="s">
        <v>255</v>
      </c>
      <c r="C52" s="72" t="s">
        <v>79</v>
      </c>
      <c r="D52" s="89"/>
      <c r="E52" s="89"/>
      <c r="F52" s="89"/>
      <c r="G52" s="124"/>
      <c r="H52" s="207"/>
      <c r="I52" s="220"/>
      <c r="J52" s="70" t="s">
        <v>256</v>
      </c>
      <c r="K52" s="218">
        <v>3385106.41</v>
      </c>
      <c r="L52" s="1566" t="s">
        <v>257</v>
      </c>
    </row>
    <row r="53" spans="1:12" s="15" customFormat="1" ht="15.95" customHeight="1" x14ac:dyDescent="0.25">
      <c r="A53" s="72" t="s">
        <v>258</v>
      </c>
      <c r="B53" s="72" t="s">
        <v>255</v>
      </c>
      <c r="C53" s="72" t="s">
        <v>79</v>
      </c>
      <c r="D53" s="89"/>
      <c r="E53" s="89"/>
      <c r="F53" s="89"/>
      <c r="G53" s="124"/>
      <c r="H53" s="207"/>
      <c r="I53" s="220"/>
      <c r="J53" s="70" t="s">
        <v>256</v>
      </c>
      <c r="K53" s="218">
        <v>141145.9</v>
      </c>
      <c r="L53" s="1566" t="s">
        <v>257</v>
      </c>
    </row>
    <row r="54" spans="1:12" s="15" customFormat="1" ht="15.95" customHeight="1" x14ac:dyDescent="0.25">
      <c r="A54" s="72" t="s">
        <v>259</v>
      </c>
      <c r="B54" s="72" t="s">
        <v>255</v>
      </c>
      <c r="C54" s="72" t="s">
        <v>79</v>
      </c>
      <c r="D54" s="89"/>
      <c r="E54" s="89"/>
      <c r="F54" s="89"/>
      <c r="G54" s="124"/>
      <c r="H54" s="207"/>
      <c r="I54" s="220"/>
      <c r="J54" s="70" t="s">
        <v>256</v>
      </c>
      <c r="K54" s="218">
        <v>120768.8</v>
      </c>
      <c r="L54" s="1566" t="s">
        <v>257</v>
      </c>
    </row>
    <row r="55" spans="1:12" s="1" customFormat="1" ht="15.95" customHeight="1" x14ac:dyDescent="0.25">
      <c r="A55" s="70" t="s">
        <v>260</v>
      </c>
      <c r="B55" s="72" t="s">
        <v>255</v>
      </c>
      <c r="C55" s="72" t="s">
        <v>79</v>
      </c>
      <c r="D55" s="89"/>
      <c r="E55" s="89"/>
      <c r="F55" s="89"/>
      <c r="G55" s="124"/>
      <c r="H55" s="207"/>
      <c r="I55" s="220"/>
      <c r="J55" s="70" t="s">
        <v>256</v>
      </c>
      <c r="K55" s="218">
        <v>34885.86</v>
      </c>
      <c r="L55" s="1565" t="s">
        <v>257</v>
      </c>
    </row>
    <row r="56" spans="1:12" s="1" customFormat="1" ht="15.95" customHeight="1" x14ac:dyDescent="0.25">
      <c r="A56" s="70" t="s">
        <v>261</v>
      </c>
      <c r="B56" s="72" t="s">
        <v>255</v>
      </c>
      <c r="C56" s="72" t="s">
        <v>79</v>
      </c>
      <c r="D56" s="89"/>
      <c r="E56" s="89"/>
      <c r="F56" s="89"/>
      <c r="G56" s="124"/>
      <c r="H56" s="207"/>
      <c r="I56" s="220"/>
      <c r="J56" s="70" t="s">
        <v>256</v>
      </c>
      <c r="K56" s="218">
        <v>4498.3500000000004</v>
      </c>
      <c r="L56" s="1565" t="s">
        <v>257</v>
      </c>
    </row>
    <row r="57" spans="1:12" s="348" customFormat="1" ht="15.95" customHeight="1" x14ac:dyDescent="0.25">
      <c r="A57" s="1341"/>
      <c r="B57" s="72"/>
      <c r="C57" s="72"/>
      <c r="D57" s="89"/>
      <c r="E57" s="89"/>
      <c r="F57" s="89"/>
      <c r="G57" s="124"/>
      <c r="H57" s="207"/>
      <c r="I57" s="220"/>
      <c r="J57" s="1341"/>
      <c r="K57" s="218"/>
      <c r="L57" s="1565"/>
    </row>
    <row r="58" spans="1:12" ht="15.95" customHeight="1" x14ac:dyDescent="0.25">
      <c r="A58" s="51" t="s">
        <v>41</v>
      </c>
      <c r="B58" s="73"/>
      <c r="C58" s="73"/>
      <c r="D58" s="90"/>
      <c r="E58" s="90"/>
      <c r="F58" s="90"/>
      <c r="G58" s="125"/>
      <c r="H58" s="221"/>
      <c r="I58" s="221"/>
      <c r="J58" s="73"/>
      <c r="K58" s="77">
        <f>SUM(K59:K73)</f>
        <v>3873539.67</v>
      </c>
      <c r="L58" s="1564"/>
    </row>
    <row r="59" spans="1:12" ht="15.95" customHeight="1" x14ac:dyDescent="0.25">
      <c r="A59" s="70" t="s">
        <v>42</v>
      </c>
      <c r="B59" s="70" t="s">
        <v>213</v>
      </c>
      <c r="C59" s="70" t="s">
        <v>202</v>
      </c>
      <c r="D59" s="88"/>
      <c r="E59" s="88"/>
      <c r="F59" s="88"/>
      <c r="G59" s="119"/>
      <c r="H59" s="126"/>
      <c r="I59" s="218"/>
      <c r="J59" s="70" t="s">
        <v>271</v>
      </c>
      <c r="K59" s="218">
        <v>1141725</v>
      </c>
      <c r="L59" s="1564" t="s">
        <v>272</v>
      </c>
    </row>
    <row r="60" spans="1:12" ht="15.95" customHeight="1" x14ac:dyDescent="0.25">
      <c r="A60" s="70" t="s">
        <v>265</v>
      </c>
      <c r="B60" s="70" t="s">
        <v>213</v>
      </c>
      <c r="C60" s="70" t="s">
        <v>237</v>
      </c>
      <c r="D60" s="88"/>
      <c r="E60" s="88"/>
      <c r="F60" s="88"/>
      <c r="G60" s="119"/>
      <c r="H60" s="126"/>
      <c r="I60" s="218"/>
      <c r="J60" s="70" t="s">
        <v>266</v>
      </c>
      <c r="K60" s="218">
        <f>51754.16+858109.04</f>
        <v>909863.20000000007</v>
      </c>
      <c r="L60" s="1564" t="s">
        <v>267</v>
      </c>
    </row>
    <row r="61" spans="1:12" ht="15.95" customHeight="1" x14ac:dyDescent="0.25">
      <c r="A61" s="70" t="s">
        <v>295</v>
      </c>
      <c r="B61" s="70" t="s">
        <v>296</v>
      </c>
      <c r="C61" s="70" t="s">
        <v>297</v>
      </c>
      <c r="D61" s="88"/>
      <c r="E61" s="88"/>
      <c r="F61" s="88"/>
      <c r="G61" s="119"/>
      <c r="H61" s="126"/>
      <c r="I61" s="218"/>
      <c r="J61" s="70" t="s">
        <v>266</v>
      </c>
      <c r="K61" s="218">
        <v>579445.21</v>
      </c>
      <c r="L61" s="1564" t="s">
        <v>298</v>
      </c>
    </row>
    <row r="62" spans="1:12" ht="15.95" customHeight="1" x14ac:dyDescent="0.25">
      <c r="A62" s="70" t="s">
        <v>276</v>
      </c>
      <c r="B62" s="70" t="s">
        <v>213</v>
      </c>
      <c r="C62" s="70" t="s">
        <v>202</v>
      </c>
      <c r="D62" s="88"/>
      <c r="E62" s="88"/>
      <c r="F62" s="88"/>
      <c r="G62" s="119"/>
      <c r="H62" s="126"/>
      <c r="I62" s="218"/>
      <c r="J62" s="70" t="s">
        <v>277</v>
      </c>
      <c r="K62" s="218">
        <v>371108.5</v>
      </c>
      <c r="L62" s="1564" t="s">
        <v>278</v>
      </c>
    </row>
    <row r="63" spans="1:12" ht="15.95" customHeight="1" x14ac:dyDescent="0.25">
      <c r="A63" s="70" t="s">
        <v>299</v>
      </c>
      <c r="B63" s="70" t="s">
        <v>300</v>
      </c>
      <c r="C63" s="70" t="s">
        <v>301</v>
      </c>
      <c r="D63" s="88"/>
      <c r="E63" s="88"/>
      <c r="F63" s="88"/>
      <c r="G63" s="119"/>
      <c r="H63" s="126"/>
      <c r="I63" s="218"/>
      <c r="J63" s="70" t="s">
        <v>302</v>
      </c>
      <c r="K63" s="218">
        <v>353760</v>
      </c>
      <c r="L63" s="1564" t="s">
        <v>303</v>
      </c>
    </row>
    <row r="64" spans="1:12" ht="15.95" customHeight="1" x14ac:dyDescent="0.25">
      <c r="A64" s="70" t="s">
        <v>279</v>
      </c>
      <c r="B64" s="70"/>
      <c r="C64" s="70" t="s">
        <v>92</v>
      </c>
      <c r="D64" s="88"/>
      <c r="E64" s="88"/>
      <c r="F64" s="88"/>
      <c r="G64" s="119"/>
      <c r="H64" s="126"/>
      <c r="I64" s="218"/>
      <c r="J64" s="70"/>
      <c r="K64" s="218">
        <f>87630.69+33225</f>
        <v>120855.69</v>
      </c>
      <c r="L64" s="1564"/>
    </row>
    <row r="65" spans="1:12" ht="15.95" customHeight="1" x14ac:dyDescent="0.25">
      <c r="A65" s="70" t="s">
        <v>284</v>
      </c>
      <c r="B65" s="70" t="s">
        <v>285</v>
      </c>
      <c r="C65" s="70" t="s">
        <v>286</v>
      </c>
      <c r="D65" s="88"/>
      <c r="E65" s="88"/>
      <c r="F65" s="88"/>
      <c r="G65" s="119"/>
      <c r="H65" s="126"/>
      <c r="I65" s="218"/>
      <c r="J65" s="70" t="s">
        <v>287</v>
      </c>
      <c r="K65" s="218">
        <v>97018.65</v>
      </c>
      <c r="L65" s="1564"/>
    </row>
    <row r="66" spans="1:12" ht="15.95" customHeight="1" x14ac:dyDescent="0.25">
      <c r="A66" s="70" t="s">
        <v>273</v>
      </c>
      <c r="B66" s="70" t="s">
        <v>209</v>
      </c>
      <c r="C66" s="70" t="s">
        <v>202</v>
      </c>
      <c r="D66" s="88"/>
      <c r="E66" s="88"/>
      <c r="F66" s="88"/>
      <c r="G66" s="119"/>
      <c r="H66" s="126"/>
      <c r="I66" s="218"/>
      <c r="J66" s="70" t="s">
        <v>274</v>
      </c>
      <c r="K66" s="218">
        <v>95590.57</v>
      </c>
      <c r="L66" s="1564" t="s">
        <v>275</v>
      </c>
    </row>
    <row r="67" spans="1:12" ht="15.95" customHeight="1" x14ac:dyDescent="0.25">
      <c r="A67" s="70" t="s">
        <v>288</v>
      </c>
      <c r="B67" s="70" t="s">
        <v>227</v>
      </c>
      <c r="C67" s="70" t="s">
        <v>286</v>
      </c>
      <c r="D67" s="88"/>
      <c r="E67" s="88"/>
      <c r="F67" s="88"/>
      <c r="G67" s="119"/>
      <c r="H67" s="126"/>
      <c r="I67" s="218"/>
      <c r="J67" s="70" t="s">
        <v>289</v>
      </c>
      <c r="K67" s="218">
        <v>82543.509999999995</v>
      </c>
      <c r="L67" s="1564"/>
    </row>
    <row r="68" spans="1:12" ht="15.95" customHeight="1" x14ac:dyDescent="0.25">
      <c r="A68" s="70" t="s">
        <v>281</v>
      </c>
      <c r="B68" s="70" t="s">
        <v>213</v>
      </c>
      <c r="C68" s="70" t="s">
        <v>202</v>
      </c>
      <c r="D68" s="118">
        <v>4.0000000000000001E-3</v>
      </c>
      <c r="E68" s="88"/>
      <c r="F68" s="88"/>
      <c r="G68" s="119"/>
      <c r="H68" s="126"/>
      <c r="I68" s="218"/>
      <c r="J68" s="70" t="s">
        <v>282</v>
      </c>
      <c r="K68" s="218">
        <v>56903</v>
      </c>
      <c r="L68" s="1564" t="s">
        <v>283</v>
      </c>
    </row>
    <row r="69" spans="1:12" ht="15.95" customHeight="1" x14ac:dyDescent="0.25">
      <c r="A69" s="70" t="s">
        <v>293</v>
      </c>
      <c r="B69" s="70" t="s">
        <v>294</v>
      </c>
      <c r="C69" s="70" t="s">
        <v>79</v>
      </c>
      <c r="D69" s="88"/>
      <c r="E69" s="88"/>
      <c r="F69" s="88"/>
      <c r="G69" s="119"/>
      <c r="H69" s="126"/>
      <c r="I69" s="218"/>
      <c r="J69" s="70" t="s">
        <v>292</v>
      </c>
      <c r="K69" s="218">
        <v>28142.62</v>
      </c>
      <c r="L69" s="1564"/>
    </row>
    <row r="70" spans="1:12" ht="15.95" customHeight="1" x14ac:dyDescent="0.25">
      <c r="A70" s="70" t="s">
        <v>262</v>
      </c>
      <c r="B70" s="70" t="s">
        <v>213</v>
      </c>
      <c r="C70" s="70" t="s">
        <v>237</v>
      </c>
      <c r="D70" s="88"/>
      <c r="E70" s="88"/>
      <c r="F70" s="88"/>
      <c r="G70" s="119"/>
      <c r="H70" s="126"/>
      <c r="I70" s="218"/>
      <c r="J70" s="70" t="s">
        <v>263</v>
      </c>
      <c r="K70" s="218">
        <v>22151</v>
      </c>
      <c r="L70" s="1564" t="s">
        <v>264</v>
      </c>
    </row>
    <row r="71" spans="1:12" ht="15.95" customHeight="1" x14ac:dyDescent="0.25">
      <c r="A71" s="70" t="s">
        <v>268</v>
      </c>
      <c r="B71" s="70" t="s">
        <v>269</v>
      </c>
      <c r="C71" s="70" t="s">
        <v>202</v>
      </c>
      <c r="D71" s="88"/>
      <c r="E71" s="88"/>
      <c r="F71" s="88"/>
      <c r="G71" s="119"/>
      <c r="H71" s="126"/>
      <c r="I71" s="218"/>
      <c r="J71" s="70" t="s">
        <v>266</v>
      </c>
      <c r="K71" s="218">
        <v>11205</v>
      </c>
      <c r="L71" s="1564" t="s">
        <v>270</v>
      </c>
    </row>
    <row r="72" spans="1:12" ht="15.95" customHeight="1" x14ac:dyDescent="0.25">
      <c r="A72" s="70" t="s">
        <v>290</v>
      </c>
      <c r="B72" s="70" t="s">
        <v>291</v>
      </c>
      <c r="C72" s="70" t="s">
        <v>79</v>
      </c>
      <c r="D72" s="88"/>
      <c r="E72" s="88"/>
      <c r="F72" s="88"/>
      <c r="G72" s="119"/>
      <c r="H72" s="126"/>
      <c r="I72" s="218"/>
      <c r="J72" s="70" t="s">
        <v>292</v>
      </c>
      <c r="K72" s="218">
        <v>3008</v>
      </c>
      <c r="L72" s="1564"/>
    </row>
    <row r="73" spans="1:12" ht="15.95" customHeight="1" x14ac:dyDescent="0.25">
      <c r="A73" s="70" t="s">
        <v>280</v>
      </c>
      <c r="B73" s="70"/>
      <c r="C73" s="70"/>
      <c r="D73" s="88"/>
      <c r="E73" s="88"/>
      <c r="F73" s="88"/>
      <c r="G73" s="119"/>
      <c r="H73" s="126"/>
      <c r="I73" s="218"/>
      <c r="J73" s="70"/>
      <c r="K73" s="218">
        <v>219.72</v>
      </c>
      <c r="L73" s="1564"/>
    </row>
    <row r="74" spans="1:12" ht="15.95" hidden="1" customHeight="1" x14ac:dyDescent="0.25">
      <c r="A74" s="43"/>
      <c r="B74" s="70"/>
      <c r="C74" s="70"/>
      <c r="D74" s="88"/>
      <c r="E74" s="88"/>
      <c r="F74" s="88"/>
      <c r="G74" s="119"/>
      <c r="H74" s="126"/>
      <c r="I74" s="126"/>
      <c r="J74" s="70"/>
      <c r="K74" s="74"/>
      <c r="L74" s="1564"/>
    </row>
    <row r="75" spans="1:12" ht="15.95" hidden="1" customHeight="1" x14ac:dyDescent="0.25">
      <c r="A75" s="43"/>
      <c r="B75" s="70"/>
      <c r="C75" s="70"/>
      <c r="D75" s="88"/>
      <c r="E75" s="88"/>
      <c r="F75" s="88"/>
      <c r="G75" s="119"/>
      <c r="H75" s="126"/>
      <c r="I75" s="126"/>
      <c r="J75" s="70"/>
      <c r="K75" s="74"/>
      <c r="L75" s="1564"/>
    </row>
    <row r="76" spans="1:12" ht="15.95" hidden="1" customHeight="1" x14ac:dyDescent="0.25">
      <c r="A76" s="43"/>
      <c r="B76" s="70"/>
      <c r="C76" s="70"/>
      <c r="D76" s="88"/>
      <c r="E76" s="88"/>
      <c r="F76" s="88"/>
      <c r="G76" s="119"/>
      <c r="H76" s="126"/>
      <c r="I76" s="126"/>
      <c r="J76" s="70"/>
      <c r="K76" s="74"/>
      <c r="L76" s="1564"/>
    </row>
    <row r="77" spans="1:12" ht="15.95" hidden="1" customHeight="1" x14ac:dyDescent="0.25">
      <c r="A77" s="43"/>
      <c r="B77" s="70"/>
      <c r="C77" s="70"/>
      <c r="D77" s="88"/>
      <c r="E77" s="88"/>
      <c r="F77" s="88"/>
      <c r="G77" s="119"/>
      <c r="H77" s="126"/>
      <c r="I77" s="126"/>
      <c r="J77" s="70"/>
      <c r="K77" s="74"/>
      <c r="L77" s="1564"/>
    </row>
    <row r="78" spans="1:12" ht="15.95" hidden="1" customHeight="1" x14ac:dyDescent="0.25">
      <c r="A78" s="43"/>
      <c r="B78" s="70"/>
      <c r="C78" s="70"/>
      <c r="D78" s="88"/>
      <c r="E78" s="88"/>
      <c r="F78" s="88"/>
      <c r="G78" s="119"/>
      <c r="H78" s="126"/>
      <c r="I78" s="126"/>
      <c r="J78" s="70"/>
      <c r="K78" s="74"/>
      <c r="L78" s="1564"/>
    </row>
    <row r="79" spans="1:12" ht="15.95" hidden="1" customHeight="1" x14ac:dyDescent="0.25">
      <c r="A79" s="43"/>
      <c r="B79" s="70"/>
      <c r="C79" s="70"/>
      <c r="D79" s="88"/>
      <c r="E79" s="88"/>
      <c r="F79" s="88"/>
      <c r="G79" s="119"/>
      <c r="H79" s="126"/>
      <c r="I79" s="126"/>
      <c r="J79" s="70"/>
      <c r="K79" s="74"/>
      <c r="L79" s="1564"/>
    </row>
    <row r="80" spans="1:12" s="553" customFormat="1" ht="15.95" customHeight="1" x14ac:dyDescent="0.25">
      <c r="A80" s="439"/>
      <c r="B80" s="1341"/>
      <c r="C80" s="1341"/>
      <c r="D80" s="88"/>
      <c r="E80" s="88"/>
      <c r="F80" s="88"/>
      <c r="G80" s="119"/>
      <c r="H80" s="1340"/>
      <c r="I80" s="1340"/>
      <c r="J80" s="1341"/>
      <c r="K80" s="485"/>
      <c r="L80" s="1564"/>
    </row>
    <row r="81" spans="1:12" ht="15.95" customHeight="1" x14ac:dyDescent="0.25">
      <c r="A81" s="51" t="s">
        <v>64</v>
      </c>
      <c r="B81" s="73"/>
      <c r="C81" s="73"/>
      <c r="D81" s="90"/>
      <c r="E81" s="90"/>
      <c r="F81" s="90"/>
      <c r="G81" s="125"/>
      <c r="H81" s="221"/>
      <c r="I81" s="221"/>
      <c r="J81" s="73"/>
      <c r="K81" s="77">
        <f>+K82</f>
        <v>0</v>
      </c>
      <c r="L81" s="1564"/>
    </row>
    <row r="82" spans="1:12" s="13" customFormat="1" ht="15.95" customHeight="1" x14ac:dyDescent="0.25">
      <c r="A82" s="49" t="s">
        <v>180</v>
      </c>
      <c r="B82" s="70"/>
      <c r="C82" s="70"/>
      <c r="D82" s="88"/>
      <c r="E82" s="88"/>
      <c r="F82" s="88"/>
      <c r="G82" s="119"/>
      <c r="H82" s="126"/>
      <c r="I82" s="126"/>
      <c r="J82" s="70"/>
      <c r="K82" s="74"/>
      <c r="L82" s="1567"/>
    </row>
    <row r="83" spans="1:12" s="13" customFormat="1" ht="15.95" hidden="1" customHeight="1" x14ac:dyDescent="0.25">
      <c r="A83" s="43"/>
      <c r="B83" s="70"/>
      <c r="C83" s="70"/>
      <c r="D83" s="88"/>
      <c r="E83" s="88"/>
      <c r="F83" s="88"/>
      <c r="G83" s="119"/>
      <c r="H83" s="126"/>
      <c r="I83" s="126"/>
      <c r="J83" s="70"/>
      <c r="K83" s="74"/>
      <c r="L83" s="1567"/>
    </row>
    <row r="84" spans="1:12" ht="15.95" hidden="1" customHeight="1" x14ac:dyDescent="0.25">
      <c r="A84" s="43"/>
      <c r="B84" s="70"/>
      <c r="C84" s="70"/>
      <c r="D84" s="88"/>
      <c r="E84" s="88"/>
      <c r="F84" s="88"/>
      <c r="G84" s="119"/>
      <c r="H84" s="126"/>
      <c r="I84" s="126"/>
      <c r="J84" s="70"/>
      <c r="K84" s="74"/>
      <c r="L84" s="1564"/>
    </row>
    <row r="85" spans="1:12" ht="15.95" hidden="1" customHeight="1" x14ac:dyDescent="0.25">
      <c r="A85" s="43"/>
      <c r="B85" s="70"/>
      <c r="C85" s="70"/>
      <c r="D85" s="88"/>
      <c r="E85" s="88"/>
      <c r="F85" s="88"/>
      <c r="G85" s="119"/>
      <c r="H85" s="126"/>
      <c r="I85" s="126"/>
      <c r="J85" s="70"/>
      <c r="K85" s="74"/>
      <c r="L85" s="1564"/>
    </row>
    <row r="86" spans="1:12" ht="15.95" hidden="1" customHeight="1" x14ac:dyDescent="0.25">
      <c r="A86" s="43"/>
      <c r="B86" s="70"/>
      <c r="C86" s="70"/>
      <c r="D86" s="88"/>
      <c r="E86" s="88"/>
      <c r="F86" s="88"/>
      <c r="G86" s="119"/>
      <c r="H86" s="126"/>
      <c r="I86" s="126"/>
      <c r="J86" s="70"/>
      <c r="K86" s="74"/>
      <c r="L86" s="1564"/>
    </row>
    <row r="87" spans="1:12" ht="15.95" customHeight="1" x14ac:dyDescent="0.25">
      <c r="A87" s="51" t="s">
        <v>65</v>
      </c>
      <c r="B87" s="73"/>
      <c r="C87" s="73"/>
      <c r="D87" s="90"/>
      <c r="E87" s="90"/>
      <c r="F87" s="90"/>
      <c r="G87" s="125"/>
      <c r="H87" s="221"/>
      <c r="I87" s="221"/>
      <c r="J87" s="73"/>
      <c r="K87" s="77">
        <f>SUM(K88:K92)</f>
        <v>1475278.15</v>
      </c>
      <c r="L87" s="1564"/>
    </row>
    <row r="88" spans="1:12" s="13" customFormat="1" ht="15.95" customHeight="1" x14ac:dyDescent="0.25">
      <c r="A88" s="70" t="s">
        <v>311</v>
      </c>
      <c r="B88" s="70" t="s">
        <v>312</v>
      </c>
      <c r="C88" s="70" t="s">
        <v>306</v>
      </c>
      <c r="D88" s="88"/>
      <c r="E88" s="88"/>
      <c r="F88" s="88"/>
      <c r="G88" s="119"/>
      <c r="H88" s="126"/>
      <c r="I88" s="218"/>
      <c r="J88" s="70" t="s">
        <v>309</v>
      </c>
      <c r="K88" s="218">
        <v>1063731.8</v>
      </c>
      <c r="L88" s="1564"/>
    </row>
    <row r="89" spans="1:12" s="13" customFormat="1" ht="15.95" customHeight="1" x14ac:dyDescent="0.25">
      <c r="A89" s="70" t="s">
        <v>304</v>
      </c>
      <c r="B89" s="70" t="s">
        <v>305</v>
      </c>
      <c r="C89" s="70" t="s">
        <v>306</v>
      </c>
      <c r="D89" s="88"/>
      <c r="E89" s="88"/>
      <c r="F89" s="88"/>
      <c r="G89" s="119"/>
      <c r="H89" s="126"/>
      <c r="I89" s="218"/>
      <c r="J89" s="70" t="s">
        <v>307</v>
      </c>
      <c r="K89" s="218">
        <v>267088.32</v>
      </c>
      <c r="L89" s="1564"/>
    </row>
    <row r="90" spans="1:12" ht="15.95" customHeight="1" x14ac:dyDescent="0.25">
      <c r="A90" s="70" t="s">
        <v>313</v>
      </c>
      <c r="B90" s="70" t="s">
        <v>305</v>
      </c>
      <c r="C90" s="70" t="s">
        <v>306</v>
      </c>
      <c r="D90" s="88"/>
      <c r="E90" s="88"/>
      <c r="F90" s="88"/>
      <c r="G90" s="119"/>
      <c r="H90" s="126"/>
      <c r="I90" s="218"/>
      <c r="J90" s="70" t="s">
        <v>314</v>
      </c>
      <c r="K90" s="218">
        <v>137921.38</v>
      </c>
      <c r="L90" s="1564"/>
    </row>
    <row r="91" spans="1:12" ht="15.95" customHeight="1" x14ac:dyDescent="0.25">
      <c r="A91" s="70" t="s">
        <v>308</v>
      </c>
      <c r="B91" s="70" t="s">
        <v>305</v>
      </c>
      <c r="C91" s="70" t="s">
        <v>306</v>
      </c>
      <c r="D91" s="88"/>
      <c r="E91" s="88"/>
      <c r="F91" s="88"/>
      <c r="G91" s="119"/>
      <c r="H91" s="126"/>
      <c r="I91" s="218"/>
      <c r="J91" s="70" t="s">
        <v>309</v>
      </c>
      <c r="K91" s="218">
        <v>4050</v>
      </c>
      <c r="L91" s="1567"/>
    </row>
    <row r="92" spans="1:12" ht="15.95" customHeight="1" x14ac:dyDescent="0.25">
      <c r="A92" s="70" t="s">
        <v>310</v>
      </c>
      <c r="B92" s="70" t="s">
        <v>305</v>
      </c>
      <c r="C92" s="70" t="s">
        <v>306</v>
      </c>
      <c r="D92" s="88"/>
      <c r="E92" s="88"/>
      <c r="F92" s="88"/>
      <c r="G92" s="119"/>
      <c r="H92" s="126"/>
      <c r="I92" s="218"/>
      <c r="J92" s="70" t="s">
        <v>309</v>
      </c>
      <c r="K92" s="218">
        <v>2486.65</v>
      </c>
      <c r="L92" s="1567"/>
    </row>
    <row r="93" spans="1:12" s="553" customFormat="1" ht="15.95" customHeight="1" x14ac:dyDescent="0.25">
      <c r="A93" s="1341"/>
      <c r="B93" s="1341"/>
      <c r="C93" s="1341"/>
      <c r="D93" s="88"/>
      <c r="E93" s="88"/>
      <c r="F93" s="88"/>
      <c r="G93" s="119"/>
      <c r="H93" s="1340"/>
      <c r="I93" s="218"/>
      <c r="J93" s="1341"/>
      <c r="K93" s="218"/>
      <c r="L93" s="1567"/>
    </row>
    <row r="94" spans="1:12" s="1" customFormat="1" ht="15.95" customHeight="1" x14ac:dyDescent="0.25">
      <c r="A94" s="53" t="s">
        <v>67</v>
      </c>
      <c r="B94" s="71"/>
      <c r="C94" s="71"/>
      <c r="D94" s="91"/>
      <c r="E94" s="91"/>
      <c r="F94" s="91"/>
      <c r="G94" s="123"/>
      <c r="H94" s="219"/>
      <c r="I94" s="219"/>
      <c r="J94" s="71"/>
      <c r="K94" s="75">
        <f>+K95</f>
        <v>0</v>
      </c>
      <c r="L94" s="1565"/>
    </row>
    <row r="95" spans="1:12" s="15" customFormat="1" ht="15.95" customHeight="1" x14ac:dyDescent="0.25">
      <c r="A95" s="49" t="s">
        <v>180</v>
      </c>
      <c r="B95" s="72"/>
      <c r="C95" s="72"/>
      <c r="D95" s="89"/>
      <c r="E95" s="89"/>
      <c r="F95" s="89"/>
      <c r="G95" s="124"/>
      <c r="H95" s="207"/>
      <c r="I95" s="207"/>
      <c r="J95" s="72"/>
      <c r="K95" s="76"/>
      <c r="L95" s="1566"/>
    </row>
    <row r="96" spans="1:12" s="15" customFormat="1" ht="15.95" hidden="1" customHeight="1" x14ac:dyDescent="0.25">
      <c r="A96" s="46"/>
      <c r="B96" s="72"/>
      <c r="C96" s="72"/>
      <c r="D96" s="89"/>
      <c r="E96" s="89"/>
      <c r="F96" s="89"/>
      <c r="G96" s="124"/>
      <c r="H96" s="207"/>
      <c r="I96" s="207"/>
      <c r="J96" s="72"/>
      <c r="K96" s="76"/>
      <c r="L96" s="1566"/>
    </row>
    <row r="97" spans="1:12" s="15" customFormat="1" ht="15.95" hidden="1" customHeight="1" x14ac:dyDescent="0.25">
      <c r="A97" s="46"/>
      <c r="B97" s="72"/>
      <c r="C97" s="72"/>
      <c r="D97" s="89"/>
      <c r="E97" s="89"/>
      <c r="F97" s="89"/>
      <c r="G97" s="124"/>
      <c r="H97" s="207"/>
      <c r="I97" s="207"/>
      <c r="J97" s="72"/>
      <c r="K97" s="76"/>
      <c r="L97" s="1566"/>
    </row>
    <row r="98" spans="1:12" s="15" customFormat="1" ht="15.95" hidden="1" customHeight="1" x14ac:dyDescent="0.25">
      <c r="A98" s="46"/>
      <c r="B98" s="72"/>
      <c r="C98" s="72"/>
      <c r="D98" s="89"/>
      <c r="E98" s="89"/>
      <c r="F98" s="89"/>
      <c r="G98" s="124"/>
      <c r="H98" s="207"/>
      <c r="I98" s="207"/>
      <c r="J98" s="72"/>
      <c r="K98" s="76"/>
      <c r="L98" s="1566"/>
    </row>
    <row r="99" spans="1:12" s="1" customFormat="1" ht="15.95" hidden="1" customHeight="1" x14ac:dyDescent="0.25">
      <c r="A99" s="46"/>
      <c r="B99" s="72"/>
      <c r="C99" s="72"/>
      <c r="D99" s="89"/>
      <c r="E99" s="89"/>
      <c r="F99" s="89"/>
      <c r="G99" s="124"/>
      <c r="H99" s="207"/>
      <c r="I99" s="207"/>
      <c r="J99" s="72"/>
      <c r="K99" s="76"/>
      <c r="L99" s="1565"/>
    </row>
    <row r="100" spans="1:12" ht="15.95" customHeight="1" x14ac:dyDescent="0.25">
      <c r="A100" s="51" t="s">
        <v>68</v>
      </c>
      <c r="B100" s="73"/>
      <c r="C100" s="73"/>
      <c r="D100" s="90"/>
      <c r="E100" s="90"/>
      <c r="F100" s="90"/>
      <c r="G100" s="125"/>
      <c r="H100" s="221"/>
      <c r="I100" s="221"/>
      <c r="J100" s="73"/>
      <c r="K100" s="77">
        <f>+K101</f>
        <v>1983222.4</v>
      </c>
      <c r="L100" s="1564"/>
    </row>
    <row r="101" spans="1:12" s="15" customFormat="1" ht="15.95" customHeight="1" x14ac:dyDescent="0.25">
      <c r="A101" s="49" t="s">
        <v>315</v>
      </c>
      <c r="B101" s="72" t="s">
        <v>316</v>
      </c>
      <c r="C101" s="70" t="s">
        <v>306</v>
      </c>
      <c r="D101" s="89"/>
      <c r="E101" s="89"/>
      <c r="F101" s="89"/>
      <c r="G101" s="124"/>
      <c r="H101" s="207"/>
      <c r="I101" s="207"/>
      <c r="J101" s="72"/>
      <c r="K101" s="79">
        <v>1983222.4</v>
      </c>
      <c r="L101" s="1566"/>
    </row>
    <row r="102" spans="1:12" s="15" customFormat="1" ht="15.95" hidden="1" customHeight="1" x14ac:dyDescent="0.25">
      <c r="A102" s="46"/>
      <c r="B102" s="47"/>
      <c r="C102" s="47"/>
      <c r="D102" s="129"/>
      <c r="E102" s="129"/>
      <c r="F102" s="129"/>
      <c r="G102" s="215"/>
      <c r="H102" s="222"/>
      <c r="I102" s="76"/>
      <c r="J102" s="47"/>
      <c r="K102" s="115"/>
      <c r="L102" s="1566"/>
    </row>
    <row r="103" spans="1:12" s="15" customFormat="1" ht="15.95" hidden="1" customHeight="1" x14ac:dyDescent="0.25">
      <c r="A103" s="46"/>
      <c r="B103" s="47"/>
      <c r="C103" s="47"/>
      <c r="D103" s="129"/>
      <c r="E103" s="129"/>
      <c r="F103" s="129"/>
      <c r="G103" s="215"/>
      <c r="H103" s="222"/>
      <c r="I103" s="76"/>
      <c r="J103" s="47"/>
      <c r="K103" s="115"/>
      <c r="L103" s="1566"/>
    </row>
    <row r="104" spans="1:12" s="1" customFormat="1" ht="15.95" hidden="1" customHeight="1" x14ac:dyDescent="0.25">
      <c r="A104" s="46"/>
      <c r="B104" s="47"/>
      <c r="C104" s="47"/>
      <c r="D104" s="129"/>
      <c r="E104" s="129"/>
      <c r="F104" s="129"/>
      <c r="G104" s="215"/>
      <c r="H104" s="222"/>
      <c r="I104" s="76"/>
      <c r="J104" s="47"/>
      <c r="K104" s="115"/>
      <c r="L104" s="1565"/>
    </row>
    <row r="105" spans="1:12" ht="15.95" hidden="1" customHeight="1" x14ac:dyDescent="0.25">
      <c r="A105" s="43"/>
      <c r="B105" s="44"/>
      <c r="C105" s="44"/>
      <c r="D105" s="128"/>
      <c r="E105" s="128"/>
      <c r="F105" s="128"/>
      <c r="G105" s="216"/>
      <c r="H105" s="209"/>
      <c r="I105" s="74"/>
      <c r="J105" s="44"/>
      <c r="K105" s="114"/>
      <c r="L105" s="1564"/>
    </row>
    <row r="106" spans="1:12" s="553" customFormat="1" ht="15.95" customHeight="1" x14ac:dyDescent="0.25">
      <c r="A106" s="439"/>
      <c r="B106" s="437"/>
      <c r="C106" s="437"/>
      <c r="D106" s="128"/>
      <c r="E106" s="128"/>
      <c r="F106" s="128"/>
      <c r="G106" s="216"/>
      <c r="H106" s="209"/>
      <c r="I106" s="485"/>
      <c r="J106" s="437"/>
      <c r="K106" s="114"/>
      <c r="L106" s="1564"/>
    </row>
    <row r="107" spans="1:12" ht="15.95" customHeight="1" x14ac:dyDescent="0.25">
      <c r="A107" s="48" t="s">
        <v>178</v>
      </c>
      <c r="B107" s="213"/>
      <c r="C107" s="213"/>
      <c r="D107" s="170"/>
      <c r="E107" s="170"/>
      <c r="F107" s="170"/>
      <c r="G107" s="217"/>
      <c r="H107" s="223"/>
      <c r="I107" s="80"/>
      <c r="J107" s="213"/>
      <c r="K107" s="96">
        <f>+K100+K94+K87+K81+K58+K51+K16</f>
        <v>64822206.74000001</v>
      </c>
      <c r="L107" s="1564"/>
    </row>
    <row r="108" spans="1:12" x14ac:dyDescent="0.25">
      <c r="A108" s="18"/>
      <c r="B108" s="19"/>
      <c r="C108" s="19"/>
      <c r="D108" s="19"/>
      <c r="E108" s="19"/>
      <c r="F108" s="19"/>
      <c r="G108" s="113"/>
      <c r="H108" s="113"/>
      <c r="I108" s="113"/>
      <c r="J108" s="19"/>
      <c r="K108" s="19"/>
    </row>
  </sheetData>
  <sortState ref="A84:M88">
    <sortCondition ref="K84:K88"/>
  </sortState>
  <mergeCells count="11">
    <mergeCell ref="J8:J9"/>
    <mergeCell ref="K8:K9"/>
    <mergeCell ref="L8:L9"/>
    <mergeCell ref="H7:I7"/>
    <mergeCell ref="A8:A9"/>
    <mergeCell ref="B8:B9"/>
    <mergeCell ref="C8:C9"/>
    <mergeCell ref="D8:D9"/>
    <mergeCell ref="E8:F8"/>
    <mergeCell ref="G8:G9"/>
    <mergeCell ref="H8:I8"/>
  </mergeCells>
  <pageMargins left="3.937007874015748E-2" right="0.15748031496062992" top="0.19685039370078741" bottom="0" header="0.31496062992125984" footer="0.31496062992125984"/>
  <pageSetup paperSize="5" scale="55" orientation="landscape" r:id="rId1"/>
  <ignoredErrors>
    <ignoredError sqref="A7:K7 L7:XFD7"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35"/>
  <sheetViews>
    <sheetView showGridLines="0" topLeftCell="A16" zoomScale="90" zoomScaleNormal="90" workbookViewId="0">
      <selection activeCell="A32" sqref="A32"/>
    </sheetView>
  </sheetViews>
  <sheetFormatPr baseColWidth="10" defaultRowHeight="15" x14ac:dyDescent="0.25"/>
  <cols>
    <col min="1" max="1" width="57.42578125" style="553" customWidth="1"/>
    <col min="2" max="2" width="16.140625" style="553" customWidth="1"/>
    <col min="3" max="3" width="12.85546875" style="553" customWidth="1"/>
    <col min="4" max="4" width="13.5703125" style="553" customWidth="1"/>
    <col min="5" max="6" width="17.7109375" style="553" customWidth="1"/>
    <col min="7" max="7" width="9.7109375" style="553" bestFit="1" customWidth="1"/>
    <col min="8" max="9" width="17.7109375" style="553" customWidth="1"/>
    <col min="10" max="10" width="12.140625" style="553" bestFit="1" customWidth="1"/>
    <col min="11" max="11" width="16.140625" style="553" bestFit="1" customWidth="1"/>
    <col min="12" max="12" width="1.28515625" style="553" customWidth="1"/>
    <col min="13" max="256" width="11.42578125" style="553"/>
    <col min="257" max="257" width="57.42578125" style="553" customWidth="1"/>
    <col min="258" max="258" width="17.7109375" style="553" customWidth="1"/>
    <col min="259" max="259" width="12.85546875" style="553" customWidth="1"/>
    <col min="260" max="260" width="10.7109375" style="553" customWidth="1"/>
    <col min="261" max="267" width="17.7109375" style="553" customWidth="1"/>
    <col min="268" max="268" width="1.28515625" style="553" customWidth="1"/>
    <col min="269" max="512" width="11.42578125" style="553"/>
    <col min="513" max="513" width="57.42578125" style="553" customWidth="1"/>
    <col min="514" max="514" width="17.7109375" style="553" customWidth="1"/>
    <col min="515" max="515" width="12.85546875" style="553" customWidth="1"/>
    <col min="516" max="516" width="10.7109375" style="553" customWidth="1"/>
    <col min="517" max="523" width="17.7109375" style="553" customWidth="1"/>
    <col min="524" max="524" width="1.28515625" style="553" customWidth="1"/>
    <col min="525" max="768" width="11.42578125" style="553"/>
    <col min="769" max="769" width="57.42578125" style="553" customWidth="1"/>
    <col min="770" max="770" width="17.7109375" style="553" customWidth="1"/>
    <col min="771" max="771" width="12.85546875" style="553" customWidth="1"/>
    <col min="772" max="772" width="10.7109375" style="553" customWidth="1"/>
    <col min="773" max="779" width="17.7109375" style="553" customWidth="1"/>
    <col min="780" max="780" width="1.28515625" style="553" customWidth="1"/>
    <col min="781" max="1024" width="11.42578125" style="553"/>
    <col min="1025" max="1025" width="57.42578125" style="553" customWidth="1"/>
    <col min="1026" max="1026" width="17.7109375" style="553" customWidth="1"/>
    <col min="1027" max="1027" width="12.85546875" style="553" customWidth="1"/>
    <col min="1028" max="1028" width="10.7109375" style="553" customWidth="1"/>
    <col min="1029" max="1035" width="17.7109375" style="553" customWidth="1"/>
    <col min="1036" max="1036" width="1.28515625" style="553" customWidth="1"/>
    <col min="1037" max="1280" width="11.42578125" style="553"/>
    <col min="1281" max="1281" width="57.42578125" style="553" customWidth="1"/>
    <col min="1282" max="1282" width="17.7109375" style="553" customWidth="1"/>
    <col min="1283" max="1283" width="12.85546875" style="553" customWidth="1"/>
    <col min="1284" max="1284" width="10.7109375" style="553" customWidth="1"/>
    <col min="1285" max="1291" width="17.7109375" style="553" customWidth="1"/>
    <col min="1292" max="1292" width="1.28515625" style="553" customWidth="1"/>
    <col min="1293" max="1536" width="11.42578125" style="553"/>
    <col min="1537" max="1537" width="57.42578125" style="553" customWidth="1"/>
    <col min="1538" max="1538" width="17.7109375" style="553" customWidth="1"/>
    <col min="1539" max="1539" width="12.85546875" style="553" customWidth="1"/>
    <col min="1540" max="1540" width="10.7109375" style="553" customWidth="1"/>
    <col min="1541" max="1547" width="17.7109375" style="553" customWidth="1"/>
    <col min="1548" max="1548" width="1.28515625" style="553" customWidth="1"/>
    <col min="1549" max="1792" width="11.42578125" style="553"/>
    <col min="1793" max="1793" width="57.42578125" style="553" customWidth="1"/>
    <col min="1794" max="1794" width="17.7109375" style="553" customWidth="1"/>
    <col min="1795" max="1795" width="12.85546875" style="553" customWidth="1"/>
    <col min="1796" max="1796" width="10.7109375" style="553" customWidth="1"/>
    <col min="1797" max="1803" width="17.7109375" style="553" customWidth="1"/>
    <col min="1804" max="1804" width="1.28515625" style="553" customWidth="1"/>
    <col min="1805" max="2048" width="11.42578125" style="553"/>
    <col min="2049" max="2049" width="57.42578125" style="553" customWidth="1"/>
    <col min="2050" max="2050" width="17.7109375" style="553" customWidth="1"/>
    <col min="2051" max="2051" width="12.85546875" style="553" customWidth="1"/>
    <col min="2052" max="2052" width="10.7109375" style="553" customWidth="1"/>
    <col min="2053" max="2059" width="17.7109375" style="553" customWidth="1"/>
    <col min="2060" max="2060" width="1.28515625" style="553" customWidth="1"/>
    <col min="2061" max="2304" width="11.42578125" style="553"/>
    <col min="2305" max="2305" width="57.42578125" style="553" customWidth="1"/>
    <col min="2306" max="2306" width="17.7109375" style="553" customWidth="1"/>
    <col min="2307" max="2307" width="12.85546875" style="553" customWidth="1"/>
    <col min="2308" max="2308" width="10.7109375" style="553" customWidth="1"/>
    <col min="2309" max="2315" width="17.7109375" style="553" customWidth="1"/>
    <col min="2316" max="2316" width="1.28515625" style="553" customWidth="1"/>
    <col min="2317" max="2560" width="11.42578125" style="553"/>
    <col min="2561" max="2561" width="57.42578125" style="553" customWidth="1"/>
    <col min="2562" max="2562" width="17.7109375" style="553" customWidth="1"/>
    <col min="2563" max="2563" width="12.85546875" style="553" customWidth="1"/>
    <col min="2564" max="2564" width="10.7109375" style="553" customWidth="1"/>
    <col min="2565" max="2571" width="17.7109375" style="553" customWidth="1"/>
    <col min="2572" max="2572" width="1.28515625" style="553" customWidth="1"/>
    <col min="2573" max="2816" width="11.42578125" style="553"/>
    <col min="2817" max="2817" width="57.42578125" style="553" customWidth="1"/>
    <col min="2818" max="2818" width="17.7109375" style="553" customWidth="1"/>
    <col min="2819" max="2819" width="12.85546875" style="553" customWidth="1"/>
    <col min="2820" max="2820" width="10.7109375" style="553" customWidth="1"/>
    <col min="2821" max="2827" width="17.7109375" style="553" customWidth="1"/>
    <col min="2828" max="2828" width="1.28515625" style="553" customWidth="1"/>
    <col min="2829" max="3072" width="11.42578125" style="553"/>
    <col min="3073" max="3073" width="57.42578125" style="553" customWidth="1"/>
    <col min="3074" max="3074" width="17.7109375" style="553" customWidth="1"/>
    <col min="3075" max="3075" width="12.85546875" style="553" customWidth="1"/>
    <col min="3076" max="3076" width="10.7109375" style="553" customWidth="1"/>
    <col min="3077" max="3083" width="17.7109375" style="553" customWidth="1"/>
    <col min="3084" max="3084" width="1.28515625" style="553" customWidth="1"/>
    <col min="3085" max="3328" width="11.42578125" style="553"/>
    <col min="3329" max="3329" width="57.42578125" style="553" customWidth="1"/>
    <col min="3330" max="3330" width="17.7109375" style="553" customWidth="1"/>
    <col min="3331" max="3331" width="12.85546875" style="553" customWidth="1"/>
    <col min="3332" max="3332" width="10.7109375" style="553" customWidth="1"/>
    <col min="3333" max="3339" width="17.7109375" style="553" customWidth="1"/>
    <col min="3340" max="3340" width="1.28515625" style="553" customWidth="1"/>
    <col min="3341" max="3584" width="11.42578125" style="553"/>
    <col min="3585" max="3585" width="57.42578125" style="553" customWidth="1"/>
    <col min="3586" max="3586" width="17.7109375" style="553" customWidth="1"/>
    <col min="3587" max="3587" width="12.85546875" style="553" customWidth="1"/>
    <col min="3588" max="3588" width="10.7109375" style="553" customWidth="1"/>
    <col min="3589" max="3595" width="17.7109375" style="553" customWidth="1"/>
    <col min="3596" max="3596" width="1.28515625" style="553" customWidth="1"/>
    <col min="3597" max="3840" width="11.42578125" style="553"/>
    <col min="3841" max="3841" width="57.42578125" style="553" customWidth="1"/>
    <col min="3842" max="3842" width="17.7109375" style="553" customWidth="1"/>
    <col min="3843" max="3843" width="12.85546875" style="553" customWidth="1"/>
    <col min="3844" max="3844" width="10.7109375" style="553" customWidth="1"/>
    <col min="3845" max="3851" width="17.7109375" style="553" customWidth="1"/>
    <col min="3852" max="3852" width="1.28515625" style="553" customWidth="1"/>
    <col min="3853" max="4096" width="11.42578125" style="553"/>
    <col min="4097" max="4097" width="57.42578125" style="553" customWidth="1"/>
    <col min="4098" max="4098" width="17.7109375" style="553" customWidth="1"/>
    <col min="4099" max="4099" width="12.85546875" style="553" customWidth="1"/>
    <col min="4100" max="4100" width="10.7109375" style="553" customWidth="1"/>
    <col min="4101" max="4107" width="17.7109375" style="553" customWidth="1"/>
    <col min="4108" max="4108" width="1.28515625" style="553" customWidth="1"/>
    <col min="4109" max="4352" width="11.42578125" style="553"/>
    <col min="4353" max="4353" width="57.42578125" style="553" customWidth="1"/>
    <col min="4354" max="4354" width="17.7109375" style="553" customWidth="1"/>
    <col min="4355" max="4355" width="12.85546875" style="553" customWidth="1"/>
    <col min="4356" max="4356" width="10.7109375" style="553" customWidth="1"/>
    <col min="4357" max="4363" width="17.7109375" style="553" customWidth="1"/>
    <col min="4364" max="4364" width="1.28515625" style="553" customWidth="1"/>
    <col min="4365" max="4608" width="11.42578125" style="553"/>
    <col min="4609" max="4609" width="57.42578125" style="553" customWidth="1"/>
    <col min="4610" max="4610" width="17.7109375" style="553" customWidth="1"/>
    <col min="4611" max="4611" width="12.85546875" style="553" customWidth="1"/>
    <col min="4612" max="4612" width="10.7109375" style="553" customWidth="1"/>
    <col min="4613" max="4619" width="17.7109375" style="553" customWidth="1"/>
    <col min="4620" max="4620" width="1.28515625" style="553" customWidth="1"/>
    <col min="4621" max="4864" width="11.42578125" style="553"/>
    <col min="4865" max="4865" width="57.42578125" style="553" customWidth="1"/>
    <col min="4866" max="4866" width="17.7109375" style="553" customWidth="1"/>
    <col min="4867" max="4867" width="12.85546875" style="553" customWidth="1"/>
    <col min="4868" max="4868" width="10.7109375" style="553" customWidth="1"/>
    <col min="4869" max="4875" width="17.7109375" style="553" customWidth="1"/>
    <col min="4876" max="4876" width="1.28515625" style="553" customWidth="1"/>
    <col min="4877" max="5120" width="11.42578125" style="553"/>
    <col min="5121" max="5121" width="57.42578125" style="553" customWidth="1"/>
    <col min="5122" max="5122" width="17.7109375" style="553" customWidth="1"/>
    <col min="5123" max="5123" width="12.85546875" style="553" customWidth="1"/>
    <col min="5124" max="5124" width="10.7109375" style="553" customWidth="1"/>
    <col min="5125" max="5131" width="17.7109375" style="553" customWidth="1"/>
    <col min="5132" max="5132" width="1.28515625" style="553" customWidth="1"/>
    <col min="5133" max="5376" width="11.42578125" style="553"/>
    <col min="5377" max="5377" width="57.42578125" style="553" customWidth="1"/>
    <col min="5378" max="5378" width="17.7109375" style="553" customWidth="1"/>
    <col min="5379" max="5379" width="12.85546875" style="553" customWidth="1"/>
    <col min="5380" max="5380" width="10.7109375" style="553" customWidth="1"/>
    <col min="5381" max="5387" width="17.7109375" style="553" customWidth="1"/>
    <col min="5388" max="5388" width="1.28515625" style="553" customWidth="1"/>
    <col min="5389" max="5632" width="11.42578125" style="553"/>
    <col min="5633" max="5633" width="57.42578125" style="553" customWidth="1"/>
    <col min="5634" max="5634" width="17.7109375" style="553" customWidth="1"/>
    <col min="5635" max="5635" width="12.85546875" style="553" customWidth="1"/>
    <col min="5636" max="5636" width="10.7109375" style="553" customWidth="1"/>
    <col min="5637" max="5643" width="17.7109375" style="553" customWidth="1"/>
    <col min="5644" max="5644" width="1.28515625" style="553" customWidth="1"/>
    <col min="5645" max="5888" width="11.42578125" style="553"/>
    <col min="5889" max="5889" width="57.42578125" style="553" customWidth="1"/>
    <col min="5890" max="5890" width="17.7109375" style="553" customWidth="1"/>
    <col min="5891" max="5891" width="12.85546875" style="553" customWidth="1"/>
    <col min="5892" max="5892" width="10.7109375" style="553" customWidth="1"/>
    <col min="5893" max="5899" width="17.7109375" style="553" customWidth="1"/>
    <col min="5900" max="5900" width="1.28515625" style="553" customWidth="1"/>
    <col min="5901" max="6144" width="11.42578125" style="553"/>
    <col min="6145" max="6145" width="57.42578125" style="553" customWidth="1"/>
    <col min="6146" max="6146" width="17.7109375" style="553" customWidth="1"/>
    <col min="6147" max="6147" width="12.85546875" style="553" customWidth="1"/>
    <col min="6148" max="6148" width="10.7109375" style="553" customWidth="1"/>
    <col min="6149" max="6155" width="17.7109375" style="553" customWidth="1"/>
    <col min="6156" max="6156" width="1.28515625" style="553" customWidth="1"/>
    <col min="6157" max="6400" width="11.42578125" style="553"/>
    <col min="6401" max="6401" width="57.42578125" style="553" customWidth="1"/>
    <col min="6402" max="6402" width="17.7109375" style="553" customWidth="1"/>
    <col min="6403" max="6403" width="12.85546875" style="553" customWidth="1"/>
    <col min="6404" max="6404" width="10.7109375" style="553" customWidth="1"/>
    <col min="6405" max="6411" width="17.7109375" style="553" customWidth="1"/>
    <col min="6412" max="6412" width="1.28515625" style="553" customWidth="1"/>
    <col min="6413" max="6656" width="11.42578125" style="553"/>
    <col min="6657" max="6657" width="57.42578125" style="553" customWidth="1"/>
    <col min="6658" max="6658" width="17.7109375" style="553" customWidth="1"/>
    <col min="6659" max="6659" width="12.85546875" style="553" customWidth="1"/>
    <col min="6660" max="6660" width="10.7109375" style="553" customWidth="1"/>
    <col min="6661" max="6667" width="17.7109375" style="553" customWidth="1"/>
    <col min="6668" max="6668" width="1.28515625" style="553" customWidth="1"/>
    <col min="6669" max="6912" width="11.42578125" style="553"/>
    <col min="6913" max="6913" width="57.42578125" style="553" customWidth="1"/>
    <col min="6914" max="6914" width="17.7109375" style="553" customWidth="1"/>
    <col min="6915" max="6915" width="12.85546875" style="553" customWidth="1"/>
    <col min="6916" max="6916" width="10.7109375" style="553" customWidth="1"/>
    <col min="6917" max="6923" width="17.7109375" style="553" customWidth="1"/>
    <col min="6924" max="6924" width="1.28515625" style="553" customWidth="1"/>
    <col min="6925" max="7168" width="11.42578125" style="553"/>
    <col min="7169" max="7169" width="57.42578125" style="553" customWidth="1"/>
    <col min="7170" max="7170" width="17.7109375" style="553" customWidth="1"/>
    <col min="7171" max="7171" width="12.85546875" style="553" customWidth="1"/>
    <col min="7172" max="7172" width="10.7109375" style="553" customWidth="1"/>
    <col min="7173" max="7179" width="17.7109375" style="553" customWidth="1"/>
    <col min="7180" max="7180" width="1.28515625" style="553" customWidth="1"/>
    <col min="7181" max="7424" width="11.42578125" style="553"/>
    <col min="7425" max="7425" width="57.42578125" style="553" customWidth="1"/>
    <col min="7426" max="7426" width="17.7109375" style="553" customWidth="1"/>
    <col min="7427" max="7427" width="12.85546875" style="553" customWidth="1"/>
    <col min="7428" max="7428" width="10.7109375" style="553" customWidth="1"/>
    <col min="7429" max="7435" width="17.7109375" style="553" customWidth="1"/>
    <col min="7436" max="7436" width="1.28515625" style="553" customWidth="1"/>
    <col min="7437" max="7680" width="11.42578125" style="553"/>
    <col min="7681" max="7681" width="57.42578125" style="553" customWidth="1"/>
    <col min="7682" max="7682" width="17.7109375" style="553" customWidth="1"/>
    <col min="7683" max="7683" width="12.85546875" style="553" customWidth="1"/>
    <col min="7684" max="7684" width="10.7109375" style="553" customWidth="1"/>
    <col min="7685" max="7691" width="17.7109375" style="553" customWidth="1"/>
    <col min="7692" max="7692" width="1.28515625" style="553" customWidth="1"/>
    <col min="7693" max="7936" width="11.42578125" style="553"/>
    <col min="7937" max="7937" width="57.42578125" style="553" customWidth="1"/>
    <col min="7938" max="7938" width="17.7109375" style="553" customWidth="1"/>
    <col min="7939" max="7939" width="12.85546875" style="553" customWidth="1"/>
    <col min="7940" max="7940" width="10.7109375" style="553" customWidth="1"/>
    <col min="7941" max="7947" width="17.7109375" style="553" customWidth="1"/>
    <col min="7948" max="7948" width="1.28515625" style="553" customWidth="1"/>
    <col min="7949" max="8192" width="11.42578125" style="553"/>
    <col min="8193" max="8193" width="57.42578125" style="553" customWidth="1"/>
    <col min="8194" max="8194" width="17.7109375" style="553" customWidth="1"/>
    <col min="8195" max="8195" width="12.85546875" style="553" customWidth="1"/>
    <col min="8196" max="8196" width="10.7109375" style="553" customWidth="1"/>
    <col min="8197" max="8203" width="17.7109375" style="553" customWidth="1"/>
    <col min="8204" max="8204" width="1.28515625" style="553" customWidth="1"/>
    <col min="8205" max="8448" width="11.42578125" style="553"/>
    <col min="8449" max="8449" width="57.42578125" style="553" customWidth="1"/>
    <col min="8450" max="8450" width="17.7109375" style="553" customWidth="1"/>
    <col min="8451" max="8451" width="12.85546875" style="553" customWidth="1"/>
    <col min="8452" max="8452" width="10.7109375" style="553" customWidth="1"/>
    <col min="8453" max="8459" width="17.7109375" style="553" customWidth="1"/>
    <col min="8460" max="8460" width="1.28515625" style="553" customWidth="1"/>
    <col min="8461" max="8704" width="11.42578125" style="553"/>
    <col min="8705" max="8705" width="57.42578125" style="553" customWidth="1"/>
    <col min="8706" max="8706" width="17.7109375" style="553" customWidth="1"/>
    <col min="8707" max="8707" width="12.85546875" style="553" customWidth="1"/>
    <col min="8708" max="8708" width="10.7109375" style="553" customWidth="1"/>
    <col min="8709" max="8715" width="17.7109375" style="553" customWidth="1"/>
    <col min="8716" max="8716" width="1.28515625" style="553" customWidth="1"/>
    <col min="8717" max="8960" width="11.42578125" style="553"/>
    <col min="8961" max="8961" width="57.42578125" style="553" customWidth="1"/>
    <col min="8962" max="8962" width="17.7109375" style="553" customWidth="1"/>
    <col min="8963" max="8963" width="12.85546875" style="553" customWidth="1"/>
    <col min="8964" max="8964" width="10.7109375" style="553" customWidth="1"/>
    <col min="8965" max="8971" width="17.7109375" style="553" customWidth="1"/>
    <col min="8972" max="8972" width="1.28515625" style="553" customWidth="1"/>
    <col min="8973" max="9216" width="11.42578125" style="553"/>
    <col min="9217" max="9217" width="57.42578125" style="553" customWidth="1"/>
    <col min="9218" max="9218" width="17.7109375" style="553" customWidth="1"/>
    <col min="9219" max="9219" width="12.85546875" style="553" customWidth="1"/>
    <col min="9220" max="9220" width="10.7109375" style="553" customWidth="1"/>
    <col min="9221" max="9227" width="17.7109375" style="553" customWidth="1"/>
    <col min="9228" max="9228" width="1.28515625" style="553" customWidth="1"/>
    <col min="9229" max="9472" width="11.42578125" style="553"/>
    <col min="9473" max="9473" width="57.42578125" style="553" customWidth="1"/>
    <col min="9474" max="9474" width="17.7109375" style="553" customWidth="1"/>
    <col min="9475" max="9475" width="12.85546875" style="553" customWidth="1"/>
    <col min="9476" max="9476" width="10.7109375" style="553" customWidth="1"/>
    <col min="9477" max="9483" width="17.7109375" style="553" customWidth="1"/>
    <col min="9484" max="9484" width="1.28515625" style="553" customWidth="1"/>
    <col min="9485" max="9728" width="11.42578125" style="553"/>
    <col min="9729" max="9729" width="57.42578125" style="553" customWidth="1"/>
    <col min="9730" max="9730" width="17.7109375" style="553" customWidth="1"/>
    <col min="9731" max="9731" width="12.85546875" style="553" customWidth="1"/>
    <col min="9732" max="9732" width="10.7109375" style="553" customWidth="1"/>
    <col min="9733" max="9739" width="17.7109375" style="553" customWidth="1"/>
    <col min="9740" max="9740" width="1.28515625" style="553" customWidth="1"/>
    <col min="9741" max="9984" width="11.42578125" style="553"/>
    <col min="9985" max="9985" width="57.42578125" style="553" customWidth="1"/>
    <col min="9986" max="9986" width="17.7109375" style="553" customWidth="1"/>
    <col min="9987" max="9987" width="12.85546875" style="553" customWidth="1"/>
    <col min="9988" max="9988" width="10.7109375" style="553" customWidth="1"/>
    <col min="9989" max="9995" width="17.7109375" style="553" customWidth="1"/>
    <col min="9996" max="9996" width="1.28515625" style="553" customWidth="1"/>
    <col min="9997" max="10240" width="11.42578125" style="553"/>
    <col min="10241" max="10241" width="57.42578125" style="553" customWidth="1"/>
    <col min="10242" max="10242" width="17.7109375" style="553" customWidth="1"/>
    <col min="10243" max="10243" width="12.85546875" style="553" customWidth="1"/>
    <col min="10244" max="10244" width="10.7109375" style="553" customWidth="1"/>
    <col min="10245" max="10251" width="17.7109375" style="553" customWidth="1"/>
    <col min="10252" max="10252" width="1.28515625" style="553" customWidth="1"/>
    <col min="10253" max="10496" width="11.42578125" style="553"/>
    <col min="10497" max="10497" width="57.42578125" style="553" customWidth="1"/>
    <col min="10498" max="10498" width="17.7109375" style="553" customWidth="1"/>
    <col min="10499" max="10499" width="12.85546875" style="553" customWidth="1"/>
    <col min="10500" max="10500" width="10.7109375" style="553" customWidth="1"/>
    <col min="10501" max="10507" width="17.7109375" style="553" customWidth="1"/>
    <col min="10508" max="10508" width="1.28515625" style="553" customWidth="1"/>
    <col min="10509" max="10752" width="11.42578125" style="553"/>
    <col min="10753" max="10753" width="57.42578125" style="553" customWidth="1"/>
    <col min="10754" max="10754" width="17.7109375" style="553" customWidth="1"/>
    <col min="10755" max="10755" width="12.85546875" style="553" customWidth="1"/>
    <col min="10756" max="10756" width="10.7109375" style="553" customWidth="1"/>
    <col min="10757" max="10763" width="17.7109375" style="553" customWidth="1"/>
    <col min="10764" max="10764" width="1.28515625" style="553" customWidth="1"/>
    <col min="10765" max="11008" width="11.42578125" style="553"/>
    <col min="11009" max="11009" width="57.42578125" style="553" customWidth="1"/>
    <col min="11010" max="11010" width="17.7109375" style="553" customWidth="1"/>
    <col min="11011" max="11011" width="12.85546875" style="553" customWidth="1"/>
    <col min="11012" max="11012" width="10.7109375" style="553" customWidth="1"/>
    <col min="11013" max="11019" width="17.7109375" style="553" customWidth="1"/>
    <col min="11020" max="11020" width="1.28515625" style="553" customWidth="1"/>
    <col min="11021" max="11264" width="11.42578125" style="553"/>
    <col min="11265" max="11265" width="57.42578125" style="553" customWidth="1"/>
    <col min="11266" max="11266" width="17.7109375" style="553" customWidth="1"/>
    <col min="11267" max="11267" width="12.85546875" style="553" customWidth="1"/>
    <col min="11268" max="11268" width="10.7109375" style="553" customWidth="1"/>
    <col min="11269" max="11275" width="17.7109375" style="553" customWidth="1"/>
    <col min="11276" max="11276" width="1.28515625" style="553" customWidth="1"/>
    <col min="11277" max="11520" width="11.42578125" style="553"/>
    <col min="11521" max="11521" width="57.42578125" style="553" customWidth="1"/>
    <col min="11522" max="11522" width="17.7109375" style="553" customWidth="1"/>
    <col min="11523" max="11523" width="12.85546875" style="553" customWidth="1"/>
    <col min="11524" max="11524" width="10.7109375" style="553" customWidth="1"/>
    <col min="11525" max="11531" width="17.7109375" style="553" customWidth="1"/>
    <col min="11532" max="11532" width="1.28515625" style="553" customWidth="1"/>
    <col min="11533" max="11776" width="11.42578125" style="553"/>
    <col min="11777" max="11777" width="57.42578125" style="553" customWidth="1"/>
    <col min="11778" max="11778" width="17.7109375" style="553" customWidth="1"/>
    <col min="11779" max="11779" width="12.85546875" style="553" customWidth="1"/>
    <col min="11780" max="11780" width="10.7109375" style="553" customWidth="1"/>
    <col min="11781" max="11787" width="17.7109375" style="553" customWidth="1"/>
    <col min="11788" max="11788" width="1.28515625" style="553" customWidth="1"/>
    <col min="11789" max="12032" width="11.42578125" style="553"/>
    <col min="12033" max="12033" width="57.42578125" style="553" customWidth="1"/>
    <col min="12034" max="12034" width="17.7109375" style="553" customWidth="1"/>
    <col min="12035" max="12035" width="12.85546875" style="553" customWidth="1"/>
    <col min="12036" max="12036" width="10.7109375" style="553" customWidth="1"/>
    <col min="12037" max="12043" width="17.7109375" style="553" customWidth="1"/>
    <col min="12044" max="12044" width="1.28515625" style="553" customWidth="1"/>
    <col min="12045" max="12288" width="11.42578125" style="553"/>
    <col min="12289" max="12289" width="57.42578125" style="553" customWidth="1"/>
    <col min="12290" max="12290" width="17.7109375" style="553" customWidth="1"/>
    <col min="12291" max="12291" width="12.85546875" style="553" customWidth="1"/>
    <col min="12292" max="12292" width="10.7109375" style="553" customWidth="1"/>
    <col min="12293" max="12299" width="17.7109375" style="553" customWidth="1"/>
    <col min="12300" max="12300" width="1.28515625" style="553" customWidth="1"/>
    <col min="12301" max="12544" width="11.42578125" style="553"/>
    <col min="12545" max="12545" width="57.42578125" style="553" customWidth="1"/>
    <col min="12546" max="12546" width="17.7109375" style="553" customWidth="1"/>
    <col min="12547" max="12547" width="12.85546875" style="553" customWidth="1"/>
    <col min="12548" max="12548" width="10.7109375" style="553" customWidth="1"/>
    <col min="12549" max="12555" width="17.7109375" style="553" customWidth="1"/>
    <col min="12556" max="12556" width="1.28515625" style="553" customWidth="1"/>
    <col min="12557" max="12800" width="11.42578125" style="553"/>
    <col min="12801" max="12801" width="57.42578125" style="553" customWidth="1"/>
    <col min="12802" max="12802" width="17.7109375" style="553" customWidth="1"/>
    <col min="12803" max="12803" width="12.85546875" style="553" customWidth="1"/>
    <col min="12804" max="12804" width="10.7109375" style="553" customWidth="1"/>
    <col min="12805" max="12811" width="17.7109375" style="553" customWidth="1"/>
    <col min="12812" max="12812" width="1.28515625" style="553" customWidth="1"/>
    <col min="12813" max="13056" width="11.42578125" style="553"/>
    <col min="13057" max="13057" width="57.42578125" style="553" customWidth="1"/>
    <col min="13058" max="13058" width="17.7109375" style="553" customWidth="1"/>
    <col min="13059" max="13059" width="12.85546875" style="553" customWidth="1"/>
    <col min="13060" max="13060" width="10.7109375" style="553" customWidth="1"/>
    <col min="13061" max="13067" width="17.7109375" style="553" customWidth="1"/>
    <col min="13068" max="13068" width="1.28515625" style="553" customWidth="1"/>
    <col min="13069" max="13312" width="11.42578125" style="553"/>
    <col min="13313" max="13313" width="57.42578125" style="553" customWidth="1"/>
    <col min="13314" max="13314" width="17.7109375" style="553" customWidth="1"/>
    <col min="13315" max="13315" width="12.85546875" style="553" customWidth="1"/>
    <col min="13316" max="13316" width="10.7109375" style="553" customWidth="1"/>
    <col min="13317" max="13323" width="17.7109375" style="553" customWidth="1"/>
    <col min="13324" max="13324" width="1.28515625" style="553" customWidth="1"/>
    <col min="13325" max="13568" width="11.42578125" style="553"/>
    <col min="13569" max="13569" width="57.42578125" style="553" customWidth="1"/>
    <col min="13570" max="13570" width="17.7109375" style="553" customWidth="1"/>
    <col min="13571" max="13571" width="12.85546875" style="553" customWidth="1"/>
    <col min="13572" max="13572" width="10.7109375" style="553" customWidth="1"/>
    <col min="13573" max="13579" width="17.7109375" style="553" customWidth="1"/>
    <col min="13580" max="13580" width="1.28515625" style="553" customWidth="1"/>
    <col min="13581" max="13824" width="11.42578125" style="553"/>
    <col min="13825" max="13825" width="57.42578125" style="553" customWidth="1"/>
    <col min="13826" max="13826" width="17.7109375" style="553" customWidth="1"/>
    <col min="13827" max="13827" width="12.85546875" style="553" customWidth="1"/>
    <col min="13828" max="13828" width="10.7109375" style="553" customWidth="1"/>
    <col min="13829" max="13835" width="17.7109375" style="553" customWidth="1"/>
    <col min="13836" max="13836" width="1.28515625" style="553" customWidth="1"/>
    <col min="13837" max="14080" width="11.42578125" style="553"/>
    <col min="14081" max="14081" width="57.42578125" style="553" customWidth="1"/>
    <col min="14082" max="14082" width="17.7109375" style="553" customWidth="1"/>
    <col min="14083" max="14083" width="12.85546875" style="553" customWidth="1"/>
    <col min="14084" max="14084" width="10.7109375" style="553" customWidth="1"/>
    <col min="14085" max="14091" width="17.7109375" style="553" customWidth="1"/>
    <col min="14092" max="14092" width="1.28515625" style="553" customWidth="1"/>
    <col min="14093" max="14336" width="11.42578125" style="553"/>
    <col min="14337" max="14337" width="57.42578125" style="553" customWidth="1"/>
    <col min="14338" max="14338" width="17.7109375" style="553" customWidth="1"/>
    <col min="14339" max="14339" width="12.85546875" style="553" customWidth="1"/>
    <col min="14340" max="14340" width="10.7109375" style="553" customWidth="1"/>
    <col min="14341" max="14347" width="17.7109375" style="553" customWidth="1"/>
    <col min="14348" max="14348" width="1.28515625" style="553" customWidth="1"/>
    <col min="14349" max="14592" width="11.42578125" style="553"/>
    <col min="14593" max="14593" width="57.42578125" style="553" customWidth="1"/>
    <col min="14594" max="14594" width="17.7109375" style="553" customWidth="1"/>
    <col min="14595" max="14595" width="12.85546875" style="553" customWidth="1"/>
    <col min="14596" max="14596" width="10.7109375" style="553" customWidth="1"/>
    <col min="14597" max="14603" width="17.7109375" style="553" customWidth="1"/>
    <col min="14604" max="14604" width="1.28515625" style="553" customWidth="1"/>
    <col min="14605" max="14848" width="11.42578125" style="553"/>
    <col min="14849" max="14849" width="57.42578125" style="553" customWidth="1"/>
    <col min="14850" max="14850" width="17.7109375" style="553" customWidth="1"/>
    <col min="14851" max="14851" width="12.85546875" style="553" customWidth="1"/>
    <col min="14852" max="14852" width="10.7109375" style="553" customWidth="1"/>
    <col min="14853" max="14859" width="17.7109375" style="553" customWidth="1"/>
    <col min="14860" max="14860" width="1.28515625" style="553" customWidth="1"/>
    <col min="14861" max="15104" width="11.42578125" style="553"/>
    <col min="15105" max="15105" width="57.42578125" style="553" customWidth="1"/>
    <col min="15106" max="15106" width="17.7109375" style="553" customWidth="1"/>
    <col min="15107" max="15107" width="12.85546875" style="553" customWidth="1"/>
    <col min="15108" max="15108" width="10.7109375" style="553" customWidth="1"/>
    <col min="15109" max="15115" width="17.7109375" style="553" customWidth="1"/>
    <col min="15116" max="15116" width="1.28515625" style="553" customWidth="1"/>
    <col min="15117" max="15360" width="11.42578125" style="553"/>
    <col min="15361" max="15361" width="57.42578125" style="553" customWidth="1"/>
    <col min="15362" max="15362" width="17.7109375" style="553" customWidth="1"/>
    <col min="15363" max="15363" width="12.85546875" style="553" customWidth="1"/>
    <col min="15364" max="15364" width="10.7109375" style="553" customWidth="1"/>
    <col min="15365" max="15371" width="17.7109375" style="553" customWidth="1"/>
    <col min="15372" max="15372" width="1.28515625" style="553" customWidth="1"/>
    <col min="15373" max="15616" width="11.42578125" style="553"/>
    <col min="15617" max="15617" width="57.42578125" style="553" customWidth="1"/>
    <col min="15618" max="15618" width="17.7109375" style="553" customWidth="1"/>
    <col min="15619" max="15619" width="12.85546875" style="553" customWidth="1"/>
    <col min="15620" max="15620" width="10.7109375" style="553" customWidth="1"/>
    <col min="15621" max="15627" width="17.7109375" style="553" customWidth="1"/>
    <col min="15628" max="15628" width="1.28515625" style="553" customWidth="1"/>
    <col min="15629" max="15872" width="11.42578125" style="553"/>
    <col min="15873" max="15873" width="57.42578125" style="553" customWidth="1"/>
    <col min="15874" max="15874" width="17.7109375" style="553" customWidth="1"/>
    <col min="15875" max="15875" width="12.85546875" style="553" customWidth="1"/>
    <col min="15876" max="15876" width="10.7109375" style="553" customWidth="1"/>
    <col min="15877" max="15883" width="17.7109375" style="553" customWidth="1"/>
    <col min="15884" max="15884" width="1.28515625" style="553" customWidth="1"/>
    <col min="15885" max="16128" width="11.42578125" style="553"/>
    <col min="16129" max="16129" width="57.42578125" style="553" customWidth="1"/>
    <col min="16130" max="16130" width="17.7109375" style="553" customWidth="1"/>
    <col min="16131" max="16131" width="12.85546875" style="553" customWidth="1"/>
    <col min="16132" max="16132" width="10.7109375" style="553" customWidth="1"/>
    <col min="16133" max="16139" width="17.7109375" style="553" customWidth="1"/>
    <col min="16140" max="16140" width="1.28515625" style="553" customWidth="1"/>
    <col min="16141" max="16384" width="11.42578125" style="553"/>
  </cols>
  <sheetData>
    <row r="1" spans="1:11" s="348" customFormat="1" x14ac:dyDescent="0.25"/>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2352</v>
      </c>
      <c r="B4" s="350"/>
      <c r="C4" s="350"/>
      <c r="D4" s="350"/>
      <c r="E4" s="350"/>
      <c r="F4" s="350"/>
      <c r="G4" s="350"/>
      <c r="H4" s="350"/>
      <c r="I4" s="350"/>
      <c r="J4" s="350"/>
      <c r="K4" s="350"/>
    </row>
    <row r="5" spans="1:11" s="348" customFormat="1" x14ac:dyDescent="0.25">
      <c r="A5" s="602"/>
    </row>
    <row r="6" spans="1:11" s="348" customFormat="1" x14ac:dyDescent="0.25">
      <c r="A6" s="602"/>
    </row>
    <row r="7" spans="1:11" s="348" customFormat="1" x14ac:dyDescent="0.25">
      <c r="A7" s="984" t="s">
        <v>1</v>
      </c>
      <c r="B7" s="984" t="s">
        <v>2</v>
      </c>
      <c r="C7" s="984" t="s">
        <v>3</v>
      </c>
      <c r="D7" s="984"/>
      <c r="E7" s="984" t="s">
        <v>4</v>
      </c>
      <c r="F7" s="984"/>
      <c r="G7" s="984" t="s">
        <v>5</v>
      </c>
      <c r="H7" s="1603" t="s">
        <v>6</v>
      </c>
      <c r="I7" s="1603"/>
      <c r="J7" s="984" t="s">
        <v>7</v>
      </c>
      <c r="K7" s="984" t="s">
        <v>8</v>
      </c>
    </row>
    <row r="8" spans="1:11" s="354" customFormat="1" ht="17.25" customHeight="1" x14ac:dyDescent="0.25">
      <c r="A8" s="1614" t="s">
        <v>9</v>
      </c>
      <c r="B8" s="1601" t="s">
        <v>10</v>
      </c>
      <c r="C8" s="1601" t="s">
        <v>11</v>
      </c>
      <c r="D8" s="1601" t="s">
        <v>12</v>
      </c>
      <c r="E8" s="1601" t="s">
        <v>13</v>
      </c>
      <c r="F8" s="1601"/>
      <c r="G8" s="1601" t="s">
        <v>14</v>
      </c>
      <c r="H8" s="1601" t="s">
        <v>15</v>
      </c>
      <c r="I8" s="1601"/>
      <c r="J8" s="1601" t="s">
        <v>16</v>
      </c>
      <c r="K8" s="1699" t="s">
        <v>17</v>
      </c>
    </row>
    <row r="9" spans="1:11" s="354" customFormat="1" x14ac:dyDescent="0.25">
      <c r="A9" s="1614"/>
      <c r="B9" s="1601"/>
      <c r="C9" s="1601"/>
      <c r="D9" s="1601"/>
      <c r="E9" s="985" t="s">
        <v>18</v>
      </c>
      <c r="F9" s="985" t="s">
        <v>19</v>
      </c>
      <c r="G9" s="1601"/>
      <c r="H9" s="985" t="s">
        <v>18</v>
      </c>
      <c r="I9" s="985" t="s">
        <v>19</v>
      </c>
      <c r="J9" s="1601"/>
      <c r="K9" s="1699"/>
    </row>
    <row r="10" spans="1:11" ht="15.95" customHeight="1" x14ac:dyDescent="0.25">
      <c r="A10" s="443" t="s">
        <v>20</v>
      </c>
      <c r="B10" s="444"/>
      <c r="C10" s="444"/>
      <c r="D10" s="444"/>
      <c r="E10" s="444"/>
      <c r="F10" s="444"/>
      <c r="G10" s="117"/>
      <c r="H10" s="117"/>
      <c r="I10" s="117"/>
      <c r="J10" s="444"/>
      <c r="K10" s="484">
        <f>SUM(K11)</f>
        <v>0</v>
      </c>
    </row>
    <row r="11" spans="1:11" ht="15.95" customHeight="1" x14ac:dyDescent="0.25">
      <c r="A11" s="439"/>
      <c r="B11" s="437"/>
      <c r="C11" s="437"/>
      <c r="D11" s="437"/>
      <c r="E11" s="437"/>
      <c r="F11" s="437"/>
      <c r="G11" s="437"/>
      <c r="H11" s="437"/>
      <c r="I11" s="437"/>
      <c r="J11" s="437"/>
      <c r="K11" s="437"/>
    </row>
    <row r="12" spans="1:11" ht="15.95" customHeight="1" x14ac:dyDescent="0.25">
      <c r="A12" s="443" t="s">
        <v>21</v>
      </c>
      <c r="B12" s="444"/>
      <c r="C12" s="444"/>
      <c r="D12" s="444"/>
      <c r="E12" s="444"/>
      <c r="F12" s="444"/>
      <c r="G12" s="117"/>
      <c r="H12" s="117"/>
      <c r="I12" s="117"/>
      <c r="J12" s="444"/>
      <c r="K12" s="484">
        <f>SUM(K13:K14)</f>
        <v>4388176.57</v>
      </c>
    </row>
    <row r="13" spans="1:11" ht="15.95" customHeight="1" x14ac:dyDescent="0.25">
      <c r="A13" s="987" t="s">
        <v>2341</v>
      </c>
      <c r="B13" s="987" t="s">
        <v>1098</v>
      </c>
      <c r="C13" s="987" t="s">
        <v>79</v>
      </c>
      <c r="D13" s="988">
        <v>1.2E-2</v>
      </c>
      <c r="E13" s="988">
        <v>3.0000000000000001E-3</v>
      </c>
      <c r="F13" s="988">
        <v>0.05</v>
      </c>
      <c r="G13" s="544">
        <v>125</v>
      </c>
      <c r="H13" s="544">
        <v>125</v>
      </c>
      <c r="I13" s="544">
        <v>3200</v>
      </c>
      <c r="J13" s="987" t="s">
        <v>2340</v>
      </c>
      <c r="K13" s="218">
        <v>2320768.7400000002</v>
      </c>
    </row>
    <row r="14" spans="1:11" ht="15.95" customHeight="1" x14ac:dyDescent="0.25">
      <c r="A14" s="987" t="s">
        <v>2339</v>
      </c>
      <c r="B14" s="987" t="s">
        <v>527</v>
      </c>
      <c r="C14" s="987" t="s">
        <v>79</v>
      </c>
      <c r="D14" s="988">
        <v>2E-3</v>
      </c>
      <c r="E14" s="988">
        <v>2E-3</v>
      </c>
      <c r="F14" s="988">
        <v>5.0000000000000001E-3</v>
      </c>
      <c r="G14" s="544">
        <v>581</v>
      </c>
      <c r="H14" s="544">
        <v>581</v>
      </c>
      <c r="I14" s="544">
        <v>3807</v>
      </c>
      <c r="J14" s="987" t="s">
        <v>2340</v>
      </c>
      <c r="K14" s="218">
        <v>2067407.83</v>
      </c>
    </row>
    <row r="15" spans="1:11" ht="15.95" customHeight="1" x14ac:dyDescent="0.25">
      <c r="A15" s="439"/>
      <c r="B15" s="437"/>
      <c r="C15" s="437"/>
      <c r="D15" s="437"/>
      <c r="E15" s="437"/>
      <c r="F15" s="437"/>
      <c r="G15" s="485"/>
      <c r="H15" s="485"/>
      <c r="I15" s="485"/>
      <c r="J15" s="987"/>
      <c r="K15" s="218"/>
    </row>
    <row r="16" spans="1:11" s="348" customFormat="1" ht="15.95" customHeight="1" x14ac:dyDescent="0.25">
      <c r="A16" s="445" t="s">
        <v>40</v>
      </c>
      <c r="B16" s="54"/>
      <c r="C16" s="54"/>
      <c r="D16" s="54"/>
      <c r="E16" s="54"/>
      <c r="F16" s="54"/>
      <c r="G16" s="54"/>
      <c r="H16" s="54"/>
      <c r="I16" s="54"/>
      <c r="J16" s="71"/>
      <c r="K16" s="484">
        <f>SUM(K17)</f>
        <v>828642</v>
      </c>
    </row>
    <row r="17" spans="1:11" s="355" customFormat="1" ht="15.95" customHeight="1" x14ac:dyDescent="0.25">
      <c r="A17" s="72" t="s">
        <v>1769</v>
      </c>
      <c r="B17" s="72" t="s">
        <v>2342</v>
      </c>
      <c r="C17" s="72"/>
      <c r="D17" s="72" t="s">
        <v>2343</v>
      </c>
      <c r="E17" s="438"/>
      <c r="F17" s="438"/>
      <c r="G17" s="438"/>
      <c r="H17" s="438"/>
      <c r="I17" s="438"/>
      <c r="J17" s="72" t="s">
        <v>2344</v>
      </c>
      <c r="K17" s="220">
        <v>828642</v>
      </c>
    </row>
    <row r="18" spans="1:11" s="355" customFormat="1" ht="15.95" customHeight="1" x14ac:dyDescent="0.25">
      <c r="A18" s="440"/>
      <c r="B18" s="438"/>
      <c r="C18" s="438"/>
      <c r="D18" s="438"/>
      <c r="E18" s="438"/>
      <c r="F18" s="438"/>
      <c r="G18" s="438"/>
      <c r="H18" s="438"/>
      <c r="I18" s="438"/>
      <c r="J18" s="72"/>
      <c r="K18" s="220"/>
    </row>
    <row r="19" spans="1:11" ht="15.95" customHeight="1" x14ac:dyDescent="0.25">
      <c r="A19" s="445" t="s">
        <v>41</v>
      </c>
      <c r="B19" s="54"/>
      <c r="C19" s="54"/>
      <c r="D19" s="54"/>
      <c r="E19" s="54"/>
      <c r="F19" s="54"/>
      <c r="G19" s="54"/>
      <c r="H19" s="54"/>
      <c r="I19" s="54"/>
      <c r="J19" s="71"/>
      <c r="K19" s="484">
        <f>SUM(K20)</f>
        <v>739835.34</v>
      </c>
    </row>
    <row r="20" spans="1:11" ht="15.95" customHeight="1" x14ac:dyDescent="0.25">
      <c r="A20" s="987" t="s">
        <v>551</v>
      </c>
      <c r="B20" s="987" t="s">
        <v>2345</v>
      </c>
      <c r="C20" s="987"/>
      <c r="D20" s="987"/>
      <c r="E20" s="437"/>
      <c r="F20" s="437"/>
      <c r="G20" s="437"/>
      <c r="H20" s="437"/>
      <c r="I20" s="437"/>
      <c r="J20" s="987" t="s">
        <v>2344</v>
      </c>
      <c r="K20" s="218">
        <v>739835.34</v>
      </c>
    </row>
    <row r="21" spans="1:11" ht="15.95" customHeight="1" x14ac:dyDescent="0.25">
      <c r="A21" s="439"/>
      <c r="B21" s="437"/>
      <c r="C21" s="437"/>
      <c r="D21" s="437"/>
      <c r="E21" s="437"/>
      <c r="F21" s="437"/>
      <c r="G21" s="437"/>
      <c r="H21" s="437"/>
      <c r="I21" s="437"/>
      <c r="J21" s="987"/>
      <c r="K21" s="218"/>
    </row>
    <row r="22" spans="1:11" ht="15.95" customHeight="1" x14ac:dyDescent="0.25">
      <c r="A22" s="445" t="s">
        <v>64</v>
      </c>
      <c r="B22" s="54"/>
      <c r="C22" s="54"/>
      <c r="D22" s="54"/>
      <c r="E22" s="54"/>
      <c r="F22" s="54"/>
      <c r="G22" s="54"/>
      <c r="H22" s="54"/>
      <c r="I22" s="54"/>
      <c r="J22" s="71"/>
      <c r="K22" s="484">
        <f>SUM(K23)</f>
        <v>0</v>
      </c>
    </row>
    <row r="23" spans="1:11" s="554" customFormat="1" ht="15.95" customHeight="1" x14ac:dyDescent="0.25">
      <c r="A23" s="439"/>
      <c r="B23" s="437"/>
      <c r="C23" s="437"/>
      <c r="D23" s="437"/>
      <c r="E23" s="437"/>
      <c r="F23" s="437"/>
      <c r="G23" s="437"/>
      <c r="H23" s="437"/>
      <c r="I23" s="437"/>
      <c r="J23" s="987"/>
      <c r="K23" s="218"/>
    </row>
    <row r="24" spans="1:11" ht="15.95" customHeight="1" x14ac:dyDescent="0.25">
      <c r="A24" s="445" t="s">
        <v>65</v>
      </c>
      <c r="B24" s="54"/>
      <c r="C24" s="54"/>
      <c r="D24" s="54"/>
      <c r="E24" s="54"/>
      <c r="F24" s="54"/>
      <c r="G24" s="54"/>
      <c r="H24" s="54"/>
      <c r="I24" s="54"/>
      <c r="J24" s="71"/>
      <c r="K24" s="484">
        <f>SUM(K25)</f>
        <v>15866.05</v>
      </c>
    </row>
    <row r="25" spans="1:11" s="554" customFormat="1" ht="15.95" customHeight="1" x14ac:dyDescent="0.25">
      <c r="A25" s="987" t="s">
        <v>2346</v>
      </c>
      <c r="B25" s="987" t="s">
        <v>2347</v>
      </c>
      <c r="C25" s="437"/>
      <c r="D25" s="437"/>
      <c r="E25" s="437"/>
      <c r="F25" s="437"/>
      <c r="G25" s="437"/>
      <c r="H25" s="437"/>
      <c r="I25" s="437"/>
      <c r="J25" s="987" t="s">
        <v>2340</v>
      </c>
      <c r="K25" s="218">
        <v>15866.05</v>
      </c>
    </row>
    <row r="26" spans="1:11" s="554" customFormat="1" ht="15.95" customHeight="1" x14ac:dyDescent="0.25">
      <c r="A26" s="439"/>
      <c r="B26" s="437"/>
      <c r="C26" s="437"/>
      <c r="D26" s="437"/>
      <c r="E26" s="437"/>
      <c r="F26" s="437"/>
      <c r="G26" s="437"/>
      <c r="H26" s="437"/>
      <c r="I26" s="437"/>
      <c r="J26" s="987"/>
      <c r="K26" s="218"/>
    </row>
    <row r="27" spans="1:11" s="348" customFormat="1" ht="15.95" customHeight="1" x14ac:dyDescent="0.25">
      <c r="A27" s="445" t="s">
        <v>67</v>
      </c>
      <c r="B27" s="54"/>
      <c r="C27" s="54"/>
      <c r="D27" s="54"/>
      <c r="E27" s="54"/>
      <c r="F27" s="54"/>
      <c r="G27" s="54"/>
      <c r="H27" s="54"/>
      <c r="I27" s="54"/>
      <c r="J27" s="71"/>
      <c r="K27" s="484">
        <f>SUM(K28)</f>
        <v>0</v>
      </c>
    </row>
    <row r="28" spans="1:11" s="348" customFormat="1" ht="15.95" customHeight="1" x14ac:dyDescent="0.25">
      <c r="A28" s="440"/>
      <c r="B28" s="438"/>
      <c r="C28" s="438"/>
      <c r="D28" s="438"/>
      <c r="E28" s="438"/>
      <c r="F28" s="438"/>
      <c r="G28" s="438"/>
      <c r="H28" s="438"/>
      <c r="I28" s="438"/>
      <c r="J28" s="72"/>
      <c r="K28" s="220"/>
    </row>
    <row r="29" spans="1:11" ht="15.95" customHeight="1" x14ac:dyDescent="0.25">
      <c r="A29" s="445" t="s">
        <v>68</v>
      </c>
      <c r="B29" s="54"/>
      <c r="C29" s="54"/>
      <c r="D29" s="54"/>
      <c r="E29" s="54"/>
      <c r="F29" s="54"/>
      <c r="G29" s="54"/>
      <c r="H29" s="54"/>
      <c r="I29" s="54"/>
      <c r="J29" s="71"/>
      <c r="K29" s="484">
        <f>SUM(K30:K32)</f>
        <v>14038218.390000001</v>
      </c>
    </row>
    <row r="30" spans="1:11" s="355" customFormat="1" ht="15.95" customHeight="1" x14ac:dyDescent="0.25">
      <c r="A30" s="72" t="s">
        <v>2348</v>
      </c>
      <c r="B30" s="72" t="s">
        <v>2349</v>
      </c>
      <c r="C30" s="438"/>
      <c r="D30" s="438"/>
      <c r="E30" s="438"/>
      <c r="F30" s="438"/>
      <c r="G30" s="438"/>
      <c r="H30" s="438"/>
      <c r="I30" s="438"/>
      <c r="J30" s="72" t="s">
        <v>2344</v>
      </c>
      <c r="K30" s="220">
        <v>9616735</v>
      </c>
    </row>
    <row r="31" spans="1:11" s="355" customFormat="1" ht="15.95" customHeight="1" x14ac:dyDescent="0.25">
      <c r="A31" s="72" t="s">
        <v>2350</v>
      </c>
      <c r="B31" s="987" t="s">
        <v>2353</v>
      </c>
      <c r="C31" s="438"/>
      <c r="D31" s="438"/>
      <c r="E31" s="438"/>
      <c r="F31" s="438"/>
      <c r="G31" s="438"/>
      <c r="H31" s="438"/>
      <c r="I31" s="438"/>
      <c r="J31" s="72" t="s">
        <v>2344</v>
      </c>
      <c r="K31" s="220">
        <v>2345275.1800000002</v>
      </c>
    </row>
    <row r="32" spans="1:11" s="355" customFormat="1" ht="15.95" customHeight="1" x14ac:dyDescent="0.25">
      <c r="A32" s="72" t="s">
        <v>2351</v>
      </c>
      <c r="B32" s="72"/>
      <c r="C32" s="438"/>
      <c r="D32" s="438"/>
      <c r="E32" s="438"/>
      <c r="F32" s="438"/>
      <c r="G32" s="438"/>
      <c r="H32" s="438"/>
      <c r="I32" s="438"/>
      <c r="J32" s="72" t="s">
        <v>2344</v>
      </c>
      <c r="K32" s="220">
        <v>2076208.21</v>
      </c>
    </row>
    <row r="33" spans="1:11" s="348" customFormat="1" ht="15.95" customHeight="1" x14ac:dyDescent="0.25">
      <c r="A33" s="440"/>
      <c r="B33" s="438"/>
      <c r="C33" s="438"/>
      <c r="D33" s="438"/>
      <c r="E33" s="438"/>
      <c r="F33" s="438"/>
      <c r="G33" s="438"/>
      <c r="H33" s="438"/>
      <c r="I33" s="438"/>
      <c r="J33" s="438"/>
      <c r="K33" s="487"/>
    </row>
    <row r="34" spans="1:11" ht="15.95" customHeight="1" x14ac:dyDescent="0.25">
      <c r="A34" s="441" t="s">
        <v>178</v>
      </c>
      <c r="B34" s="986"/>
      <c r="C34" s="986"/>
      <c r="D34" s="986"/>
      <c r="E34" s="986"/>
      <c r="F34" s="986"/>
      <c r="G34" s="986"/>
      <c r="H34" s="986"/>
      <c r="I34" s="986"/>
      <c r="J34" s="986"/>
      <c r="K34" s="96">
        <f>+K29+K27+K24+K22+K19+K16+K12+K10</f>
        <v>20010738.350000001</v>
      </c>
    </row>
    <row r="35" spans="1:11" x14ac:dyDescent="0.25">
      <c r="A35" s="482"/>
      <c r="B35" s="19"/>
      <c r="C35" s="19"/>
      <c r="D35" s="19"/>
      <c r="E35" s="19"/>
      <c r="F35" s="19"/>
      <c r="G35" s="19"/>
      <c r="H35" s="19"/>
      <c r="I35" s="19"/>
      <c r="J35" s="19"/>
      <c r="K35" s="19"/>
    </row>
  </sheetData>
  <sortState ref="A13:K14">
    <sortCondition descending="1" ref="K13:K14"/>
  </sortState>
  <mergeCells count="10">
    <mergeCell ref="J8:J9"/>
    <mergeCell ref="K8:K9"/>
    <mergeCell ref="H7:I7"/>
    <mergeCell ref="A8:A9"/>
    <mergeCell ref="B8:B9"/>
    <mergeCell ref="C8:C9"/>
    <mergeCell ref="D8:D9"/>
    <mergeCell ref="E8:F8"/>
    <mergeCell ref="G8:G9"/>
    <mergeCell ref="H8:I8"/>
  </mergeCells>
  <pageMargins left="0.22" right="0.16" top="0.74803149606299213" bottom="0.74803149606299213" header="0.31496062992125984" footer="0.31496062992125984"/>
  <pageSetup paperSize="9" scale="57" orientation="landscape" r:id="rId1"/>
  <ignoredErrors>
    <ignoredError sqref="A7:XFD7"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103"/>
  <sheetViews>
    <sheetView showGridLines="0" topLeftCell="A82" zoomScale="90" zoomScaleNormal="90" workbookViewId="0">
      <selection activeCell="K73" sqref="K73"/>
    </sheetView>
  </sheetViews>
  <sheetFormatPr baseColWidth="10" defaultRowHeight="15" x14ac:dyDescent="0.25"/>
  <cols>
    <col min="1" max="1" width="78.42578125" style="553" customWidth="1"/>
    <col min="2" max="2" width="14.28515625" style="553" customWidth="1"/>
    <col min="3" max="3" width="18.7109375" style="553" customWidth="1"/>
    <col min="4" max="4" width="15.42578125" style="553" customWidth="1"/>
    <col min="5" max="5" width="17.7109375" style="553" customWidth="1"/>
    <col min="6" max="6" width="14" style="553" customWidth="1"/>
    <col min="7" max="7" width="15.7109375" style="553" customWidth="1"/>
    <col min="8" max="8" width="15.42578125" style="553" customWidth="1"/>
    <col min="9" max="9" width="15.28515625" style="553" customWidth="1"/>
    <col min="10" max="10" width="23" style="553" customWidth="1"/>
    <col min="11" max="11" width="16.28515625" style="466" customWidth="1"/>
    <col min="12" max="12" width="1.28515625" style="553" customWidth="1"/>
    <col min="13" max="256" width="11.42578125" style="553"/>
    <col min="257" max="257" width="59" style="553" customWidth="1"/>
    <col min="258" max="258" width="14.28515625" style="553" customWidth="1"/>
    <col min="259" max="259" width="18.7109375" style="553" customWidth="1"/>
    <col min="260" max="260" width="15.42578125" style="553" customWidth="1"/>
    <col min="261" max="261" width="17.7109375" style="553" customWidth="1"/>
    <col min="262" max="262" width="14" style="553" customWidth="1"/>
    <col min="263" max="263" width="15.7109375" style="553" customWidth="1"/>
    <col min="264" max="264" width="15.42578125" style="553" customWidth="1"/>
    <col min="265" max="265" width="15.28515625" style="553" customWidth="1"/>
    <col min="266" max="266" width="19.7109375" style="553" customWidth="1"/>
    <col min="267" max="267" width="16.28515625" style="553" customWidth="1"/>
    <col min="268" max="268" width="1.28515625" style="553" customWidth="1"/>
    <col min="269" max="512" width="11.42578125" style="553"/>
    <col min="513" max="513" width="59" style="553" customWidth="1"/>
    <col min="514" max="514" width="14.28515625" style="553" customWidth="1"/>
    <col min="515" max="515" width="18.7109375" style="553" customWidth="1"/>
    <col min="516" max="516" width="15.42578125" style="553" customWidth="1"/>
    <col min="517" max="517" width="17.7109375" style="553" customWidth="1"/>
    <col min="518" max="518" width="14" style="553" customWidth="1"/>
    <col min="519" max="519" width="15.7109375" style="553" customWidth="1"/>
    <col min="520" max="520" width="15.42578125" style="553" customWidth="1"/>
    <col min="521" max="521" width="15.28515625" style="553" customWidth="1"/>
    <col min="522" max="522" width="19.7109375" style="553" customWidth="1"/>
    <col min="523" max="523" width="16.28515625" style="553" customWidth="1"/>
    <col min="524" max="524" width="1.28515625" style="553" customWidth="1"/>
    <col min="525" max="768" width="11.42578125" style="553"/>
    <col min="769" max="769" width="59" style="553" customWidth="1"/>
    <col min="770" max="770" width="14.28515625" style="553" customWidth="1"/>
    <col min="771" max="771" width="18.7109375" style="553" customWidth="1"/>
    <col min="772" max="772" width="15.42578125" style="553" customWidth="1"/>
    <col min="773" max="773" width="17.7109375" style="553" customWidth="1"/>
    <col min="774" max="774" width="14" style="553" customWidth="1"/>
    <col min="775" max="775" width="15.7109375" style="553" customWidth="1"/>
    <col min="776" max="776" width="15.42578125" style="553" customWidth="1"/>
    <col min="777" max="777" width="15.28515625" style="553" customWidth="1"/>
    <col min="778" max="778" width="19.7109375" style="553" customWidth="1"/>
    <col min="779" max="779" width="16.28515625" style="553" customWidth="1"/>
    <col min="780" max="780" width="1.28515625" style="553" customWidth="1"/>
    <col min="781" max="1024" width="11.42578125" style="553"/>
    <col min="1025" max="1025" width="59" style="553" customWidth="1"/>
    <col min="1026" max="1026" width="14.28515625" style="553" customWidth="1"/>
    <col min="1027" max="1027" width="18.7109375" style="553" customWidth="1"/>
    <col min="1028" max="1028" width="15.42578125" style="553" customWidth="1"/>
    <col min="1029" max="1029" width="17.7109375" style="553" customWidth="1"/>
    <col min="1030" max="1030" width="14" style="553" customWidth="1"/>
    <col min="1031" max="1031" width="15.7109375" style="553" customWidth="1"/>
    <col min="1032" max="1032" width="15.42578125" style="553" customWidth="1"/>
    <col min="1033" max="1033" width="15.28515625" style="553" customWidth="1"/>
    <col min="1034" max="1034" width="19.7109375" style="553" customWidth="1"/>
    <col min="1035" max="1035" width="16.28515625" style="553" customWidth="1"/>
    <col min="1036" max="1036" width="1.28515625" style="553" customWidth="1"/>
    <col min="1037" max="1280" width="11.42578125" style="553"/>
    <col min="1281" max="1281" width="59" style="553" customWidth="1"/>
    <col min="1282" max="1282" width="14.28515625" style="553" customWidth="1"/>
    <col min="1283" max="1283" width="18.7109375" style="553" customWidth="1"/>
    <col min="1284" max="1284" width="15.42578125" style="553" customWidth="1"/>
    <col min="1285" max="1285" width="17.7109375" style="553" customWidth="1"/>
    <col min="1286" max="1286" width="14" style="553" customWidth="1"/>
    <col min="1287" max="1287" width="15.7109375" style="553" customWidth="1"/>
    <col min="1288" max="1288" width="15.42578125" style="553" customWidth="1"/>
    <col min="1289" max="1289" width="15.28515625" style="553" customWidth="1"/>
    <col min="1290" max="1290" width="19.7109375" style="553" customWidth="1"/>
    <col min="1291" max="1291" width="16.28515625" style="553" customWidth="1"/>
    <col min="1292" max="1292" width="1.28515625" style="553" customWidth="1"/>
    <col min="1293" max="1536" width="11.42578125" style="553"/>
    <col min="1537" max="1537" width="59" style="553" customWidth="1"/>
    <col min="1538" max="1538" width="14.28515625" style="553" customWidth="1"/>
    <col min="1539" max="1539" width="18.7109375" style="553" customWidth="1"/>
    <col min="1540" max="1540" width="15.42578125" style="553" customWidth="1"/>
    <col min="1541" max="1541" width="17.7109375" style="553" customWidth="1"/>
    <col min="1542" max="1542" width="14" style="553" customWidth="1"/>
    <col min="1543" max="1543" width="15.7109375" style="553" customWidth="1"/>
    <col min="1544" max="1544" width="15.42578125" style="553" customWidth="1"/>
    <col min="1545" max="1545" width="15.28515625" style="553" customWidth="1"/>
    <col min="1546" max="1546" width="19.7109375" style="553" customWidth="1"/>
    <col min="1547" max="1547" width="16.28515625" style="553" customWidth="1"/>
    <col min="1548" max="1548" width="1.28515625" style="553" customWidth="1"/>
    <col min="1549" max="1792" width="11.42578125" style="553"/>
    <col min="1793" max="1793" width="59" style="553" customWidth="1"/>
    <col min="1794" max="1794" width="14.28515625" style="553" customWidth="1"/>
    <col min="1795" max="1795" width="18.7109375" style="553" customWidth="1"/>
    <col min="1796" max="1796" width="15.42578125" style="553" customWidth="1"/>
    <col min="1797" max="1797" width="17.7109375" style="553" customWidth="1"/>
    <col min="1798" max="1798" width="14" style="553" customWidth="1"/>
    <col min="1799" max="1799" width="15.7109375" style="553" customWidth="1"/>
    <col min="1800" max="1800" width="15.42578125" style="553" customWidth="1"/>
    <col min="1801" max="1801" width="15.28515625" style="553" customWidth="1"/>
    <col min="1802" max="1802" width="19.7109375" style="553" customWidth="1"/>
    <col min="1803" max="1803" width="16.28515625" style="553" customWidth="1"/>
    <col min="1804" max="1804" width="1.28515625" style="553" customWidth="1"/>
    <col min="1805" max="2048" width="11.42578125" style="553"/>
    <col min="2049" max="2049" width="59" style="553" customWidth="1"/>
    <col min="2050" max="2050" width="14.28515625" style="553" customWidth="1"/>
    <col min="2051" max="2051" width="18.7109375" style="553" customWidth="1"/>
    <col min="2052" max="2052" width="15.42578125" style="553" customWidth="1"/>
    <col min="2053" max="2053" width="17.7109375" style="553" customWidth="1"/>
    <col min="2054" max="2054" width="14" style="553" customWidth="1"/>
    <col min="2055" max="2055" width="15.7109375" style="553" customWidth="1"/>
    <col min="2056" max="2056" width="15.42578125" style="553" customWidth="1"/>
    <col min="2057" max="2057" width="15.28515625" style="553" customWidth="1"/>
    <col min="2058" max="2058" width="19.7109375" style="553" customWidth="1"/>
    <col min="2059" max="2059" width="16.28515625" style="553" customWidth="1"/>
    <col min="2060" max="2060" width="1.28515625" style="553" customWidth="1"/>
    <col min="2061" max="2304" width="11.42578125" style="553"/>
    <col min="2305" max="2305" width="59" style="553" customWidth="1"/>
    <col min="2306" max="2306" width="14.28515625" style="553" customWidth="1"/>
    <col min="2307" max="2307" width="18.7109375" style="553" customWidth="1"/>
    <col min="2308" max="2308" width="15.42578125" style="553" customWidth="1"/>
    <col min="2309" max="2309" width="17.7109375" style="553" customWidth="1"/>
    <col min="2310" max="2310" width="14" style="553" customWidth="1"/>
    <col min="2311" max="2311" width="15.7109375" style="553" customWidth="1"/>
    <col min="2312" max="2312" width="15.42578125" style="553" customWidth="1"/>
    <col min="2313" max="2313" width="15.28515625" style="553" customWidth="1"/>
    <col min="2314" max="2314" width="19.7109375" style="553" customWidth="1"/>
    <col min="2315" max="2315" width="16.28515625" style="553" customWidth="1"/>
    <col min="2316" max="2316" width="1.28515625" style="553" customWidth="1"/>
    <col min="2317" max="2560" width="11.42578125" style="553"/>
    <col min="2561" max="2561" width="59" style="553" customWidth="1"/>
    <col min="2562" max="2562" width="14.28515625" style="553" customWidth="1"/>
    <col min="2563" max="2563" width="18.7109375" style="553" customWidth="1"/>
    <col min="2564" max="2564" width="15.42578125" style="553" customWidth="1"/>
    <col min="2565" max="2565" width="17.7109375" style="553" customWidth="1"/>
    <col min="2566" max="2566" width="14" style="553" customWidth="1"/>
    <col min="2567" max="2567" width="15.7109375" style="553" customWidth="1"/>
    <col min="2568" max="2568" width="15.42578125" style="553" customWidth="1"/>
    <col min="2569" max="2569" width="15.28515625" style="553" customWidth="1"/>
    <col min="2570" max="2570" width="19.7109375" style="553" customWidth="1"/>
    <col min="2571" max="2571" width="16.28515625" style="553" customWidth="1"/>
    <col min="2572" max="2572" width="1.28515625" style="553" customWidth="1"/>
    <col min="2573" max="2816" width="11.42578125" style="553"/>
    <col min="2817" max="2817" width="59" style="553" customWidth="1"/>
    <col min="2818" max="2818" width="14.28515625" style="553" customWidth="1"/>
    <col min="2819" max="2819" width="18.7109375" style="553" customWidth="1"/>
    <col min="2820" max="2820" width="15.42578125" style="553" customWidth="1"/>
    <col min="2821" max="2821" width="17.7109375" style="553" customWidth="1"/>
    <col min="2822" max="2822" width="14" style="553" customWidth="1"/>
    <col min="2823" max="2823" width="15.7109375" style="553" customWidth="1"/>
    <col min="2824" max="2824" width="15.42578125" style="553" customWidth="1"/>
    <col min="2825" max="2825" width="15.28515625" style="553" customWidth="1"/>
    <col min="2826" max="2826" width="19.7109375" style="553" customWidth="1"/>
    <col min="2827" max="2827" width="16.28515625" style="553" customWidth="1"/>
    <col min="2828" max="2828" width="1.28515625" style="553" customWidth="1"/>
    <col min="2829" max="3072" width="11.42578125" style="553"/>
    <col min="3073" max="3073" width="59" style="553" customWidth="1"/>
    <col min="3074" max="3074" width="14.28515625" style="553" customWidth="1"/>
    <col min="3075" max="3075" width="18.7109375" style="553" customWidth="1"/>
    <col min="3076" max="3076" width="15.42578125" style="553" customWidth="1"/>
    <col min="3077" max="3077" width="17.7109375" style="553" customWidth="1"/>
    <col min="3078" max="3078" width="14" style="553" customWidth="1"/>
    <col min="3079" max="3079" width="15.7109375" style="553" customWidth="1"/>
    <col min="3080" max="3080" width="15.42578125" style="553" customWidth="1"/>
    <col min="3081" max="3081" width="15.28515625" style="553" customWidth="1"/>
    <col min="3082" max="3082" width="19.7109375" style="553" customWidth="1"/>
    <col min="3083" max="3083" width="16.28515625" style="553" customWidth="1"/>
    <col min="3084" max="3084" width="1.28515625" style="553" customWidth="1"/>
    <col min="3085" max="3328" width="11.42578125" style="553"/>
    <col min="3329" max="3329" width="59" style="553" customWidth="1"/>
    <col min="3330" max="3330" width="14.28515625" style="553" customWidth="1"/>
    <col min="3331" max="3331" width="18.7109375" style="553" customWidth="1"/>
    <col min="3332" max="3332" width="15.42578125" style="553" customWidth="1"/>
    <col min="3333" max="3333" width="17.7109375" style="553" customWidth="1"/>
    <col min="3334" max="3334" width="14" style="553" customWidth="1"/>
    <col min="3335" max="3335" width="15.7109375" style="553" customWidth="1"/>
    <col min="3336" max="3336" width="15.42578125" style="553" customWidth="1"/>
    <col min="3337" max="3337" width="15.28515625" style="553" customWidth="1"/>
    <col min="3338" max="3338" width="19.7109375" style="553" customWidth="1"/>
    <col min="3339" max="3339" width="16.28515625" style="553" customWidth="1"/>
    <col min="3340" max="3340" width="1.28515625" style="553" customWidth="1"/>
    <col min="3341" max="3584" width="11.42578125" style="553"/>
    <col min="3585" max="3585" width="59" style="553" customWidth="1"/>
    <col min="3586" max="3586" width="14.28515625" style="553" customWidth="1"/>
    <col min="3587" max="3587" width="18.7109375" style="553" customWidth="1"/>
    <col min="3588" max="3588" width="15.42578125" style="553" customWidth="1"/>
    <col min="3589" max="3589" width="17.7109375" style="553" customWidth="1"/>
    <col min="3590" max="3590" width="14" style="553" customWidth="1"/>
    <col min="3591" max="3591" width="15.7109375" style="553" customWidth="1"/>
    <col min="3592" max="3592" width="15.42578125" style="553" customWidth="1"/>
    <col min="3593" max="3593" width="15.28515625" style="553" customWidth="1"/>
    <col min="3594" max="3594" width="19.7109375" style="553" customWidth="1"/>
    <col min="3595" max="3595" width="16.28515625" style="553" customWidth="1"/>
    <col min="3596" max="3596" width="1.28515625" style="553" customWidth="1"/>
    <col min="3597" max="3840" width="11.42578125" style="553"/>
    <col min="3841" max="3841" width="59" style="553" customWidth="1"/>
    <col min="3842" max="3842" width="14.28515625" style="553" customWidth="1"/>
    <col min="3843" max="3843" width="18.7109375" style="553" customWidth="1"/>
    <col min="3844" max="3844" width="15.42578125" style="553" customWidth="1"/>
    <col min="3845" max="3845" width="17.7109375" style="553" customWidth="1"/>
    <col min="3846" max="3846" width="14" style="553" customWidth="1"/>
    <col min="3847" max="3847" width="15.7109375" style="553" customWidth="1"/>
    <col min="3848" max="3848" width="15.42578125" style="553" customWidth="1"/>
    <col min="3849" max="3849" width="15.28515625" style="553" customWidth="1"/>
    <col min="3850" max="3850" width="19.7109375" style="553" customWidth="1"/>
    <col min="3851" max="3851" width="16.28515625" style="553" customWidth="1"/>
    <col min="3852" max="3852" width="1.28515625" style="553" customWidth="1"/>
    <col min="3853" max="4096" width="11.42578125" style="553"/>
    <col min="4097" max="4097" width="59" style="553" customWidth="1"/>
    <col min="4098" max="4098" width="14.28515625" style="553" customWidth="1"/>
    <col min="4099" max="4099" width="18.7109375" style="553" customWidth="1"/>
    <col min="4100" max="4100" width="15.42578125" style="553" customWidth="1"/>
    <col min="4101" max="4101" width="17.7109375" style="553" customWidth="1"/>
    <col min="4102" max="4102" width="14" style="553" customWidth="1"/>
    <col min="4103" max="4103" width="15.7109375" style="553" customWidth="1"/>
    <col min="4104" max="4104" width="15.42578125" style="553" customWidth="1"/>
    <col min="4105" max="4105" width="15.28515625" style="553" customWidth="1"/>
    <col min="4106" max="4106" width="19.7109375" style="553" customWidth="1"/>
    <col min="4107" max="4107" width="16.28515625" style="553" customWidth="1"/>
    <col min="4108" max="4108" width="1.28515625" style="553" customWidth="1"/>
    <col min="4109" max="4352" width="11.42578125" style="553"/>
    <col min="4353" max="4353" width="59" style="553" customWidth="1"/>
    <col min="4354" max="4354" width="14.28515625" style="553" customWidth="1"/>
    <col min="4355" max="4355" width="18.7109375" style="553" customWidth="1"/>
    <col min="4356" max="4356" width="15.42578125" style="553" customWidth="1"/>
    <col min="4357" max="4357" width="17.7109375" style="553" customWidth="1"/>
    <col min="4358" max="4358" width="14" style="553" customWidth="1"/>
    <col min="4359" max="4359" width="15.7109375" style="553" customWidth="1"/>
    <col min="4360" max="4360" width="15.42578125" style="553" customWidth="1"/>
    <col min="4361" max="4361" width="15.28515625" style="553" customWidth="1"/>
    <col min="4362" max="4362" width="19.7109375" style="553" customWidth="1"/>
    <col min="4363" max="4363" width="16.28515625" style="553" customWidth="1"/>
    <col min="4364" max="4364" width="1.28515625" style="553" customWidth="1"/>
    <col min="4365" max="4608" width="11.42578125" style="553"/>
    <col min="4609" max="4609" width="59" style="553" customWidth="1"/>
    <col min="4610" max="4610" width="14.28515625" style="553" customWidth="1"/>
    <col min="4611" max="4611" width="18.7109375" style="553" customWidth="1"/>
    <col min="4612" max="4612" width="15.42578125" style="553" customWidth="1"/>
    <col min="4613" max="4613" width="17.7109375" style="553" customWidth="1"/>
    <col min="4614" max="4614" width="14" style="553" customWidth="1"/>
    <col min="4615" max="4615" width="15.7109375" style="553" customWidth="1"/>
    <col min="4616" max="4616" width="15.42578125" style="553" customWidth="1"/>
    <col min="4617" max="4617" width="15.28515625" style="553" customWidth="1"/>
    <col min="4618" max="4618" width="19.7109375" style="553" customWidth="1"/>
    <col min="4619" max="4619" width="16.28515625" style="553" customWidth="1"/>
    <col min="4620" max="4620" width="1.28515625" style="553" customWidth="1"/>
    <col min="4621" max="4864" width="11.42578125" style="553"/>
    <col min="4865" max="4865" width="59" style="553" customWidth="1"/>
    <col min="4866" max="4866" width="14.28515625" style="553" customWidth="1"/>
    <col min="4867" max="4867" width="18.7109375" style="553" customWidth="1"/>
    <col min="4868" max="4868" width="15.42578125" style="553" customWidth="1"/>
    <col min="4869" max="4869" width="17.7109375" style="553" customWidth="1"/>
    <col min="4870" max="4870" width="14" style="553" customWidth="1"/>
    <col min="4871" max="4871" width="15.7109375" style="553" customWidth="1"/>
    <col min="4872" max="4872" width="15.42578125" style="553" customWidth="1"/>
    <col min="4873" max="4873" width="15.28515625" style="553" customWidth="1"/>
    <col min="4874" max="4874" width="19.7109375" style="553" customWidth="1"/>
    <col min="4875" max="4875" width="16.28515625" style="553" customWidth="1"/>
    <col min="4876" max="4876" width="1.28515625" style="553" customWidth="1"/>
    <col min="4877" max="5120" width="11.42578125" style="553"/>
    <col min="5121" max="5121" width="59" style="553" customWidth="1"/>
    <col min="5122" max="5122" width="14.28515625" style="553" customWidth="1"/>
    <col min="5123" max="5123" width="18.7109375" style="553" customWidth="1"/>
    <col min="5124" max="5124" width="15.42578125" style="553" customWidth="1"/>
    <col min="5125" max="5125" width="17.7109375" style="553" customWidth="1"/>
    <col min="5126" max="5126" width="14" style="553" customWidth="1"/>
    <col min="5127" max="5127" width="15.7109375" style="553" customWidth="1"/>
    <col min="5128" max="5128" width="15.42578125" style="553" customWidth="1"/>
    <col min="5129" max="5129" width="15.28515625" style="553" customWidth="1"/>
    <col min="5130" max="5130" width="19.7109375" style="553" customWidth="1"/>
    <col min="5131" max="5131" width="16.28515625" style="553" customWidth="1"/>
    <col min="5132" max="5132" width="1.28515625" style="553" customWidth="1"/>
    <col min="5133" max="5376" width="11.42578125" style="553"/>
    <col min="5377" max="5377" width="59" style="553" customWidth="1"/>
    <col min="5378" max="5378" width="14.28515625" style="553" customWidth="1"/>
    <col min="5379" max="5379" width="18.7109375" style="553" customWidth="1"/>
    <col min="5380" max="5380" width="15.42578125" style="553" customWidth="1"/>
    <col min="5381" max="5381" width="17.7109375" style="553" customWidth="1"/>
    <col min="5382" max="5382" width="14" style="553" customWidth="1"/>
    <col min="5383" max="5383" width="15.7109375" style="553" customWidth="1"/>
    <col min="5384" max="5384" width="15.42578125" style="553" customWidth="1"/>
    <col min="5385" max="5385" width="15.28515625" style="553" customWidth="1"/>
    <col min="5386" max="5386" width="19.7109375" style="553" customWidth="1"/>
    <col min="5387" max="5387" width="16.28515625" style="553" customWidth="1"/>
    <col min="5388" max="5388" width="1.28515625" style="553" customWidth="1"/>
    <col min="5389" max="5632" width="11.42578125" style="553"/>
    <col min="5633" max="5633" width="59" style="553" customWidth="1"/>
    <col min="5634" max="5634" width="14.28515625" style="553" customWidth="1"/>
    <col min="5635" max="5635" width="18.7109375" style="553" customWidth="1"/>
    <col min="5636" max="5636" width="15.42578125" style="553" customWidth="1"/>
    <col min="5637" max="5637" width="17.7109375" style="553" customWidth="1"/>
    <col min="5638" max="5638" width="14" style="553" customWidth="1"/>
    <col min="5639" max="5639" width="15.7109375" style="553" customWidth="1"/>
    <col min="5640" max="5640" width="15.42578125" style="553" customWidth="1"/>
    <col min="5641" max="5641" width="15.28515625" style="553" customWidth="1"/>
    <col min="5642" max="5642" width="19.7109375" style="553" customWidth="1"/>
    <col min="5643" max="5643" width="16.28515625" style="553" customWidth="1"/>
    <col min="5644" max="5644" width="1.28515625" style="553" customWidth="1"/>
    <col min="5645" max="5888" width="11.42578125" style="553"/>
    <col min="5889" max="5889" width="59" style="553" customWidth="1"/>
    <col min="5890" max="5890" width="14.28515625" style="553" customWidth="1"/>
    <col min="5891" max="5891" width="18.7109375" style="553" customWidth="1"/>
    <col min="5892" max="5892" width="15.42578125" style="553" customWidth="1"/>
    <col min="5893" max="5893" width="17.7109375" style="553" customWidth="1"/>
    <col min="5894" max="5894" width="14" style="553" customWidth="1"/>
    <col min="5895" max="5895" width="15.7109375" style="553" customWidth="1"/>
    <col min="5896" max="5896" width="15.42578125" style="553" customWidth="1"/>
    <col min="5897" max="5897" width="15.28515625" style="553" customWidth="1"/>
    <col min="5898" max="5898" width="19.7109375" style="553" customWidth="1"/>
    <col min="5899" max="5899" width="16.28515625" style="553" customWidth="1"/>
    <col min="5900" max="5900" width="1.28515625" style="553" customWidth="1"/>
    <col min="5901" max="6144" width="11.42578125" style="553"/>
    <col min="6145" max="6145" width="59" style="553" customWidth="1"/>
    <col min="6146" max="6146" width="14.28515625" style="553" customWidth="1"/>
    <col min="6147" max="6147" width="18.7109375" style="553" customWidth="1"/>
    <col min="6148" max="6148" width="15.42578125" style="553" customWidth="1"/>
    <col min="6149" max="6149" width="17.7109375" style="553" customWidth="1"/>
    <col min="6150" max="6150" width="14" style="553" customWidth="1"/>
    <col min="6151" max="6151" width="15.7109375" style="553" customWidth="1"/>
    <col min="6152" max="6152" width="15.42578125" style="553" customWidth="1"/>
    <col min="6153" max="6153" width="15.28515625" style="553" customWidth="1"/>
    <col min="6154" max="6154" width="19.7109375" style="553" customWidth="1"/>
    <col min="6155" max="6155" width="16.28515625" style="553" customWidth="1"/>
    <col min="6156" max="6156" width="1.28515625" style="553" customWidth="1"/>
    <col min="6157" max="6400" width="11.42578125" style="553"/>
    <col min="6401" max="6401" width="59" style="553" customWidth="1"/>
    <col min="6402" max="6402" width="14.28515625" style="553" customWidth="1"/>
    <col min="6403" max="6403" width="18.7109375" style="553" customWidth="1"/>
    <col min="6404" max="6404" width="15.42578125" style="553" customWidth="1"/>
    <col min="6405" max="6405" width="17.7109375" style="553" customWidth="1"/>
    <col min="6406" max="6406" width="14" style="553" customWidth="1"/>
    <col min="6407" max="6407" width="15.7109375" style="553" customWidth="1"/>
    <col min="6408" max="6408" width="15.42578125" style="553" customWidth="1"/>
    <col min="6409" max="6409" width="15.28515625" style="553" customWidth="1"/>
    <col min="6410" max="6410" width="19.7109375" style="553" customWidth="1"/>
    <col min="6411" max="6411" width="16.28515625" style="553" customWidth="1"/>
    <col min="6412" max="6412" width="1.28515625" style="553" customWidth="1"/>
    <col min="6413" max="6656" width="11.42578125" style="553"/>
    <col min="6657" max="6657" width="59" style="553" customWidth="1"/>
    <col min="6658" max="6658" width="14.28515625" style="553" customWidth="1"/>
    <col min="6659" max="6659" width="18.7109375" style="553" customWidth="1"/>
    <col min="6660" max="6660" width="15.42578125" style="553" customWidth="1"/>
    <col min="6661" max="6661" width="17.7109375" style="553" customWidth="1"/>
    <col min="6662" max="6662" width="14" style="553" customWidth="1"/>
    <col min="6663" max="6663" width="15.7109375" style="553" customWidth="1"/>
    <col min="6664" max="6664" width="15.42578125" style="553" customWidth="1"/>
    <col min="6665" max="6665" width="15.28515625" style="553" customWidth="1"/>
    <col min="6666" max="6666" width="19.7109375" style="553" customWidth="1"/>
    <col min="6667" max="6667" width="16.28515625" style="553" customWidth="1"/>
    <col min="6668" max="6668" width="1.28515625" style="553" customWidth="1"/>
    <col min="6669" max="6912" width="11.42578125" style="553"/>
    <col min="6913" max="6913" width="59" style="553" customWidth="1"/>
    <col min="6914" max="6914" width="14.28515625" style="553" customWidth="1"/>
    <col min="6915" max="6915" width="18.7109375" style="553" customWidth="1"/>
    <col min="6916" max="6916" width="15.42578125" style="553" customWidth="1"/>
    <col min="6917" max="6917" width="17.7109375" style="553" customWidth="1"/>
    <col min="6918" max="6918" width="14" style="553" customWidth="1"/>
    <col min="6919" max="6919" width="15.7109375" style="553" customWidth="1"/>
    <col min="6920" max="6920" width="15.42578125" style="553" customWidth="1"/>
    <col min="6921" max="6921" width="15.28515625" style="553" customWidth="1"/>
    <col min="6922" max="6922" width="19.7109375" style="553" customWidth="1"/>
    <col min="6923" max="6923" width="16.28515625" style="553" customWidth="1"/>
    <col min="6924" max="6924" width="1.28515625" style="553" customWidth="1"/>
    <col min="6925" max="7168" width="11.42578125" style="553"/>
    <col min="7169" max="7169" width="59" style="553" customWidth="1"/>
    <col min="7170" max="7170" width="14.28515625" style="553" customWidth="1"/>
    <col min="7171" max="7171" width="18.7109375" style="553" customWidth="1"/>
    <col min="7172" max="7172" width="15.42578125" style="553" customWidth="1"/>
    <col min="7173" max="7173" width="17.7109375" style="553" customWidth="1"/>
    <col min="7174" max="7174" width="14" style="553" customWidth="1"/>
    <col min="7175" max="7175" width="15.7109375" style="553" customWidth="1"/>
    <col min="7176" max="7176" width="15.42578125" style="553" customWidth="1"/>
    <col min="7177" max="7177" width="15.28515625" style="553" customWidth="1"/>
    <col min="7178" max="7178" width="19.7109375" style="553" customWidth="1"/>
    <col min="7179" max="7179" width="16.28515625" style="553" customWidth="1"/>
    <col min="7180" max="7180" width="1.28515625" style="553" customWidth="1"/>
    <col min="7181" max="7424" width="11.42578125" style="553"/>
    <col min="7425" max="7425" width="59" style="553" customWidth="1"/>
    <col min="7426" max="7426" width="14.28515625" style="553" customWidth="1"/>
    <col min="7427" max="7427" width="18.7109375" style="553" customWidth="1"/>
    <col min="7428" max="7428" width="15.42578125" style="553" customWidth="1"/>
    <col min="7429" max="7429" width="17.7109375" style="553" customWidth="1"/>
    <col min="7430" max="7430" width="14" style="553" customWidth="1"/>
    <col min="7431" max="7431" width="15.7109375" style="553" customWidth="1"/>
    <col min="7432" max="7432" width="15.42578125" style="553" customWidth="1"/>
    <col min="7433" max="7433" width="15.28515625" style="553" customWidth="1"/>
    <col min="7434" max="7434" width="19.7109375" style="553" customWidth="1"/>
    <col min="7435" max="7435" width="16.28515625" style="553" customWidth="1"/>
    <col min="7436" max="7436" width="1.28515625" style="553" customWidth="1"/>
    <col min="7437" max="7680" width="11.42578125" style="553"/>
    <col min="7681" max="7681" width="59" style="553" customWidth="1"/>
    <col min="7682" max="7682" width="14.28515625" style="553" customWidth="1"/>
    <col min="7683" max="7683" width="18.7109375" style="553" customWidth="1"/>
    <col min="7684" max="7684" width="15.42578125" style="553" customWidth="1"/>
    <col min="7685" max="7685" width="17.7109375" style="553" customWidth="1"/>
    <col min="7686" max="7686" width="14" style="553" customWidth="1"/>
    <col min="7687" max="7687" width="15.7109375" style="553" customWidth="1"/>
    <col min="7688" max="7688" width="15.42578125" style="553" customWidth="1"/>
    <col min="7689" max="7689" width="15.28515625" style="553" customWidth="1"/>
    <col min="7690" max="7690" width="19.7109375" style="553" customWidth="1"/>
    <col min="7691" max="7691" width="16.28515625" style="553" customWidth="1"/>
    <col min="7692" max="7692" width="1.28515625" style="553" customWidth="1"/>
    <col min="7693" max="7936" width="11.42578125" style="553"/>
    <col min="7937" max="7937" width="59" style="553" customWidth="1"/>
    <col min="7938" max="7938" width="14.28515625" style="553" customWidth="1"/>
    <col min="7939" max="7939" width="18.7109375" style="553" customWidth="1"/>
    <col min="7940" max="7940" width="15.42578125" style="553" customWidth="1"/>
    <col min="7941" max="7941" width="17.7109375" style="553" customWidth="1"/>
    <col min="7942" max="7942" width="14" style="553" customWidth="1"/>
    <col min="7943" max="7943" width="15.7109375" style="553" customWidth="1"/>
    <col min="7944" max="7944" width="15.42578125" style="553" customWidth="1"/>
    <col min="7945" max="7945" width="15.28515625" style="553" customWidth="1"/>
    <col min="7946" max="7946" width="19.7109375" style="553" customWidth="1"/>
    <col min="7947" max="7947" width="16.28515625" style="553" customWidth="1"/>
    <col min="7948" max="7948" width="1.28515625" style="553" customWidth="1"/>
    <col min="7949" max="8192" width="11.42578125" style="553"/>
    <col min="8193" max="8193" width="59" style="553" customWidth="1"/>
    <col min="8194" max="8194" width="14.28515625" style="553" customWidth="1"/>
    <col min="8195" max="8195" width="18.7109375" style="553" customWidth="1"/>
    <col min="8196" max="8196" width="15.42578125" style="553" customWidth="1"/>
    <col min="8197" max="8197" width="17.7109375" style="553" customWidth="1"/>
    <col min="8198" max="8198" width="14" style="553" customWidth="1"/>
    <col min="8199" max="8199" width="15.7109375" style="553" customWidth="1"/>
    <col min="8200" max="8200" width="15.42578125" style="553" customWidth="1"/>
    <col min="8201" max="8201" width="15.28515625" style="553" customWidth="1"/>
    <col min="8202" max="8202" width="19.7109375" style="553" customWidth="1"/>
    <col min="8203" max="8203" width="16.28515625" style="553" customWidth="1"/>
    <col min="8204" max="8204" width="1.28515625" style="553" customWidth="1"/>
    <col min="8205" max="8448" width="11.42578125" style="553"/>
    <col min="8449" max="8449" width="59" style="553" customWidth="1"/>
    <col min="8450" max="8450" width="14.28515625" style="553" customWidth="1"/>
    <col min="8451" max="8451" width="18.7109375" style="553" customWidth="1"/>
    <col min="8452" max="8452" width="15.42578125" style="553" customWidth="1"/>
    <col min="8453" max="8453" width="17.7109375" style="553" customWidth="1"/>
    <col min="8454" max="8454" width="14" style="553" customWidth="1"/>
    <col min="8455" max="8455" width="15.7109375" style="553" customWidth="1"/>
    <col min="8456" max="8456" width="15.42578125" style="553" customWidth="1"/>
    <col min="8457" max="8457" width="15.28515625" style="553" customWidth="1"/>
    <col min="8458" max="8458" width="19.7109375" style="553" customWidth="1"/>
    <col min="8459" max="8459" width="16.28515625" style="553" customWidth="1"/>
    <col min="8460" max="8460" width="1.28515625" style="553" customWidth="1"/>
    <col min="8461" max="8704" width="11.42578125" style="553"/>
    <col min="8705" max="8705" width="59" style="553" customWidth="1"/>
    <col min="8706" max="8706" width="14.28515625" style="553" customWidth="1"/>
    <col min="8707" max="8707" width="18.7109375" style="553" customWidth="1"/>
    <col min="8708" max="8708" width="15.42578125" style="553" customWidth="1"/>
    <col min="8709" max="8709" width="17.7109375" style="553" customWidth="1"/>
    <col min="8710" max="8710" width="14" style="553" customWidth="1"/>
    <col min="8711" max="8711" width="15.7109375" style="553" customWidth="1"/>
    <col min="8712" max="8712" width="15.42578125" style="553" customWidth="1"/>
    <col min="8713" max="8713" width="15.28515625" style="553" customWidth="1"/>
    <col min="8714" max="8714" width="19.7109375" style="553" customWidth="1"/>
    <col min="8715" max="8715" width="16.28515625" style="553" customWidth="1"/>
    <col min="8716" max="8716" width="1.28515625" style="553" customWidth="1"/>
    <col min="8717" max="8960" width="11.42578125" style="553"/>
    <col min="8961" max="8961" width="59" style="553" customWidth="1"/>
    <col min="8962" max="8962" width="14.28515625" style="553" customWidth="1"/>
    <col min="8963" max="8963" width="18.7109375" style="553" customWidth="1"/>
    <col min="8964" max="8964" width="15.42578125" style="553" customWidth="1"/>
    <col min="8965" max="8965" width="17.7109375" style="553" customWidth="1"/>
    <col min="8966" max="8966" width="14" style="553" customWidth="1"/>
    <col min="8967" max="8967" width="15.7109375" style="553" customWidth="1"/>
    <col min="8968" max="8968" width="15.42578125" style="553" customWidth="1"/>
    <col min="8969" max="8969" width="15.28515625" style="553" customWidth="1"/>
    <col min="8970" max="8970" width="19.7109375" style="553" customWidth="1"/>
    <col min="8971" max="8971" width="16.28515625" style="553" customWidth="1"/>
    <col min="8972" max="8972" width="1.28515625" style="553" customWidth="1"/>
    <col min="8973" max="9216" width="11.42578125" style="553"/>
    <col min="9217" max="9217" width="59" style="553" customWidth="1"/>
    <col min="9218" max="9218" width="14.28515625" style="553" customWidth="1"/>
    <col min="9219" max="9219" width="18.7109375" style="553" customWidth="1"/>
    <col min="9220" max="9220" width="15.42578125" style="553" customWidth="1"/>
    <col min="9221" max="9221" width="17.7109375" style="553" customWidth="1"/>
    <col min="9222" max="9222" width="14" style="553" customWidth="1"/>
    <col min="9223" max="9223" width="15.7109375" style="553" customWidth="1"/>
    <col min="9224" max="9224" width="15.42578125" style="553" customWidth="1"/>
    <col min="9225" max="9225" width="15.28515625" style="553" customWidth="1"/>
    <col min="9226" max="9226" width="19.7109375" style="553" customWidth="1"/>
    <col min="9227" max="9227" width="16.28515625" style="553" customWidth="1"/>
    <col min="9228" max="9228" width="1.28515625" style="553" customWidth="1"/>
    <col min="9229" max="9472" width="11.42578125" style="553"/>
    <col min="9473" max="9473" width="59" style="553" customWidth="1"/>
    <col min="9474" max="9474" width="14.28515625" style="553" customWidth="1"/>
    <col min="9475" max="9475" width="18.7109375" style="553" customWidth="1"/>
    <col min="9476" max="9476" width="15.42578125" style="553" customWidth="1"/>
    <col min="9477" max="9477" width="17.7109375" style="553" customWidth="1"/>
    <col min="9478" max="9478" width="14" style="553" customWidth="1"/>
    <col min="9479" max="9479" width="15.7109375" style="553" customWidth="1"/>
    <col min="9480" max="9480" width="15.42578125" style="553" customWidth="1"/>
    <col min="9481" max="9481" width="15.28515625" style="553" customWidth="1"/>
    <col min="9482" max="9482" width="19.7109375" style="553" customWidth="1"/>
    <col min="9483" max="9483" width="16.28515625" style="553" customWidth="1"/>
    <col min="9484" max="9484" width="1.28515625" style="553" customWidth="1"/>
    <col min="9485" max="9728" width="11.42578125" style="553"/>
    <col min="9729" max="9729" width="59" style="553" customWidth="1"/>
    <col min="9730" max="9730" width="14.28515625" style="553" customWidth="1"/>
    <col min="9731" max="9731" width="18.7109375" style="553" customWidth="1"/>
    <col min="9732" max="9732" width="15.42578125" style="553" customWidth="1"/>
    <col min="9733" max="9733" width="17.7109375" style="553" customWidth="1"/>
    <col min="9734" max="9734" width="14" style="553" customWidth="1"/>
    <col min="9735" max="9735" width="15.7109375" style="553" customWidth="1"/>
    <col min="9736" max="9736" width="15.42578125" style="553" customWidth="1"/>
    <col min="9737" max="9737" width="15.28515625" style="553" customWidth="1"/>
    <col min="9738" max="9738" width="19.7109375" style="553" customWidth="1"/>
    <col min="9739" max="9739" width="16.28515625" style="553" customWidth="1"/>
    <col min="9740" max="9740" width="1.28515625" style="553" customWidth="1"/>
    <col min="9741" max="9984" width="11.42578125" style="553"/>
    <col min="9985" max="9985" width="59" style="553" customWidth="1"/>
    <col min="9986" max="9986" width="14.28515625" style="553" customWidth="1"/>
    <col min="9987" max="9987" width="18.7109375" style="553" customWidth="1"/>
    <col min="9988" max="9988" width="15.42578125" style="553" customWidth="1"/>
    <col min="9989" max="9989" width="17.7109375" style="553" customWidth="1"/>
    <col min="9990" max="9990" width="14" style="553" customWidth="1"/>
    <col min="9991" max="9991" width="15.7109375" style="553" customWidth="1"/>
    <col min="9992" max="9992" width="15.42578125" style="553" customWidth="1"/>
    <col min="9993" max="9993" width="15.28515625" style="553" customWidth="1"/>
    <col min="9994" max="9994" width="19.7109375" style="553" customWidth="1"/>
    <col min="9995" max="9995" width="16.28515625" style="553" customWidth="1"/>
    <col min="9996" max="9996" width="1.28515625" style="553" customWidth="1"/>
    <col min="9997" max="10240" width="11.42578125" style="553"/>
    <col min="10241" max="10241" width="59" style="553" customWidth="1"/>
    <col min="10242" max="10242" width="14.28515625" style="553" customWidth="1"/>
    <col min="10243" max="10243" width="18.7109375" style="553" customWidth="1"/>
    <col min="10244" max="10244" width="15.42578125" style="553" customWidth="1"/>
    <col min="10245" max="10245" width="17.7109375" style="553" customWidth="1"/>
    <col min="10246" max="10246" width="14" style="553" customWidth="1"/>
    <col min="10247" max="10247" width="15.7109375" style="553" customWidth="1"/>
    <col min="10248" max="10248" width="15.42578125" style="553" customWidth="1"/>
    <col min="10249" max="10249" width="15.28515625" style="553" customWidth="1"/>
    <col min="10250" max="10250" width="19.7109375" style="553" customWidth="1"/>
    <col min="10251" max="10251" width="16.28515625" style="553" customWidth="1"/>
    <col min="10252" max="10252" width="1.28515625" style="553" customWidth="1"/>
    <col min="10253" max="10496" width="11.42578125" style="553"/>
    <col min="10497" max="10497" width="59" style="553" customWidth="1"/>
    <col min="10498" max="10498" width="14.28515625" style="553" customWidth="1"/>
    <col min="10499" max="10499" width="18.7109375" style="553" customWidth="1"/>
    <col min="10500" max="10500" width="15.42578125" style="553" customWidth="1"/>
    <col min="10501" max="10501" width="17.7109375" style="553" customWidth="1"/>
    <col min="10502" max="10502" width="14" style="553" customWidth="1"/>
    <col min="10503" max="10503" width="15.7109375" style="553" customWidth="1"/>
    <col min="10504" max="10504" width="15.42578125" style="553" customWidth="1"/>
    <col min="10505" max="10505" width="15.28515625" style="553" customWidth="1"/>
    <col min="10506" max="10506" width="19.7109375" style="553" customWidth="1"/>
    <col min="10507" max="10507" width="16.28515625" style="553" customWidth="1"/>
    <col min="10508" max="10508" width="1.28515625" style="553" customWidth="1"/>
    <col min="10509" max="10752" width="11.42578125" style="553"/>
    <col min="10753" max="10753" width="59" style="553" customWidth="1"/>
    <col min="10754" max="10754" width="14.28515625" style="553" customWidth="1"/>
    <col min="10755" max="10755" width="18.7109375" style="553" customWidth="1"/>
    <col min="10756" max="10756" width="15.42578125" style="553" customWidth="1"/>
    <col min="10757" max="10757" width="17.7109375" style="553" customWidth="1"/>
    <col min="10758" max="10758" width="14" style="553" customWidth="1"/>
    <col min="10759" max="10759" width="15.7109375" style="553" customWidth="1"/>
    <col min="10760" max="10760" width="15.42578125" style="553" customWidth="1"/>
    <col min="10761" max="10761" width="15.28515625" style="553" customWidth="1"/>
    <col min="10762" max="10762" width="19.7109375" style="553" customWidth="1"/>
    <col min="10763" max="10763" width="16.28515625" style="553" customWidth="1"/>
    <col min="10764" max="10764" width="1.28515625" style="553" customWidth="1"/>
    <col min="10765" max="11008" width="11.42578125" style="553"/>
    <col min="11009" max="11009" width="59" style="553" customWidth="1"/>
    <col min="11010" max="11010" width="14.28515625" style="553" customWidth="1"/>
    <col min="11011" max="11011" width="18.7109375" style="553" customWidth="1"/>
    <col min="11012" max="11012" width="15.42578125" style="553" customWidth="1"/>
    <col min="11013" max="11013" width="17.7109375" style="553" customWidth="1"/>
    <col min="11014" max="11014" width="14" style="553" customWidth="1"/>
    <col min="11015" max="11015" width="15.7109375" style="553" customWidth="1"/>
    <col min="11016" max="11016" width="15.42578125" style="553" customWidth="1"/>
    <col min="11017" max="11017" width="15.28515625" style="553" customWidth="1"/>
    <col min="11018" max="11018" width="19.7109375" style="553" customWidth="1"/>
    <col min="11019" max="11019" width="16.28515625" style="553" customWidth="1"/>
    <col min="11020" max="11020" width="1.28515625" style="553" customWidth="1"/>
    <col min="11021" max="11264" width="11.42578125" style="553"/>
    <col min="11265" max="11265" width="59" style="553" customWidth="1"/>
    <col min="11266" max="11266" width="14.28515625" style="553" customWidth="1"/>
    <col min="11267" max="11267" width="18.7109375" style="553" customWidth="1"/>
    <col min="11268" max="11268" width="15.42578125" style="553" customWidth="1"/>
    <col min="11269" max="11269" width="17.7109375" style="553" customWidth="1"/>
    <col min="11270" max="11270" width="14" style="553" customWidth="1"/>
    <col min="11271" max="11271" width="15.7109375" style="553" customWidth="1"/>
    <col min="11272" max="11272" width="15.42578125" style="553" customWidth="1"/>
    <col min="11273" max="11273" width="15.28515625" style="553" customWidth="1"/>
    <col min="11274" max="11274" width="19.7109375" style="553" customWidth="1"/>
    <col min="11275" max="11275" width="16.28515625" style="553" customWidth="1"/>
    <col min="11276" max="11276" width="1.28515625" style="553" customWidth="1"/>
    <col min="11277" max="11520" width="11.42578125" style="553"/>
    <col min="11521" max="11521" width="59" style="553" customWidth="1"/>
    <col min="11522" max="11522" width="14.28515625" style="553" customWidth="1"/>
    <col min="11523" max="11523" width="18.7109375" style="553" customWidth="1"/>
    <col min="11524" max="11524" width="15.42578125" style="553" customWidth="1"/>
    <col min="11525" max="11525" width="17.7109375" style="553" customWidth="1"/>
    <col min="11526" max="11526" width="14" style="553" customWidth="1"/>
    <col min="11527" max="11527" width="15.7109375" style="553" customWidth="1"/>
    <col min="11528" max="11528" width="15.42578125" style="553" customWidth="1"/>
    <col min="11529" max="11529" width="15.28515625" style="553" customWidth="1"/>
    <col min="11530" max="11530" width="19.7109375" style="553" customWidth="1"/>
    <col min="11531" max="11531" width="16.28515625" style="553" customWidth="1"/>
    <col min="11532" max="11532" width="1.28515625" style="553" customWidth="1"/>
    <col min="11533" max="11776" width="11.42578125" style="553"/>
    <col min="11777" max="11777" width="59" style="553" customWidth="1"/>
    <col min="11778" max="11778" width="14.28515625" style="553" customWidth="1"/>
    <col min="11779" max="11779" width="18.7109375" style="553" customWidth="1"/>
    <col min="11780" max="11780" width="15.42578125" style="553" customWidth="1"/>
    <col min="11781" max="11781" width="17.7109375" style="553" customWidth="1"/>
    <col min="11782" max="11782" width="14" style="553" customWidth="1"/>
    <col min="11783" max="11783" width="15.7109375" style="553" customWidth="1"/>
    <col min="11784" max="11784" width="15.42578125" style="553" customWidth="1"/>
    <col min="11785" max="11785" width="15.28515625" style="553" customWidth="1"/>
    <col min="11786" max="11786" width="19.7109375" style="553" customWidth="1"/>
    <col min="11787" max="11787" width="16.28515625" style="553" customWidth="1"/>
    <col min="11788" max="11788" width="1.28515625" style="553" customWidth="1"/>
    <col min="11789" max="12032" width="11.42578125" style="553"/>
    <col min="12033" max="12033" width="59" style="553" customWidth="1"/>
    <col min="12034" max="12034" width="14.28515625" style="553" customWidth="1"/>
    <col min="12035" max="12035" width="18.7109375" style="553" customWidth="1"/>
    <col min="12036" max="12036" width="15.42578125" style="553" customWidth="1"/>
    <col min="12037" max="12037" width="17.7109375" style="553" customWidth="1"/>
    <col min="12038" max="12038" width="14" style="553" customWidth="1"/>
    <col min="12039" max="12039" width="15.7109375" style="553" customWidth="1"/>
    <col min="12040" max="12040" width="15.42578125" style="553" customWidth="1"/>
    <col min="12041" max="12041" width="15.28515625" style="553" customWidth="1"/>
    <col min="12042" max="12042" width="19.7109375" style="553" customWidth="1"/>
    <col min="12043" max="12043" width="16.28515625" style="553" customWidth="1"/>
    <col min="12044" max="12044" width="1.28515625" style="553" customWidth="1"/>
    <col min="12045" max="12288" width="11.42578125" style="553"/>
    <col min="12289" max="12289" width="59" style="553" customWidth="1"/>
    <col min="12290" max="12290" width="14.28515625" style="553" customWidth="1"/>
    <col min="12291" max="12291" width="18.7109375" style="553" customWidth="1"/>
    <col min="12292" max="12292" width="15.42578125" style="553" customWidth="1"/>
    <col min="12293" max="12293" width="17.7109375" style="553" customWidth="1"/>
    <col min="12294" max="12294" width="14" style="553" customWidth="1"/>
    <col min="12295" max="12295" width="15.7109375" style="553" customWidth="1"/>
    <col min="12296" max="12296" width="15.42578125" style="553" customWidth="1"/>
    <col min="12297" max="12297" width="15.28515625" style="553" customWidth="1"/>
    <col min="12298" max="12298" width="19.7109375" style="553" customWidth="1"/>
    <col min="12299" max="12299" width="16.28515625" style="553" customWidth="1"/>
    <col min="12300" max="12300" width="1.28515625" style="553" customWidth="1"/>
    <col min="12301" max="12544" width="11.42578125" style="553"/>
    <col min="12545" max="12545" width="59" style="553" customWidth="1"/>
    <col min="12546" max="12546" width="14.28515625" style="553" customWidth="1"/>
    <col min="12547" max="12547" width="18.7109375" style="553" customWidth="1"/>
    <col min="12548" max="12548" width="15.42578125" style="553" customWidth="1"/>
    <col min="12549" max="12549" width="17.7109375" style="553" customWidth="1"/>
    <col min="12550" max="12550" width="14" style="553" customWidth="1"/>
    <col min="12551" max="12551" width="15.7109375" style="553" customWidth="1"/>
    <col min="12552" max="12552" width="15.42578125" style="553" customWidth="1"/>
    <col min="12553" max="12553" width="15.28515625" style="553" customWidth="1"/>
    <col min="12554" max="12554" width="19.7109375" style="553" customWidth="1"/>
    <col min="12555" max="12555" width="16.28515625" style="553" customWidth="1"/>
    <col min="12556" max="12556" width="1.28515625" style="553" customWidth="1"/>
    <col min="12557" max="12800" width="11.42578125" style="553"/>
    <col min="12801" max="12801" width="59" style="553" customWidth="1"/>
    <col min="12802" max="12802" width="14.28515625" style="553" customWidth="1"/>
    <col min="12803" max="12803" width="18.7109375" style="553" customWidth="1"/>
    <col min="12804" max="12804" width="15.42578125" style="553" customWidth="1"/>
    <col min="12805" max="12805" width="17.7109375" style="553" customWidth="1"/>
    <col min="12806" max="12806" width="14" style="553" customWidth="1"/>
    <col min="12807" max="12807" width="15.7109375" style="553" customWidth="1"/>
    <col min="12808" max="12808" width="15.42578125" style="553" customWidth="1"/>
    <col min="12809" max="12809" width="15.28515625" style="553" customWidth="1"/>
    <col min="12810" max="12810" width="19.7109375" style="553" customWidth="1"/>
    <col min="12811" max="12811" width="16.28515625" style="553" customWidth="1"/>
    <col min="12812" max="12812" width="1.28515625" style="553" customWidth="1"/>
    <col min="12813" max="13056" width="11.42578125" style="553"/>
    <col min="13057" max="13057" width="59" style="553" customWidth="1"/>
    <col min="13058" max="13058" width="14.28515625" style="553" customWidth="1"/>
    <col min="13059" max="13059" width="18.7109375" style="553" customWidth="1"/>
    <col min="13060" max="13060" width="15.42578125" style="553" customWidth="1"/>
    <col min="13061" max="13061" width="17.7109375" style="553" customWidth="1"/>
    <col min="13062" max="13062" width="14" style="553" customWidth="1"/>
    <col min="13063" max="13063" width="15.7109375" style="553" customWidth="1"/>
    <col min="13064" max="13064" width="15.42578125" style="553" customWidth="1"/>
    <col min="13065" max="13065" width="15.28515625" style="553" customWidth="1"/>
    <col min="13066" max="13066" width="19.7109375" style="553" customWidth="1"/>
    <col min="13067" max="13067" width="16.28515625" style="553" customWidth="1"/>
    <col min="13068" max="13068" width="1.28515625" style="553" customWidth="1"/>
    <col min="13069" max="13312" width="11.42578125" style="553"/>
    <col min="13313" max="13313" width="59" style="553" customWidth="1"/>
    <col min="13314" max="13314" width="14.28515625" style="553" customWidth="1"/>
    <col min="13315" max="13315" width="18.7109375" style="553" customWidth="1"/>
    <col min="13316" max="13316" width="15.42578125" style="553" customWidth="1"/>
    <col min="13317" max="13317" width="17.7109375" style="553" customWidth="1"/>
    <col min="13318" max="13318" width="14" style="553" customWidth="1"/>
    <col min="13319" max="13319" width="15.7109375" style="553" customWidth="1"/>
    <col min="13320" max="13320" width="15.42578125" style="553" customWidth="1"/>
    <col min="13321" max="13321" width="15.28515625" style="553" customWidth="1"/>
    <col min="13322" max="13322" width="19.7109375" style="553" customWidth="1"/>
    <col min="13323" max="13323" width="16.28515625" style="553" customWidth="1"/>
    <col min="13324" max="13324" width="1.28515625" style="553" customWidth="1"/>
    <col min="13325" max="13568" width="11.42578125" style="553"/>
    <col min="13569" max="13569" width="59" style="553" customWidth="1"/>
    <col min="13570" max="13570" width="14.28515625" style="553" customWidth="1"/>
    <col min="13571" max="13571" width="18.7109375" style="553" customWidth="1"/>
    <col min="13572" max="13572" width="15.42578125" style="553" customWidth="1"/>
    <col min="13573" max="13573" width="17.7109375" style="553" customWidth="1"/>
    <col min="13574" max="13574" width="14" style="553" customWidth="1"/>
    <col min="13575" max="13575" width="15.7109375" style="553" customWidth="1"/>
    <col min="13576" max="13576" width="15.42578125" style="553" customWidth="1"/>
    <col min="13577" max="13577" width="15.28515625" style="553" customWidth="1"/>
    <col min="13578" max="13578" width="19.7109375" style="553" customWidth="1"/>
    <col min="13579" max="13579" width="16.28515625" style="553" customWidth="1"/>
    <col min="13580" max="13580" width="1.28515625" style="553" customWidth="1"/>
    <col min="13581" max="13824" width="11.42578125" style="553"/>
    <col min="13825" max="13825" width="59" style="553" customWidth="1"/>
    <col min="13826" max="13826" width="14.28515625" style="553" customWidth="1"/>
    <col min="13827" max="13827" width="18.7109375" style="553" customWidth="1"/>
    <col min="13828" max="13828" width="15.42578125" style="553" customWidth="1"/>
    <col min="13829" max="13829" width="17.7109375" style="553" customWidth="1"/>
    <col min="13830" max="13830" width="14" style="553" customWidth="1"/>
    <col min="13831" max="13831" width="15.7109375" style="553" customWidth="1"/>
    <col min="13832" max="13832" width="15.42578125" style="553" customWidth="1"/>
    <col min="13833" max="13833" width="15.28515625" style="553" customWidth="1"/>
    <col min="13834" max="13834" width="19.7109375" style="553" customWidth="1"/>
    <col min="13835" max="13835" width="16.28515625" style="553" customWidth="1"/>
    <col min="13836" max="13836" width="1.28515625" style="553" customWidth="1"/>
    <col min="13837" max="14080" width="11.42578125" style="553"/>
    <col min="14081" max="14081" width="59" style="553" customWidth="1"/>
    <col min="14082" max="14082" width="14.28515625" style="553" customWidth="1"/>
    <col min="14083" max="14083" width="18.7109375" style="553" customWidth="1"/>
    <col min="14084" max="14084" width="15.42578125" style="553" customWidth="1"/>
    <col min="14085" max="14085" width="17.7109375" style="553" customWidth="1"/>
    <col min="14086" max="14086" width="14" style="553" customWidth="1"/>
    <col min="14087" max="14087" width="15.7109375" style="553" customWidth="1"/>
    <col min="14088" max="14088" width="15.42578125" style="553" customWidth="1"/>
    <col min="14089" max="14089" width="15.28515625" style="553" customWidth="1"/>
    <col min="14090" max="14090" width="19.7109375" style="553" customWidth="1"/>
    <col min="14091" max="14091" width="16.28515625" style="553" customWidth="1"/>
    <col min="14092" max="14092" width="1.28515625" style="553" customWidth="1"/>
    <col min="14093" max="14336" width="11.42578125" style="553"/>
    <col min="14337" max="14337" width="59" style="553" customWidth="1"/>
    <col min="14338" max="14338" width="14.28515625" style="553" customWidth="1"/>
    <col min="14339" max="14339" width="18.7109375" style="553" customWidth="1"/>
    <col min="14340" max="14340" width="15.42578125" style="553" customWidth="1"/>
    <col min="14341" max="14341" width="17.7109375" style="553" customWidth="1"/>
    <col min="14342" max="14342" width="14" style="553" customWidth="1"/>
    <col min="14343" max="14343" width="15.7109375" style="553" customWidth="1"/>
    <col min="14344" max="14344" width="15.42578125" style="553" customWidth="1"/>
    <col min="14345" max="14345" width="15.28515625" style="553" customWidth="1"/>
    <col min="14346" max="14346" width="19.7109375" style="553" customWidth="1"/>
    <col min="14347" max="14347" width="16.28515625" style="553" customWidth="1"/>
    <col min="14348" max="14348" width="1.28515625" style="553" customWidth="1"/>
    <col min="14349" max="14592" width="11.42578125" style="553"/>
    <col min="14593" max="14593" width="59" style="553" customWidth="1"/>
    <col min="14594" max="14594" width="14.28515625" style="553" customWidth="1"/>
    <col min="14595" max="14595" width="18.7109375" style="553" customWidth="1"/>
    <col min="14596" max="14596" width="15.42578125" style="553" customWidth="1"/>
    <col min="14597" max="14597" width="17.7109375" style="553" customWidth="1"/>
    <col min="14598" max="14598" width="14" style="553" customWidth="1"/>
    <col min="14599" max="14599" width="15.7109375" style="553" customWidth="1"/>
    <col min="14600" max="14600" width="15.42578125" style="553" customWidth="1"/>
    <col min="14601" max="14601" width="15.28515625" style="553" customWidth="1"/>
    <col min="14602" max="14602" width="19.7109375" style="553" customWidth="1"/>
    <col min="14603" max="14603" width="16.28515625" style="553" customWidth="1"/>
    <col min="14604" max="14604" width="1.28515625" style="553" customWidth="1"/>
    <col min="14605" max="14848" width="11.42578125" style="553"/>
    <col min="14849" max="14849" width="59" style="553" customWidth="1"/>
    <col min="14850" max="14850" width="14.28515625" style="553" customWidth="1"/>
    <col min="14851" max="14851" width="18.7109375" style="553" customWidth="1"/>
    <col min="14852" max="14852" width="15.42578125" style="553" customWidth="1"/>
    <col min="14853" max="14853" width="17.7109375" style="553" customWidth="1"/>
    <col min="14854" max="14854" width="14" style="553" customWidth="1"/>
    <col min="14855" max="14855" width="15.7109375" style="553" customWidth="1"/>
    <col min="14856" max="14856" width="15.42578125" style="553" customWidth="1"/>
    <col min="14857" max="14857" width="15.28515625" style="553" customWidth="1"/>
    <col min="14858" max="14858" width="19.7109375" style="553" customWidth="1"/>
    <col min="14859" max="14859" width="16.28515625" style="553" customWidth="1"/>
    <col min="14860" max="14860" width="1.28515625" style="553" customWidth="1"/>
    <col min="14861" max="15104" width="11.42578125" style="553"/>
    <col min="15105" max="15105" width="59" style="553" customWidth="1"/>
    <col min="15106" max="15106" width="14.28515625" style="553" customWidth="1"/>
    <col min="15107" max="15107" width="18.7109375" style="553" customWidth="1"/>
    <col min="15108" max="15108" width="15.42578125" style="553" customWidth="1"/>
    <col min="15109" max="15109" width="17.7109375" style="553" customWidth="1"/>
    <col min="15110" max="15110" width="14" style="553" customWidth="1"/>
    <col min="15111" max="15111" width="15.7109375" style="553" customWidth="1"/>
    <col min="15112" max="15112" width="15.42578125" style="553" customWidth="1"/>
    <col min="15113" max="15113" width="15.28515625" style="553" customWidth="1"/>
    <col min="15114" max="15114" width="19.7109375" style="553" customWidth="1"/>
    <col min="15115" max="15115" width="16.28515625" style="553" customWidth="1"/>
    <col min="15116" max="15116" width="1.28515625" style="553" customWidth="1"/>
    <col min="15117" max="15360" width="11.42578125" style="553"/>
    <col min="15361" max="15361" width="59" style="553" customWidth="1"/>
    <col min="15362" max="15362" width="14.28515625" style="553" customWidth="1"/>
    <col min="15363" max="15363" width="18.7109375" style="553" customWidth="1"/>
    <col min="15364" max="15364" width="15.42578125" style="553" customWidth="1"/>
    <col min="15365" max="15365" width="17.7109375" style="553" customWidth="1"/>
    <col min="15366" max="15366" width="14" style="553" customWidth="1"/>
    <col min="15367" max="15367" width="15.7109375" style="553" customWidth="1"/>
    <col min="15368" max="15368" width="15.42578125" style="553" customWidth="1"/>
    <col min="15369" max="15369" width="15.28515625" style="553" customWidth="1"/>
    <col min="15370" max="15370" width="19.7109375" style="553" customWidth="1"/>
    <col min="15371" max="15371" width="16.28515625" style="553" customWidth="1"/>
    <col min="15372" max="15372" width="1.28515625" style="553" customWidth="1"/>
    <col min="15373" max="15616" width="11.42578125" style="553"/>
    <col min="15617" max="15617" width="59" style="553" customWidth="1"/>
    <col min="15618" max="15618" width="14.28515625" style="553" customWidth="1"/>
    <col min="15619" max="15619" width="18.7109375" style="553" customWidth="1"/>
    <col min="15620" max="15620" width="15.42578125" style="553" customWidth="1"/>
    <col min="15621" max="15621" width="17.7109375" style="553" customWidth="1"/>
    <col min="15622" max="15622" width="14" style="553" customWidth="1"/>
    <col min="15623" max="15623" width="15.7109375" style="553" customWidth="1"/>
    <col min="15624" max="15624" width="15.42578125" style="553" customWidth="1"/>
    <col min="15625" max="15625" width="15.28515625" style="553" customWidth="1"/>
    <col min="15626" max="15626" width="19.7109375" style="553" customWidth="1"/>
    <col min="15627" max="15627" width="16.28515625" style="553" customWidth="1"/>
    <col min="15628" max="15628" width="1.28515625" style="553" customWidth="1"/>
    <col min="15629" max="15872" width="11.42578125" style="553"/>
    <col min="15873" max="15873" width="59" style="553" customWidth="1"/>
    <col min="15874" max="15874" width="14.28515625" style="553" customWidth="1"/>
    <col min="15875" max="15875" width="18.7109375" style="553" customWidth="1"/>
    <col min="15876" max="15876" width="15.42578125" style="553" customWidth="1"/>
    <col min="15877" max="15877" width="17.7109375" style="553" customWidth="1"/>
    <col min="15878" max="15878" width="14" style="553" customWidth="1"/>
    <col min="15879" max="15879" width="15.7109375" style="553" customWidth="1"/>
    <col min="15880" max="15880" width="15.42578125" style="553" customWidth="1"/>
    <col min="15881" max="15881" width="15.28515625" style="553" customWidth="1"/>
    <col min="15882" max="15882" width="19.7109375" style="553" customWidth="1"/>
    <col min="15883" max="15883" width="16.28515625" style="553" customWidth="1"/>
    <col min="15884" max="15884" width="1.28515625" style="553" customWidth="1"/>
    <col min="15885" max="16128" width="11.42578125" style="553"/>
    <col min="16129" max="16129" width="59" style="553" customWidth="1"/>
    <col min="16130" max="16130" width="14.28515625" style="553" customWidth="1"/>
    <col min="16131" max="16131" width="18.7109375" style="553" customWidth="1"/>
    <col min="16132" max="16132" width="15.42578125" style="553" customWidth="1"/>
    <col min="16133" max="16133" width="17.7109375" style="553" customWidth="1"/>
    <col min="16134" max="16134" width="14" style="553" customWidth="1"/>
    <col min="16135" max="16135" width="15.7109375" style="553" customWidth="1"/>
    <col min="16136" max="16136" width="15.42578125" style="553" customWidth="1"/>
    <col min="16137" max="16137" width="15.28515625" style="553" customWidth="1"/>
    <col min="16138" max="16138" width="19.7109375" style="553" customWidth="1"/>
    <col min="16139" max="16139" width="16.28515625" style="553" customWidth="1"/>
    <col min="16140" max="16140" width="1.28515625" style="553" customWidth="1"/>
    <col min="16141" max="16384" width="11.42578125" style="553"/>
  </cols>
  <sheetData>
    <row r="1" spans="1:11" s="348" customFormat="1" x14ac:dyDescent="0.25">
      <c r="K1" s="919"/>
    </row>
    <row r="2" spans="1:11" s="348" customFormat="1" x14ac:dyDescent="0.25">
      <c r="A2" s="435" t="s">
        <v>126</v>
      </c>
      <c r="B2" s="350"/>
      <c r="C2" s="350"/>
      <c r="D2" s="350"/>
      <c r="E2" s="350"/>
      <c r="F2" s="350"/>
      <c r="G2" s="350"/>
      <c r="H2" s="350"/>
      <c r="I2" s="350"/>
      <c r="J2" s="350"/>
      <c r="K2" s="920" t="s">
        <v>127</v>
      </c>
    </row>
    <row r="3" spans="1:11" s="348" customFormat="1" x14ac:dyDescent="0.25">
      <c r="A3" s="34" t="s">
        <v>0</v>
      </c>
      <c r="B3" s="350"/>
      <c r="C3" s="350"/>
      <c r="D3" s="350"/>
      <c r="E3" s="350"/>
      <c r="F3" s="350"/>
      <c r="G3" s="350"/>
      <c r="H3" s="350"/>
      <c r="I3" s="350"/>
      <c r="J3" s="350"/>
      <c r="K3" s="921"/>
    </row>
    <row r="4" spans="1:11" s="348" customFormat="1" x14ac:dyDescent="0.25">
      <c r="A4" s="23" t="s">
        <v>2240</v>
      </c>
      <c r="B4" s="350"/>
      <c r="D4" s="350"/>
      <c r="E4" s="350"/>
      <c r="F4" s="350"/>
      <c r="G4" s="350"/>
      <c r="H4" s="350"/>
      <c r="I4" s="350"/>
      <c r="J4" s="350"/>
      <c r="K4" s="921"/>
    </row>
    <row r="5" spans="1:11" s="348" customFormat="1" x14ac:dyDescent="0.25">
      <c r="K5" s="919"/>
    </row>
    <row r="6" spans="1:11" s="348" customFormat="1" x14ac:dyDescent="0.25">
      <c r="A6" s="891" t="s">
        <v>1</v>
      </c>
      <c r="B6" s="891" t="s">
        <v>2</v>
      </c>
      <c r="C6" s="891" t="s">
        <v>3</v>
      </c>
      <c r="D6" s="891"/>
      <c r="E6" s="353" t="s">
        <v>4</v>
      </c>
      <c r="F6" s="353"/>
      <c r="G6" s="891" t="s">
        <v>5</v>
      </c>
      <c r="H6" s="1603" t="s">
        <v>6</v>
      </c>
      <c r="I6" s="1603"/>
      <c r="J6" s="891" t="s">
        <v>7</v>
      </c>
      <c r="K6" s="922" t="s">
        <v>8</v>
      </c>
    </row>
    <row r="7" spans="1:11" s="354" customFormat="1" x14ac:dyDescent="0.25">
      <c r="A7" s="1614" t="s">
        <v>9</v>
      </c>
      <c r="B7" s="1601" t="s">
        <v>11</v>
      </c>
      <c r="C7" s="1601" t="s">
        <v>10</v>
      </c>
      <c r="D7" s="1601" t="s">
        <v>12</v>
      </c>
      <c r="E7" s="1601" t="s">
        <v>13</v>
      </c>
      <c r="F7" s="1601"/>
      <c r="G7" s="1601" t="s">
        <v>14</v>
      </c>
      <c r="H7" s="1601" t="s">
        <v>15</v>
      </c>
      <c r="I7" s="1601"/>
      <c r="J7" s="1601" t="s">
        <v>16</v>
      </c>
      <c r="K7" s="1638" t="s">
        <v>17</v>
      </c>
    </row>
    <row r="8" spans="1:11" s="354" customFormat="1" x14ac:dyDescent="0.25">
      <c r="A8" s="1614"/>
      <c r="B8" s="1601"/>
      <c r="C8" s="1601"/>
      <c r="D8" s="1601"/>
      <c r="E8" s="890" t="s">
        <v>18</v>
      </c>
      <c r="F8" s="890" t="s">
        <v>19</v>
      </c>
      <c r="G8" s="1601"/>
      <c r="H8" s="890" t="s">
        <v>18</v>
      </c>
      <c r="I8" s="890" t="s">
        <v>19</v>
      </c>
      <c r="J8" s="1601"/>
      <c r="K8" s="1638"/>
    </row>
    <row r="9" spans="1:11" ht="15.95" customHeight="1" x14ac:dyDescent="0.25">
      <c r="A9" s="372" t="s">
        <v>20</v>
      </c>
      <c r="B9" s="373"/>
      <c r="C9" s="373"/>
      <c r="D9" s="381"/>
      <c r="E9" s="381"/>
      <c r="F9" s="381"/>
      <c r="G9" s="923"/>
      <c r="H9" s="923"/>
      <c r="I9" s="923"/>
      <c r="J9" s="373"/>
      <c r="K9" s="388">
        <f>SUM(K10)</f>
        <v>0</v>
      </c>
    </row>
    <row r="10" spans="1:11" ht="15.95" customHeight="1" x14ac:dyDescent="0.25">
      <c r="A10" s="364"/>
      <c r="B10" s="365"/>
      <c r="C10" s="365"/>
      <c r="D10" s="382"/>
      <c r="E10" s="382"/>
      <c r="F10" s="382"/>
      <c r="G10" s="365"/>
      <c r="H10" s="365"/>
      <c r="I10" s="365"/>
      <c r="J10" s="1569" t="s">
        <v>2178</v>
      </c>
      <c r="K10" s="389"/>
    </row>
    <row r="11" spans="1:11" ht="15.95" customHeight="1" x14ac:dyDescent="0.25">
      <c r="A11" s="372" t="s">
        <v>21</v>
      </c>
      <c r="B11" s="373"/>
      <c r="C11" s="373"/>
      <c r="D11" s="381"/>
      <c r="E11" s="381"/>
      <c r="F11" s="381"/>
      <c r="G11" s="923"/>
      <c r="H11" s="923"/>
      <c r="I11" s="923"/>
      <c r="J11" s="444"/>
      <c r="K11" s="388">
        <f>SUM(K12:K27)</f>
        <v>27461202.420000002</v>
      </c>
    </row>
    <row r="12" spans="1:11" ht="15.95" customHeight="1" x14ac:dyDescent="0.25">
      <c r="A12" s="357" t="s">
        <v>2187</v>
      </c>
      <c r="B12" s="357" t="s">
        <v>110</v>
      </c>
      <c r="C12" s="357" t="s">
        <v>2188</v>
      </c>
      <c r="D12" s="929" t="s">
        <v>2370</v>
      </c>
      <c r="E12" s="929" t="s">
        <v>2370</v>
      </c>
      <c r="F12" s="929" t="s">
        <v>2189</v>
      </c>
      <c r="G12" s="1007"/>
      <c r="H12" s="1007"/>
      <c r="I12" s="1007"/>
      <c r="J12" s="1569" t="s">
        <v>2178</v>
      </c>
      <c r="K12" s="827">
        <f>13649944.38+684571.59+1941279.1</f>
        <v>16275795.07</v>
      </c>
    </row>
    <row r="13" spans="1:11" ht="15.95" customHeight="1" x14ac:dyDescent="0.25">
      <c r="A13" s="1008" t="s">
        <v>2179</v>
      </c>
      <c r="B13" s="1008" t="s">
        <v>23</v>
      </c>
      <c r="C13" s="1008" t="s">
        <v>2180</v>
      </c>
      <c r="D13" s="1009" t="s">
        <v>2371</v>
      </c>
      <c r="E13" s="338"/>
      <c r="F13" s="338"/>
      <c r="G13" s="1010"/>
      <c r="H13" s="1011">
        <v>180</v>
      </c>
      <c r="I13" s="1011"/>
      <c r="J13" s="1569" t="s">
        <v>2178</v>
      </c>
      <c r="K13" s="1701">
        <f>820045.57+4728534.39+196790+311384.45</f>
        <v>6056754.4100000001</v>
      </c>
    </row>
    <row r="14" spans="1:11" ht="15.95" customHeight="1" x14ac:dyDescent="0.25">
      <c r="A14" s="1008" t="s">
        <v>2181</v>
      </c>
      <c r="B14" s="1008" t="s">
        <v>23</v>
      </c>
      <c r="C14" s="1008" t="s">
        <v>2180</v>
      </c>
      <c r="D14" s="1009" t="s">
        <v>2371</v>
      </c>
      <c r="E14" s="338"/>
      <c r="F14" s="338"/>
      <c r="G14" s="1010"/>
      <c r="H14" s="1011">
        <v>680</v>
      </c>
      <c r="I14" s="1011"/>
      <c r="J14" s="1572" t="s">
        <v>2178</v>
      </c>
      <c r="K14" s="1701"/>
    </row>
    <row r="15" spans="1:11" ht="15.95" customHeight="1" x14ac:dyDescent="0.25">
      <c r="A15" s="357" t="s">
        <v>2182</v>
      </c>
      <c r="B15" s="357" t="s">
        <v>23</v>
      </c>
      <c r="C15" s="357" t="s">
        <v>2180</v>
      </c>
      <c r="D15" s="929" t="s">
        <v>2183</v>
      </c>
      <c r="E15" s="338"/>
      <c r="F15" s="338"/>
      <c r="G15" s="1007"/>
      <c r="H15" s="842">
        <v>135</v>
      </c>
      <c r="I15" s="842"/>
      <c r="J15" s="1569" t="s">
        <v>2178</v>
      </c>
      <c r="K15" s="1701"/>
    </row>
    <row r="16" spans="1:11" ht="15.95" customHeight="1" x14ac:dyDescent="0.25">
      <c r="A16" s="357" t="s">
        <v>2184</v>
      </c>
      <c r="B16" s="357" t="s">
        <v>23</v>
      </c>
      <c r="C16" s="357" t="s">
        <v>2180</v>
      </c>
      <c r="D16" s="929" t="s">
        <v>2183</v>
      </c>
      <c r="E16" s="338"/>
      <c r="F16" s="338"/>
      <c r="G16" s="1007"/>
      <c r="H16" s="842">
        <v>340</v>
      </c>
      <c r="I16" s="842"/>
      <c r="J16" s="1572" t="s">
        <v>2178</v>
      </c>
      <c r="K16" s="1701"/>
    </row>
    <row r="17" spans="1:11" ht="15.95" customHeight="1" x14ac:dyDescent="0.25">
      <c r="A17" s="357" t="s">
        <v>2185</v>
      </c>
      <c r="B17" s="357" t="s">
        <v>23</v>
      </c>
      <c r="C17" s="357" t="s">
        <v>2180</v>
      </c>
      <c r="D17" s="929" t="s">
        <v>2372</v>
      </c>
      <c r="E17" s="338"/>
      <c r="F17" s="338"/>
      <c r="G17" s="1007"/>
      <c r="H17" s="842">
        <v>110</v>
      </c>
      <c r="I17" s="842"/>
      <c r="J17" s="1569" t="s">
        <v>2178</v>
      </c>
      <c r="K17" s="1701"/>
    </row>
    <row r="18" spans="1:11" ht="15.95" customHeight="1" x14ac:dyDescent="0.25">
      <c r="A18" s="357" t="s">
        <v>2186</v>
      </c>
      <c r="B18" s="357" t="s">
        <v>23</v>
      </c>
      <c r="C18" s="357" t="s">
        <v>2180</v>
      </c>
      <c r="D18" s="929" t="s">
        <v>2372</v>
      </c>
      <c r="E18" s="338"/>
      <c r="F18" s="338"/>
      <c r="G18" s="1007"/>
      <c r="H18" s="842">
        <v>200</v>
      </c>
      <c r="I18" s="842"/>
      <c r="J18" s="1572" t="s">
        <v>2178</v>
      </c>
      <c r="K18" s="1657"/>
    </row>
    <row r="19" spans="1:11" ht="15.95" customHeight="1" x14ac:dyDescent="0.25">
      <c r="A19" s="357" t="s">
        <v>3436</v>
      </c>
      <c r="B19" s="357" t="s">
        <v>169</v>
      </c>
      <c r="C19" s="357" t="s">
        <v>2190</v>
      </c>
      <c r="D19" s="1012"/>
      <c r="E19" s="338"/>
      <c r="F19" s="338"/>
      <c r="G19" s="1007"/>
      <c r="H19" s="842">
        <v>150</v>
      </c>
      <c r="I19" s="842">
        <v>350</v>
      </c>
      <c r="J19" s="1569" t="s">
        <v>2178</v>
      </c>
      <c r="K19" s="1656">
        <f>3446114.63+725345.72+2560.35+15150+227899.7+711582.54</f>
        <v>5128652.9399999995</v>
      </c>
    </row>
    <row r="20" spans="1:11" ht="15.95" customHeight="1" x14ac:dyDescent="0.25">
      <c r="A20" s="357" t="s">
        <v>2191</v>
      </c>
      <c r="B20" s="357" t="s">
        <v>23</v>
      </c>
      <c r="C20" s="357" t="s">
        <v>2192</v>
      </c>
      <c r="D20" s="1012"/>
      <c r="E20" s="338"/>
      <c r="F20" s="338"/>
      <c r="G20" s="1007"/>
      <c r="H20" s="842">
        <v>250</v>
      </c>
      <c r="I20" s="842">
        <v>350</v>
      </c>
      <c r="J20" s="1569" t="s">
        <v>2178</v>
      </c>
      <c r="K20" s="1701"/>
    </row>
    <row r="21" spans="1:11" ht="15.95" customHeight="1" x14ac:dyDescent="0.25">
      <c r="A21" s="357" t="s">
        <v>2193</v>
      </c>
      <c r="B21" s="357" t="s">
        <v>2194</v>
      </c>
      <c r="C21" s="357" t="s">
        <v>2192</v>
      </c>
      <c r="D21" s="1012"/>
      <c r="E21" s="338"/>
      <c r="F21" s="338"/>
      <c r="G21" s="1007"/>
      <c r="H21" s="842">
        <v>19</v>
      </c>
      <c r="I21" s="842">
        <v>23</v>
      </c>
      <c r="J21" s="1569" t="s">
        <v>2178</v>
      </c>
      <c r="K21" s="1701"/>
    </row>
    <row r="22" spans="1:11" ht="15.95" customHeight="1" x14ac:dyDescent="0.25">
      <c r="A22" s="357" t="s">
        <v>2193</v>
      </c>
      <c r="B22" s="357" t="s">
        <v>2194</v>
      </c>
      <c r="C22" s="357" t="s">
        <v>2195</v>
      </c>
      <c r="D22" s="1012"/>
      <c r="E22" s="338"/>
      <c r="F22" s="485"/>
      <c r="G22" s="842">
        <v>1650</v>
      </c>
      <c r="H22" s="1007"/>
      <c r="I22" s="1007"/>
      <c r="J22" s="1569" t="s">
        <v>2178</v>
      </c>
      <c r="K22" s="1701"/>
    </row>
    <row r="23" spans="1:11" s="355" customFormat="1" ht="15.95" customHeight="1" x14ac:dyDescent="0.25">
      <c r="A23" s="357" t="s">
        <v>2196</v>
      </c>
      <c r="B23" s="357" t="s">
        <v>30</v>
      </c>
      <c r="C23" s="357" t="s">
        <v>2190</v>
      </c>
      <c r="D23" s="1012"/>
      <c r="E23" s="1012"/>
      <c r="F23" s="438"/>
      <c r="G23" s="79">
        <v>120</v>
      </c>
      <c r="H23" s="68"/>
      <c r="I23" s="68"/>
      <c r="J23" s="1569" t="s">
        <v>2178</v>
      </c>
      <c r="K23" s="1701"/>
    </row>
    <row r="24" spans="1:11" s="355" customFormat="1" ht="15.95" customHeight="1" x14ac:dyDescent="0.25">
      <c r="A24" s="357" t="s">
        <v>2197</v>
      </c>
      <c r="B24" s="357" t="s">
        <v>30</v>
      </c>
      <c r="C24" s="357" t="s">
        <v>2192</v>
      </c>
      <c r="D24" s="1012"/>
      <c r="E24" s="1005" t="s">
        <v>2198</v>
      </c>
      <c r="F24" s="1005" t="s">
        <v>2199</v>
      </c>
      <c r="G24" s="68"/>
      <c r="H24" s="1013"/>
      <c r="I24" s="1013"/>
      <c r="J24" s="1569" t="s">
        <v>2178</v>
      </c>
      <c r="K24" s="1701"/>
    </row>
    <row r="25" spans="1:11" s="355" customFormat="1" ht="15.95" customHeight="1" x14ac:dyDescent="0.25">
      <c r="A25" s="357" t="s">
        <v>2234</v>
      </c>
      <c r="B25" s="357" t="s">
        <v>2194</v>
      </c>
      <c r="C25" s="357" t="s">
        <v>2190</v>
      </c>
      <c r="D25" s="1012"/>
      <c r="E25" s="1012"/>
      <c r="F25" s="438"/>
      <c r="G25" s="79">
        <v>1800</v>
      </c>
      <c r="H25" s="68"/>
      <c r="I25" s="68"/>
      <c r="J25" s="1569" t="s">
        <v>2178</v>
      </c>
      <c r="K25" s="1701"/>
    </row>
    <row r="26" spans="1:11" ht="15.95" customHeight="1" x14ac:dyDescent="0.25">
      <c r="A26" s="357" t="s">
        <v>2235</v>
      </c>
      <c r="B26" s="357" t="s">
        <v>2194</v>
      </c>
      <c r="C26" s="357" t="s">
        <v>2190</v>
      </c>
      <c r="D26" s="1012"/>
      <c r="E26" s="1012"/>
      <c r="F26" s="438"/>
      <c r="G26" s="79">
        <v>1175</v>
      </c>
      <c r="H26" s="68"/>
      <c r="I26" s="68"/>
      <c r="J26" s="1569" t="s">
        <v>2178</v>
      </c>
      <c r="K26" s="1701"/>
    </row>
    <row r="27" spans="1:11" s="355" customFormat="1" ht="15.95" customHeight="1" x14ac:dyDescent="0.25">
      <c r="A27" s="357" t="s">
        <v>2236</v>
      </c>
      <c r="B27" s="357" t="s">
        <v>2194</v>
      </c>
      <c r="C27" s="357" t="s">
        <v>2195</v>
      </c>
      <c r="D27" s="1012"/>
      <c r="E27" s="338"/>
      <c r="F27" s="485"/>
      <c r="G27" s="842">
        <v>630</v>
      </c>
      <c r="H27" s="1007"/>
      <c r="I27" s="1007"/>
      <c r="J27" s="1569" t="s">
        <v>2178</v>
      </c>
      <c r="K27" s="1657"/>
    </row>
    <row r="28" spans="1:11" s="348" customFormat="1" ht="15.95" customHeight="1" x14ac:dyDescent="0.25">
      <c r="A28" s="364"/>
      <c r="B28" s="370"/>
      <c r="C28" s="370"/>
      <c r="D28" s="387"/>
      <c r="E28" s="387"/>
      <c r="F28" s="387"/>
      <c r="G28" s="939"/>
      <c r="H28" s="939"/>
      <c r="I28" s="939"/>
      <c r="J28" s="1569"/>
      <c r="K28" s="670"/>
    </row>
    <row r="29" spans="1:11" s="348" customFormat="1" ht="15.95" customHeight="1" x14ac:dyDescent="0.25">
      <c r="A29" s="372" t="s">
        <v>2373</v>
      </c>
      <c r="B29" s="373"/>
      <c r="C29" s="373"/>
      <c r="D29" s="381"/>
      <c r="E29" s="381"/>
      <c r="F29" s="381"/>
      <c r="G29" s="940"/>
      <c r="H29" s="940"/>
      <c r="I29" s="940"/>
      <c r="J29" s="444"/>
      <c r="K29" s="388">
        <f>+K30</f>
        <v>4528897.43</v>
      </c>
    </row>
    <row r="30" spans="1:11" s="348" customFormat="1" ht="15.95" customHeight="1" x14ac:dyDescent="0.25">
      <c r="A30" s="358" t="s">
        <v>2200</v>
      </c>
      <c r="B30" s="358" t="s">
        <v>2201</v>
      </c>
      <c r="C30" s="358" t="s">
        <v>2202</v>
      </c>
      <c r="D30" s="438"/>
      <c r="E30" s="438"/>
      <c r="F30" s="438"/>
      <c r="G30" s="438"/>
      <c r="H30" s="438"/>
      <c r="I30" s="438"/>
      <c r="J30" s="1569" t="s">
        <v>2178</v>
      </c>
      <c r="K30" s="79">
        <f>514510.34+100866.91+3766178.67+41070+106271.51</f>
        <v>4528897.43</v>
      </c>
    </row>
    <row r="31" spans="1:11" s="348" customFormat="1" ht="15.95" customHeight="1" x14ac:dyDescent="0.25">
      <c r="A31" s="364"/>
      <c r="B31" s="370"/>
      <c r="C31" s="370"/>
      <c r="D31" s="387"/>
      <c r="E31" s="387"/>
      <c r="F31" s="387"/>
      <c r="G31" s="939"/>
      <c r="H31" s="939"/>
      <c r="I31" s="939"/>
      <c r="J31" s="1569"/>
      <c r="K31" s="670"/>
    </row>
    <row r="32" spans="1:11" ht="15.95" customHeight="1" x14ac:dyDescent="0.25">
      <c r="A32" s="372" t="s">
        <v>41</v>
      </c>
      <c r="B32" s="373"/>
      <c r="C32" s="373"/>
      <c r="D32" s="381"/>
      <c r="E32" s="381"/>
      <c r="F32" s="381"/>
      <c r="G32" s="940"/>
      <c r="H32" s="940"/>
      <c r="I32" s="940"/>
      <c r="J32" s="444"/>
      <c r="K32" s="388">
        <f>SUM(K33:K43)</f>
        <v>7108297.8200000012</v>
      </c>
    </row>
    <row r="33" spans="1:11" ht="15.95" customHeight="1" x14ac:dyDescent="0.25">
      <c r="A33" s="358" t="s">
        <v>2374</v>
      </c>
      <c r="B33" s="358" t="s">
        <v>2375</v>
      </c>
      <c r="C33" s="358" t="s">
        <v>2376</v>
      </c>
      <c r="D33" s="1014"/>
      <c r="E33" s="1014"/>
      <c r="F33" s="1015"/>
      <c r="G33" s="437"/>
      <c r="H33" s="437"/>
      <c r="I33" s="437"/>
      <c r="J33" s="1569" t="s">
        <v>2377</v>
      </c>
      <c r="K33" s="544">
        <v>5865752.96</v>
      </c>
    </row>
    <row r="34" spans="1:11" ht="15.95" customHeight="1" x14ac:dyDescent="0.25">
      <c r="A34" s="358" t="s">
        <v>2013</v>
      </c>
      <c r="B34" s="358" t="s">
        <v>2194</v>
      </c>
      <c r="C34" s="358" t="s">
        <v>2195</v>
      </c>
      <c r="D34" s="1006"/>
      <c r="E34" s="362"/>
      <c r="F34" s="362"/>
      <c r="G34" s="437"/>
      <c r="H34" s="544">
        <v>110</v>
      </c>
      <c r="I34" s="544">
        <v>500</v>
      </c>
      <c r="J34" s="1569" t="s">
        <v>2178</v>
      </c>
      <c r="K34" s="1677">
        <v>643678.04</v>
      </c>
    </row>
    <row r="35" spans="1:11" ht="15.95" customHeight="1" x14ac:dyDescent="0.25">
      <c r="A35" s="358" t="s">
        <v>2203</v>
      </c>
      <c r="B35" s="358" t="s">
        <v>169</v>
      </c>
      <c r="C35" s="358" t="s">
        <v>2190</v>
      </c>
      <c r="D35" s="1006"/>
      <c r="E35" s="362"/>
      <c r="F35" s="362"/>
      <c r="G35" s="437"/>
      <c r="H35" s="544">
        <v>450</v>
      </c>
      <c r="I35" s="544">
        <v>750</v>
      </c>
      <c r="J35" s="1569" t="s">
        <v>2178</v>
      </c>
      <c r="K35" s="1677"/>
    </row>
    <row r="36" spans="1:11" ht="15.95" customHeight="1" x14ac:dyDescent="0.25">
      <c r="A36" s="358" t="s">
        <v>2204</v>
      </c>
      <c r="B36" s="358" t="s">
        <v>2205</v>
      </c>
      <c r="C36" s="358" t="s">
        <v>2190</v>
      </c>
      <c r="D36" s="1004"/>
      <c r="E36" s="362"/>
      <c r="F36" s="362"/>
      <c r="G36" s="437"/>
      <c r="H36" s="544">
        <v>6000</v>
      </c>
      <c r="I36" s="544">
        <v>12000</v>
      </c>
      <c r="J36" s="1569" t="s">
        <v>2178</v>
      </c>
      <c r="K36" s="1677"/>
    </row>
    <row r="37" spans="1:11" ht="15.95" customHeight="1" x14ac:dyDescent="0.25">
      <c r="A37" s="358" t="s">
        <v>2378</v>
      </c>
      <c r="B37" s="358" t="s">
        <v>110</v>
      </c>
      <c r="C37" s="358" t="s">
        <v>2195</v>
      </c>
      <c r="D37" s="1004"/>
      <c r="E37" s="1016"/>
      <c r="F37" s="1016"/>
      <c r="G37" s="1017">
        <v>150</v>
      </c>
      <c r="H37" s="1006"/>
      <c r="I37" s="1006"/>
      <c r="J37" s="1569" t="s">
        <v>2379</v>
      </c>
      <c r="K37" s="79">
        <v>217124.08</v>
      </c>
    </row>
    <row r="38" spans="1:11" ht="15.95" customHeight="1" x14ac:dyDescent="0.25">
      <c r="A38" s="357" t="s">
        <v>2233</v>
      </c>
      <c r="B38" s="358" t="s">
        <v>2194</v>
      </c>
      <c r="C38" s="358" t="s">
        <v>2190</v>
      </c>
      <c r="D38" s="1004"/>
      <c r="E38" s="1016"/>
      <c r="F38" s="1016"/>
      <c r="G38" s="438"/>
      <c r="H38" s="1006">
        <v>250</v>
      </c>
      <c r="I38" s="1006">
        <v>400</v>
      </c>
      <c r="J38" s="1569" t="s">
        <v>2178</v>
      </c>
      <c r="K38" s="1702">
        <f>134733.44+39294.75</f>
        <v>174028.19</v>
      </c>
    </row>
    <row r="39" spans="1:11" ht="15.95" customHeight="1" x14ac:dyDescent="0.25">
      <c r="A39" s="357" t="s">
        <v>618</v>
      </c>
      <c r="B39" s="358" t="s">
        <v>2194</v>
      </c>
      <c r="C39" s="358" t="s">
        <v>2190</v>
      </c>
      <c r="D39" s="1004"/>
      <c r="E39" s="1016"/>
      <c r="F39" s="1016"/>
      <c r="G39" s="438"/>
      <c r="H39" s="1006">
        <v>45</v>
      </c>
      <c r="I39" s="1006">
        <v>900</v>
      </c>
      <c r="J39" s="1569" t="s">
        <v>2178</v>
      </c>
      <c r="K39" s="1703"/>
    </row>
    <row r="40" spans="1:11" ht="15.95" customHeight="1" x14ac:dyDescent="0.25">
      <c r="A40" s="358" t="s">
        <v>2206</v>
      </c>
      <c r="B40" s="358" t="s">
        <v>2194</v>
      </c>
      <c r="C40" s="358" t="s">
        <v>2207</v>
      </c>
      <c r="D40" s="1014">
        <v>0.03</v>
      </c>
      <c r="E40" s="1014">
        <v>0.03</v>
      </c>
      <c r="F40" s="1015">
        <v>0.04</v>
      </c>
      <c r="G40" s="437"/>
      <c r="H40" s="541"/>
      <c r="I40" s="541"/>
      <c r="J40" s="1569" t="s">
        <v>2178</v>
      </c>
      <c r="K40" s="544">
        <v>104160.05</v>
      </c>
    </row>
    <row r="41" spans="1:11" ht="15.95" customHeight="1" x14ac:dyDescent="0.25">
      <c r="A41" s="358" t="s">
        <v>2380</v>
      </c>
      <c r="B41" s="358" t="s">
        <v>110</v>
      </c>
      <c r="C41" s="358" t="s">
        <v>2376</v>
      </c>
      <c r="D41" s="1014"/>
      <c r="E41" s="1014"/>
      <c r="F41" s="1015"/>
      <c r="G41" s="437"/>
      <c r="H41" s="541"/>
      <c r="I41" s="541"/>
      <c r="J41" s="1569" t="s">
        <v>2381</v>
      </c>
      <c r="K41" s="544">
        <v>52489.57</v>
      </c>
    </row>
    <row r="42" spans="1:11" ht="15.95" customHeight="1" x14ac:dyDescent="0.25">
      <c r="A42" s="358" t="s">
        <v>2382</v>
      </c>
      <c r="B42" s="358" t="s">
        <v>110</v>
      </c>
      <c r="C42" s="358" t="s">
        <v>2376</v>
      </c>
      <c r="D42" s="1014"/>
      <c r="E42" s="1014"/>
      <c r="F42" s="1015"/>
      <c r="G42" s="437"/>
      <c r="H42" s="541"/>
      <c r="I42" s="541"/>
      <c r="J42" s="1569" t="s">
        <v>2383</v>
      </c>
      <c r="K42" s="544">
        <v>34251.730000000003</v>
      </c>
    </row>
    <row r="43" spans="1:11" ht="15.95" customHeight="1" x14ac:dyDescent="0.25">
      <c r="A43" s="358" t="s">
        <v>1219</v>
      </c>
      <c r="B43" s="358" t="s">
        <v>169</v>
      </c>
      <c r="C43" s="358" t="s">
        <v>2223</v>
      </c>
      <c r="D43" s="1004"/>
      <c r="E43" s="1016"/>
      <c r="F43" s="1016"/>
      <c r="G43" s="438"/>
      <c r="H43" s="1006">
        <v>200</v>
      </c>
      <c r="I43" s="1006">
        <v>500</v>
      </c>
      <c r="J43" s="1569" t="s">
        <v>2178</v>
      </c>
      <c r="K43" s="79">
        <v>16813.2</v>
      </c>
    </row>
    <row r="44" spans="1:11" ht="15.95" customHeight="1" x14ac:dyDescent="0.25">
      <c r="A44" s="366"/>
      <c r="B44" s="366"/>
      <c r="C44" s="366"/>
      <c r="D44" s="933"/>
      <c r="E44" s="933"/>
      <c r="F44" s="934"/>
      <c r="G44" s="663"/>
      <c r="H44" s="663"/>
      <c r="I44" s="663"/>
      <c r="J44" s="1569"/>
      <c r="K44" s="675"/>
    </row>
    <row r="45" spans="1:11" ht="15.95" customHeight="1" x14ac:dyDescent="0.25">
      <c r="A45" s="372" t="s">
        <v>64</v>
      </c>
      <c r="B45" s="373"/>
      <c r="C45" s="373"/>
      <c r="D45" s="381"/>
      <c r="E45" s="381"/>
      <c r="F45" s="381"/>
      <c r="G45" s="940"/>
      <c r="H45" s="940"/>
      <c r="I45" s="940"/>
      <c r="J45" s="444"/>
      <c r="K45" s="388">
        <f>+K46+K47+K48+K49</f>
        <v>1235260.01</v>
      </c>
    </row>
    <row r="46" spans="1:11" s="243" customFormat="1" ht="15.95" customHeight="1" x14ac:dyDescent="0.25">
      <c r="A46" s="358" t="s">
        <v>1065</v>
      </c>
      <c r="B46" s="358" t="s">
        <v>110</v>
      </c>
      <c r="C46" s="358" t="s">
        <v>2209</v>
      </c>
      <c r="D46" s="1006"/>
      <c r="E46" s="1018"/>
      <c r="F46" s="1018"/>
      <c r="G46" s="485"/>
      <c r="H46" s="544">
        <v>2</v>
      </c>
      <c r="I46" s="544">
        <v>1500</v>
      </c>
      <c r="J46" s="1569" t="s">
        <v>2178</v>
      </c>
      <c r="K46" s="544">
        <f>69888+110000+154923.4+478967+68811.61+74646</f>
        <v>957236.01</v>
      </c>
    </row>
    <row r="47" spans="1:11" s="554" customFormat="1" ht="15.95" customHeight="1" x14ac:dyDescent="0.25">
      <c r="A47" s="358" t="s">
        <v>2212</v>
      </c>
      <c r="B47" s="358" t="s">
        <v>169</v>
      </c>
      <c r="C47" s="358" t="s">
        <v>2213</v>
      </c>
      <c r="D47" s="1004"/>
      <c r="E47" s="362"/>
      <c r="F47" s="362"/>
      <c r="G47" s="437"/>
      <c r="H47" s="544">
        <v>2</v>
      </c>
      <c r="I47" s="544">
        <v>600</v>
      </c>
      <c r="J47" s="1569" t="s">
        <v>2178</v>
      </c>
      <c r="K47" s="544">
        <v>141125</v>
      </c>
    </row>
    <row r="48" spans="1:11" s="554" customFormat="1" ht="15.95" customHeight="1" x14ac:dyDescent="0.25">
      <c r="A48" s="1019" t="s">
        <v>2208</v>
      </c>
      <c r="B48" s="1019" t="s">
        <v>110</v>
      </c>
      <c r="C48" s="1019" t="s">
        <v>2195</v>
      </c>
      <c r="D48" s="1020"/>
      <c r="E48" s="1021"/>
      <c r="F48" s="1021"/>
      <c r="G48" s="899"/>
      <c r="H48" s="188">
        <v>750</v>
      </c>
      <c r="I48" s="188">
        <v>5000</v>
      </c>
      <c r="J48" s="1573" t="s">
        <v>2178</v>
      </c>
      <c r="K48" s="188">
        <f>54000+60000+9920+12979</f>
        <v>136899</v>
      </c>
    </row>
    <row r="49" spans="1:11" ht="15.95" customHeight="1" x14ac:dyDescent="0.25">
      <c r="A49" s="358" t="s">
        <v>2210</v>
      </c>
      <c r="B49" s="358" t="s">
        <v>110</v>
      </c>
      <c r="C49" s="358" t="s">
        <v>2211</v>
      </c>
      <c r="D49" s="1004"/>
      <c r="E49" s="1018"/>
      <c r="F49" s="1018"/>
      <c r="G49" s="437"/>
      <c r="H49" s="544">
        <v>8</v>
      </c>
      <c r="I49" s="544">
        <v>24</v>
      </c>
      <c r="J49" s="1569" t="s">
        <v>2178</v>
      </c>
      <c r="K49" s="544">
        <v>0</v>
      </c>
    </row>
    <row r="50" spans="1:11" ht="15.95" customHeight="1" x14ac:dyDescent="0.25">
      <c r="A50" s="366"/>
      <c r="B50" s="366"/>
      <c r="C50" s="366"/>
      <c r="D50" s="930"/>
      <c r="E50" s="386"/>
      <c r="F50" s="386"/>
      <c r="G50" s="663"/>
      <c r="H50" s="390"/>
      <c r="I50" s="390"/>
      <c r="J50" s="1569"/>
      <c r="K50" s="389"/>
    </row>
    <row r="51" spans="1:11" ht="15.95" customHeight="1" x14ac:dyDescent="0.25">
      <c r="A51" s="372" t="s">
        <v>65</v>
      </c>
      <c r="B51" s="373"/>
      <c r="C51" s="373"/>
      <c r="D51" s="381"/>
      <c r="E51" s="381"/>
      <c r="F51" s="381"/>
      <c r="G51" s="940"/>
      <c r="H51" s="940"/>
      <c r="I51" s="940"/>
      <c r="J51" s="444"/>
      <c r="K51" s="388">
        <f>+K52</f>
        <v>1050767.69</v>
      </c>
    </row>
    <row r="52" spans="1:11" s="554" customFormat="1" ht="15.95" customHeight="1" x14ac:dyDescent="0.25">
      <c r="A52" s="366" t="s">
        <v>2214</v>
      </c>
      <c r="B52" s="366" t="s">
        <v>2194</v>
      </c>
      <c r="C52" s="366" t="s">
        <v>2215</v>
      </c>
      <c r="D52" s="930"/>
      <c r="E52" s="930"/>
      <c r="F52" s="930"/>
      <c r="G52" s="663"/>
      <c r="H52" s="390">
        <v>250</v>
      </c>
      <c r="I52" s="390">
        <v>2550</v>
      </c>
      <c r="J52" s="1569" t="s">
        <v>2178</v>
      </c>
      <c r="K52" s="675">
        <v>1050767.69</v>
      </c>
    </row>
    <row r="53" spans="1:11" s="554" customFormat="1" ht="15.95" customHeight="1" x14ac:dyDescent="0.25">
      <c r="A53" s="366"/>
      <c r="B53" s="366"/>
      <c r="C53" s="366"/>
      <c r="D53" s="930"/>
      <c r="E53" s="930"/>
      <c r="F53" s="930"/>
      <c r="G53" s="663"/>
      <c r="H53" s="390"/>
      <c r="I53" s="390"/>
      <c r="J53" s="1569"/>
      <c r="K53" s="389"/>
    </row>
    <row r="54" spans="1:11" ht="15.95" customHeight="1" x14ac:dyDescent="0.25">
      <c r="A54" s="372" t="s">
        <v>67</v>
      </c>
      <c r="B54" s="373"/>
      <c r="C54" s="373"/>
      <c r="D54" s="381"/>
      <c r="E54" s="381"/>
      <c r="F54" s="381"/>
      <c r="G54" s="940"/>
      <c r="H54" s="940"/>
      <c r="I54" s="940"/>
      <c r="J54" s="444"/>
      <c r="K54" s="388">
        <f>+K55</f>
        <v>0</v>
      </c>
    </row>
    <row r="55" spans="1:11" s="355" customFormat="1" ht="15.95" customHeight="1" x14ac:dyDescent="0.25">
      <c r="A55" s="745"/>
      <c r="B55" s="370"/>
      <c r="C55" s="370"/>
      <c r="D55" s="387"/>
      <c r="E55" s="387"/>
      <c r="F55" s="387"/>
      <c r="G55" s="939"/>
      <c r="H55" s="939"/>
      <c r="I55" s="939"/>
      <c r="J55" s="1569"/>
      <c r="K55" s="670"/>
    </row>
    <row r="56" spans="1:11" ht="15.95" customHeight="1" x14ac:dyDescent="0.25">
      <c r="A56" s="372" t="s">
        <v>68</v>
      </c>
      <c r="B56" s="373"/>
      <c r="C56" s="373"/>
      <c r="D56" s="381"/>
      <c r="E56" s="381"/>
      <c r="F56" s="381"/>
      <c r="G56" s="940"/>
      <c r="H56" s="940"/>
      <c r="I56" s="940"/>
      <c r="J56" s="444"/>
      <c r="K56" s="388">
        <f>SUM(K57:K76)</f>
        <v>17818426.73</v>
      </c>
    </row>
    <row r="57" spans="1:11" s="355" customFormat="1" ht="15.95" customHeight="1" x14ac:dyDescent="0.25">
      <c r="A57" s="367" t="s">
        <v>2216</v>
      </c>
      <c r="B57" s="366" t="s">
        <v>2217</v>
      </c>
      <c r="C57" s="366" t="s">
        <v>2195</v>
      </c>
      <c r="D57" s="930"/>
      <c r="E57" s="930"/>
      <c r="F57" s="387"/>
      <c r="G57" s="938">
        <v>350</v>
      </c>
      <c r="H57" s="939"/>
      <c r="I57" s="939"/>
      <c r="J57" s="1569" t="s">
        <v>2178</v>
      </c>
      <c r="K57" s="1700">
        <v>98210</v>
      </c>
    </row>
    <row r="58" spans="1:11" s="355" customFormat="1" ht="15.95" customHeight="1" x14ac:dyDescent="0.25">
      <c r="A58" s="367" t="s">
        <v>2218</v>
      </c>
      <c r="B58" s="366" t="s">
        <v>169</v>
      </c>
      <c r="C58" s="366" t="s">
        <v>2195</v>
      </c>
      <c r="D58" s="930"/>
      <c r="E58" s="930"/>
      <c r="F58" s="387"/>
      <c r="G58" s="938">
        <v>190</v>
      </c>
      <c r="H58" s="939"/>
      <c r="I58" s="939"/>
      <c r="J58" s="1569" t="s">
        <v>2178</v>
      </c>
      <c r="K58" s="1700"/>
    </row>
    <row r="59" spans="1:11" s="355" customFormat="1" ht="15.95" customHeight="1" x14ac:dyDescent="0.25">
      <c r="A59" s="367" t="s">
        <v>2219</v>
      </c>
      <c r="B59" s="366" t="s">
        <v>2194</v>
      </c>
      <c r="C59" s="366" t="s">
        <v>2195</v>
      </c>
      <c r="D59" s="930"/>
      <c r="E59" s="932"/>
      <c r="F59" s="932"/>
      <c r="G59" s="939"/>
      <c r="H59" s="925">
        <v>200</v>
      </c>
      <c r="I59" s="938">
        <v>400</v>
      </c>
      <c r="J59" s="1569" t="s">
        <v>2178</v>
      </c>
      <c r="K59" s="676">
        <v>0</v>
      </c>
    </row>
    <row r="60" spans="1:11" s="355" customFormat="1" ht="15.95" customHeight="1" x14ac:dyDescent="0.25">
      <c r="A60" s="367" t="s">
        <v>2220</v>
      </c>
      <c r="B60" s="366" t="s">
        <v>2194</v>
      </c>
      <c r="C60" s="366" t="s">
        <v>2195</v>
      </c>
      <c r="D60" s="930"/>
      <c r="E60" s="932"/>
      <c r="F60" s="932"/>
      <c r="G60" s="925"/>
      <c r="H60" s="925">
        <v>150</v>
      </c>
      <c r="I60" s="925">
        <v>230</v>
      </c>
      <c r="J60" s="1569" t="s">
        <v>2178</v>
      </c>
      <c r="K60" s="676">
        <v>0</v>
      </c>
    </row>
    <row r="61" spans="1:11" s="355" customFormat="1" ht="15.95" customHeight="1" x14ac:dyDescent="0.25">
      <c r="A61" s="367" t="s">
        <v>2221</v>
      </c>
      <c r="B61" s="366" t="s">
        <v>2194</v>
      </c>
      <c r="C61" s="366" t="s">
        <v>2195</v>
      </c>
      <c r="D61" s="930"/>
      <c r="E61" s="936"/>
      <c r="F61" s="936"/>
      <c r="G61" s="938">
        <v>420</v>
      </c>
      <c r="H61" s="939"/>
      <c r="I61" s="939"/>
      <c r="J61" s="1569" t="s">
        <v>2178</v>
      </c>
      <c r="K61" s="676">
        <v>0</v>
      </c>
    </row>
    <row r="62" spans="1:11" s="355" customFormat="1" ht="15.95" customHeight="1" x14ac:dyDescent="0.25">
      <c r="A62" s="367" t="s">
        <v>2222</v>
      </c>
      <c r="B62" s="366"/>
      <c r="C62" s="366" t="s">
        <v>2213</v>
      </c>
      <c r="D62" s="930"/>
      <c r="E62" s="932"/>
      <c r="F62" s="932"/>
      <c r="G62" s="939"/>
      <c r="H62" s="925">
        <v>20</v>
      </c>
      <c r="I62" s="925">
        <v>3000</v>
      </c>
      <c r="J62" s="1569" t="s">
        <v>2178</v>
      </c>
      <c r="K62" s="676">
        <v>120690</v>
      </c>
    </row>
    <row r="63" spans="1:11" s="355" customFormat="1" ht="15.95" customHeight="1" x14ac:dyDescent="0.25">
      <c r="A63" s="367" t="s">
        <v>1219</v>
      </c>
      <c r="B63" s="366" t="s">
        <v>169</v>
      </c>
      <c r="C63" s="366" t="s">
        <v>2223</v>
      </c>
      <c r="D63" s="930"/>
      <c r="E63" s="932"/>
      <c r="F63" s="932"/>
      <c r="G63" s="939"/>
      <c r="H63" s="925">
        <v>200</v>
      </c>
      <c r="I63" s="925">
        <v>500</v>
      </c>
      <c r="J63" s="1569" t="s">
        <v>2178</v>
      </c>
      <c r="K63" s="676">
        <v>16813.2</v>
      </c>
    </row>
    <row r="64" spans="1:11" s="355" customFormat="1" ht="15.95" customHeight="1" x14ac:dyDescent="0.25">
      <c r="A64" s="367" t="s">
        <v>2224</v>
      </c>
      <c r="B64" s="366" t="s">
        <v>2225</v>
      </c>
      <c r="C64" s="366" t="s">
        <v>2226</v>
      </c>
      <c r="D64" s="934">
        <v>0.05</v>
      </c>
      <c r="E64" s="383"/>
      <c r="F64" s="387"/>
      <c r="G64" s="939"/>
      <c r="H64" s="939"/>
      <c r="I64" s="939"/>
      <c r="J64" s="1569" t="s">
        <v>2178</v>
      </c>
      <c r="K64" s="676">
        <v>0</v>
      </c>
    </row>
    <row r="65" spans="1:11" s="355" customFormat="1" ht="15.95" customHeight="1" x14ac:dyDescent="0.25">
      <c r="A65" s="367" t="s">
        <v>2227</v>
      </c>
      <c r="B65" s="366" t="s">
        <v>2228</v>
      </c>
      <c r="C65" s="366" t="s">
        <v>2229</v>
      </c>
      <c r="D65" s="934">
        <v>0.05</v>
      </c>
      <c r="E65" s="383"/>
      <c r="F65" s="387"/>
      <c r="G65" s="939"/>
      <c r="H65" s="939"/>
      <c r="I65" s="939"/>
      <c r="J65" s="1569" t="s">
        <v>2178</v>
      </c>
      <c r="K65" s="676">
        <v>0</v>
      </c>
    </row>
    <row r="66" spans="1:11" s="355" customFormat="1" ht="15.95" customHeight="1" x14ac:dyDescent="0.25">
      <c r="A66" s="367" t="s">
        <v>148</v>
      </c>
      <c r="B66" s="366" t="s">
        <v>2230</v>
      </c>
      <c r="C66" s="366" t="s">
        <v>2195</v>
      </c>
      <c r="D66" s="930"/>
      <c r="E66" s="932"/>
      <c r="F66" s="387"/>
      <c r="G66" s="925">
        <v>440</v>
      </c>
      <c r="H66" s="939"/>
      <c r="I66" s="939"/>
      <c r="J66" s="1569" t="s">
        <v>2178</v>
      </c>
      <c r="K66" s="676">
        <v>466440</v>
      </c>
    </row>
    <row r="67" spans="1:11" s="355" customFormat="1" ht="15.95" customHeight="1" x14ac:dyDescent="0.25">
      <c r="A67" s="367" t="s">
        <v>2231</v>
      </c>
      <c r="B67" s="366" t="s">
        <v>2205</v>
      </c>
      <c r="C67" s="366" t="s">
        <v>2232</v>
      </c>
      <c r="D67" s="934"/>
      <c r="E67" s="934">
        <v>0.08</v>
      </c>
      <c r="F67" s="934">
        <v>0.3</v>
      </c>
      <c r="G67" s="939"/>
      <c r="H67" s="939"/>
      <c r="I67" s="939"/>
      <c r="J67" s="1569" t="s">
        <v>2178</v>
      </c>
      <c r="K67" s="676">
        <v>12419329.74</v>
      </c>
    </row>
    <row r="68" spans="1:11" s="355" customFormat="1" ht="15.95" customHeight="1" x14ac:dyDescent="0.25">
      <c r="A68" s="367" t="s">
        <v>2233</v>
      </c>
      <c r="B68" s="366" t="s">
        <v>2194</v>
      </c>
      <c r="C68" s="366" t="s">
        <v>2190</v>
      </c>
      <c r="D68" s="930"/>
      <c r="E68" s="932"/>
      <c r="F68" s="932"/>
      <c r="G68" s="939"/>
      <c r="H68" s="925">
        <v>250</v>
      </c>
      <c r="I68" s="925">
        <v>400</v>
      </c>
      <c r="J68" s="1569" t="s">
        <v>2178</v>
      </c>
      <c r="K68" s="1700">
        <v>134733.44</v>
      </c>
    </row>
    <row r="69" spans="1:11" s="355" customFormat="1" ht="15.95" customHeight="1" x14ac:dyDescent="0.25">
      <c r="A69" s="367" t="s">
        <v>618</v>
      </c>
      <c r="B69" s="366" t="s">
        <v>2194</v>
      </c>
      <c r="C69" s="366" t="s">
        <v>2190</v>
      </c>
      <c r="D69" s="930"/>
      <c r="E69" s="932"/>
      <c r="F69" s="932"/>
      <c r="G69" s="939"/>
      <c r="H69" s="925">
        <v>45</v>
      </c>
      <c r="I69" s="925">
        <v>900</v>
      </c>
      <c r="J69" s="1569" t="s">
        <v>2178</v>
      </c>
      <c r="K69" s="1700"/>
    </row>
    <row r="70" spans="1:11" s="355" customFormat="1" ht="15.95" customHeight="1" x14ac:dyDescent="0.25">
      <c r="A70" s="367" t="s">
        <v>2234</v>
      </c>
      <c r="B70" s="366" t="s">
        <v>2194</v>
      </c>
      <c r="C70" s="366" t="s">
        <v>2190</v>
      </c>
      <c r="D70" s="930"/>
      <c r="E70" s="930"/>
      <c r="F70" s="387"/>
      <c r="G70" s="938">
        <v>1800</v>
      </c>
      <c r="H70" s="939"/>
      <c r="I70" s="939"/>
      <c r="J70" s="1569" t="s">
        <v>2178</v>
      </c>
      <c r="K70" s="1700">
        <v>4186610.35</v>
      </c>
    </row>
    <row r="71" spans="1:11" s="355" customFormat="1" ht="15.95" customHeight="1" x14ac:dyDescent="0.25">
      <c r="A71" s="367" t="s">
        <v>2235</v>
      </c>
      <c r="B71" s="366" t="s">
        <v>2194</v>
      </c>
      <c r="C71" s="366" t="s">
        <v>2190</v>
      </c>
      <c r="D71" s="930"/>
      <c r="E71" s="930"/>
      <c r="F71" s="387"/>
      <c r="G71" s="938">
        <v>1175</v>
      </c>
      <c r="H71" s="939"/>
      <c r="I71" s="939"/>
      <c r="J71" s="1569" t="s">
        <v>2178</v>
      </c>
      <c r="K71" s="1700"/>
    </row>
    <row r="72" spans="1:11" ht="15.95" customHeight="1" x14ac:dyDescent="0.25">
      <c r="A72" s="367" t="s">
        <v>2236</v>
      </c>
      <c r="B72" s="366" t="s">
        <v>2194</v>
      </c>
      <c r="C72" s="366" t="s">
        <v>2195</v>
      </c>
      <c r="D72" s="930"/>
      <c r="E72" s="386"/>
      <c r="F72" s="931"/>
      <c r="G72" s="390">
        <v>630</v>
      </c>
      <c r="H72" s="663"/>
      <c r="I72" s="663"/>
      <c r="J72" s="1569" t="s">
        <v>2178</v>
      </c>
      <c r="K72" s="675"/>
    </row>
    <row r="73" spans="1:11" s="355" customFormat="1" ht="15.95" customHeight="1" x14ac:dyDescent="0.25">
      <c r="A73" s="367" t="s">
        <v>936</v>
      </c>
      <c r="B73" s="366" t="s">
        <v>2194</v>
      </c>
      <c r="C73" s="366" t="s">
        <v>2195</v>
      </c>
      <c r="D73" s="930"/>
      <c r="E73" s="932"/>
      <c r="F73" s="387"/>
      <c r="G73" s="925">
        <v>300</v>
      </c>
      <c r="H73" s="939"/>
      <c r="I73" s="939"/>
      <c r="J73" s="1569" t="s">
        <v>2178</v>
      </c>
      <c r="K73" s="676">
        <v>375600</v>
      </c>
    </row>
    <row r="74" spans="1:11" s="355" customFormat="1" ht="15.95" customHeight="1" x14ac:dyDescent="0.25">
      <c r="A74" s="367" t="s">
        <v>2237</v>
      </c>
      <c r="B74" s="366" t="s">
        <v>2194</v>
      </c>
      <c r="C74" s="366" t="s">
        <v>2195</v>
      </c>
      <c r="D74" s="930"/>
      <c r="E74" s="932"/>
      <c r="F74" s="932"/>
      <c r="G74" s="939"/>
      <c r="H74" s="925">
        <v>100</v>
      </c>
      <c r="I74" s="925">
        <v>500</v>
      </c>
      <c r="J74" s="1569" t="s">
        <v>2178</v>
      </c>
      <c r="K74" s="670">
        <v>0</v>
      </c>
    </row>
    <row r="75" spans="1:11" s="355" customFormat="1" ht="15.95" customHeight="1" x14ac:dyDescent="0.25">
      <c r="A75" s="367" t="s">
        <v>2238</v>
      </c>
      <c r="B75" s="366" t="s">
        <v>607</v>
      </c>
      <c r="C75" s="366" t="s">
        <v>2195</v>
      </c>
      <c r="D75" s="930"/>
      <c r="E75" s="932"/>
      <c r="F75" s="387"/>
      <c r="G75" s="939"/>
      <c r="H75" s="939"/>
      <c r="I75" s="939"/>
      <c r="J75" s="1569" t="s">
        <v>2178</v>
      </c>
      <c r="K75" s="670">
        <v>0</v>
      </c>
    </row>
    <row r="76" spans="1:11" s="355" customFormat="1" ht="15.95" customHeight="1" x14ac:dyDescent="0.25">
      <c r="A76" s="367" t="s">
        <v>2239</v>
      </c>
      <c r="B76" s="366" t="s">
        <v>2230</v>
      </c>
      <c r="C76" s="366" t="s">
        <v>2190</v>
      </c>
      <c r="D76" s="930"/>
      <c r="E76" s="932"/>
      <c r="F76" s="932"/>
      <c r="G76" s="939"/>
      <c r="H76" s="925">
        <v>150</v>
      </c>
      <c r="I76" s="925">
        <v>200</v>
      </c>
      <c r="J76" s="1569" t="s">
        <v>2178</v>
      </c>
      <c r="K76" s="670">
        <v>0</v>
      </c>
    </row>
    <row r="77" spans="1:11" s="355" customFormat="1" ht="15.95" customHeight="1" x14ac:dyDescent="0.25">
      <c r="A77" s="366"/>
      <c r="B77" s="366"/>
      <c r="C77" s="366"/>
      <c r="D77" s="930"/>
      <c r="E77" s="932"/>
      <c r="F77" s="932"/>
      <c r="G77" s="939"/>
      <c r="H77" s="925"/>
      <c r="I77" s="925"/>
      <c r="J77" s="1569"/>
      <c r="K77" s="670"/>
    </row>
    <row r="78" spans="1:11" ht="15.95" customHeight="1" x14ac:dyDescent="0.25">
      <c r="A78" s="671" t="s">
        <v>178</v>
      </c>
      <c r="B78" s="672"/>
      <c r="C78" s="672"/>
      <c r="D78" s="937"/>
      <c r="E78" s="937"/>
      <c r="F78" s="937"/>
      <c r="G78" s="672"/>
      <c r="H78" s="672"/>
      <c r="I78" s="672"/>
      <c r="J78" s="1513"/>
      <c r="K78" s="674">
        <f>+K56+K54+K51+K45+K32+K29+K11+K9</f>
        <v>59202852.100000009</v>
      </c>
    </row>
    <row r="79" spans="1:11" x14ac:dyDescent="0.25">
      <c r="A79" s="482"/>
      <c r="B79" s="19"/>
      <c r="C79" s="19"/>
      <c r="D79" s="19"/>
      <c r="E79" s="19"/>
      <c r="F79" s="19"/>
      <c r="G79" s="19"/>
      <c r="H79" s="19"/>
      <c r="I79" s="19"/>
      <c r="J79" s="1568"/>
      <c r="K79" s="312"/>
    </row>
    <row r="80" spans="1:11" x14ac:dyDescent="0.25">
      <c r="A80" s="482"/>
      <c r="B80" s="19"/>
      <c r="C80" s="19"/>
      <c r="D80" s="19"/>
      <c r="E80" s="19"/>
      <c r="F80" s="19"/>
      <c r="G80" s="19"/>
      <c r="H80" s="19"/>
      <c r="I80" s="19"/>
      <c r="J80" s="1568"/>
      <c r="K80" s="312"/>
    </row>
    <row r="81" spans="1:11" x14ac:dyDescent="0.25">
      <c r="A81" s="23" t="s">
        <v>2241</v>
      </c>
      <c r="J81" s="192"/>
    </row>
    <row r="82" spans="1:11" x14ac:dyDescent="0.25">
      <c r="J82" s="192"/>
    </row>
    <row r="83" spans="1:11" x14ac:dyDescent="0.25">
      <c r="A83" s="372" t="s">
        <v>20</v>
      </c>
      <c r="B83" s="373"/>
      <c r="C83" s="373"/>
      <c r="D83" s="381"/>
      <c r="E83" s="381"/>
      <c r="F83" s="381"/>
      <c r="G83" s="923"/>
      <c r="H83" s="923"/>
      <c r="I83" s="923"/>
      <c r="J83" s="444"/>
      <c r="K83" s="388">
        <f>+K84</f>
        <v>0</v>
      </c>
    </row>
    <row r="84" spans="1:11" x14ac:dyDescent="0.25">
      <c r="A84" s="364"/>
      <c r="B84" s="365"/>
      <c r="C84" s="365"/>
      <c r="D84" s="382"/>
      <c r="E84" s="382"/>
      <c r="F84" s="382"/>
      <c r="G84" s="365"/>
      <c r="H84" s="365"/>
      <c r="I84" s="365"/>
      <c r="J84" s="1570" t="s">
        <v>2178</v>
      </c>
      <c r="K84" s="389"/>
    </row>
    <row r="85" spans="1:11" x14ac:dyDescent="0.25">
      <c r="A85" s="372" t="s">
        <v>21</v>
      </c>
      <c r="B85" s="373"/>
      <c r="C85" s="373"/>
      <c r="D85" s="381"/>
      <c r="E85" s="381"/>
      <c r="F85" s="381"/>
      <c r="G85" s="923"/>
      <c r="H85" s="923"/>
      <c r="I85" s="923"/>
      <c r="J85" s="444"/>
      <c r="K85" s="388">
        <f>+K86</f>
        <v>0</v>
      </c>
    </row>
    <row r="86" spans="1:11" x14ac:dyDescent="0.25">
      <c r="A86" s="366"/>
      <c r="B86" s="366"/>
      <c r="C86" s="366"/>
      <c r="D86" s="929"/>
      <c r="E86" s="929"/>
      <c r="F86" s="929"/>
      <c r="G86" s="942"/>
      <c r="H86" s="942"/>
      <c r="I86" s="942"/>
      <c r="J86" s="1569"/>
      <c r="K86" s="390"/>
    </row>
    <row r="87" spans="1:11" x14ac:dyDescent="0.25">
      <c r="A87" s="372" t="s">
        <v>40</v>
      </c>
      <c r="B87" s="373"/>
      <c r="C87" s="373"/>
      <c r="D87" s="381"/>
      <c r="E87" s="381"/>
      <c r="F87" s="381"/>
      <c r="G87" s="940"/>
      <c r="H87" s="940"/>
      <c r="I87" s="940"/>
      <c r="J87" s="444"/>
      <c r="K87" s="388">
        <f>+K88</f>
        <v>0</v>
      </c>
    </row>
    <row r="88" spans="1:11" x14ac:dyDescent="0.25">
      <c r="A88" s="367"/>
      <c r="B88" s="367"/>
      <c r="C88" s="367"/>
      <c r="D88" s="944"/>
      <c r="E88" s="932"/>
      <c r="F88" s="932"/>
      <c r="G88" s="939"/>
      <c r="H88" s="945"/>
      <c r="I88" s="945"/>
      <c r="J88" s="1570"/>
      <c r="K88" s="389"/>
    </row>
    <row r="89" spans="1:11" x14ac:dyDescent="0.25">
      <c r="A89" s="372" t="s">
        <v>41</v>
      </c>
      <c r="B89" s="373"/>
      <c r="C89" s="373"/>
      <c r="D89" s="381"/>
      <c r="E89" s="381"/>
      <c r="F89" s="381"/>
      <c r="G89" s="940"/>
      <c r="H89" s="940"/>
      <c r="I89" s="940"/>
      <c r="J89" s="444"/>
      <c r="K89" s="388">
        <f>+K90</f>
        <v>95148.19</v>
      </c>
    </row>
    <row r="90" spans="1:11" x14ac:dyDescent="0.25">
      <c r="A90" s="366" t="s">
        <v>2242</v>
      </c>
      <c r="B90" s="366" t="s">
        <v>110</v>
      </c>
      <c r="C90" s="366" t="s">
        <v>2243</v>
      </c>
      <c r="D90" s="946">
        <v>0.01</v>
      </c>
      <c r="E90" s="924"/>
      <c r="F90" s="924"/>
      <c r="G90" s="365"/>
      <c r="H90" s="389"/>
      <c r="I90" s="389"/>
      <c r="J90" s="1571" t="s">
        <v>2244</v>
      </c>
      <c r="K90" s="675">
        <v>95148.19</v>
      </c>
    </row>
    <row r="91" spans="1:11" x14ac:dyDescent="0.25">
      <c r="A91" s="364"/>
      <c r="B91" s="370"/>
      <c r="C91" s="370"/>
      <c r="D91" s="387"/>
      <c r="E91" s="387"/>
      <c r="F91" s="387"/>
      <c r="G91" s="939"/>
      <c r="H91" s="939"/>
      <c r="I91" s="939"/>
      <c r="J91" s="1571"/>
      <c r="K91" s="670"/>
    </row>
    <row r="92" spans="1:11" x14ac:dyDescent="0.25">
      <c r="A92" s="372" t="s">
        <v>64</v>
      </c>
      <c r="B92" s="373"/>
      <c r="C92" s="373"/>
      <c r="D92" s="381"/>
      <c r="E92" s="381"/>
      <c r="F92" s="381"/>
      <c r="G92" s="940"/>
      <c r="H92" s="940"/>
      <c r="I92" s="940"/>
      <c r="J92" s="81"/>
      <c r="K92" s="388">
        <f>SUM(K93:K94)</f>
        <v>152350</v>
      </c>
    </row>
    <row r="93" spans="1:11" x14ac:dyDescent="0.25">
      <c r="A93" s="366" t="s">
        <v>2245</v>
      </c>
      <c r="B93" s="366" t="s">
        <v>56</v>
      </c>
      <c r="C93" s="366" t="s">
        <v>2246</v>
      </c>
      <c r="D93" s="926"/>
      <c r="E93" s="928"/>
      <c r="F93" s="928"/>
      <c r="G93" s="389"/>
      <c r="H93" s="675">
        <v>1000</v>
      </c>
      <c r="I93" s="675">
        <v>5500</v>
      </c>
      <c r="J93" s="1571" t="s">
        <v>2244</v>
      </c>
      <c r="K93" s="675">
        <v>141400</v>
      </c>
    </row>
    <row r="94" spans="1:11" x14ac:dyDescent="0.25">
      <c r="A94" s="366" t="s">
        <v>2247</v>
      </c>
      <c r="B94" s="366" t="s">
        <v>2248</v>
      </c>
      <c r="C94" s="366" t="s">
        <v>2246</v>
      </c>
      <c r="D94" s="925"/>
      <c r="E94" s="928"/>
      <c r="F94" s="928"/>
      <c r="G94" s="365"/>
      <c r="H94" s="675">
        <v>3650</v>
      </c>
      <c r="I94" s="675"/>
      <c r="J94" s="1571" t="s">
        <v>2244</v>
      </c>
      <c r="K94" s="675">
        <v>10950</v>
      </c>
    </row>
    <row r="95" spans="1:11" x14ac:dyDescent="0.25">
      <c r="A95" s="366"/>
      <c r="B95" s="366"/>
      <c r="C95" s="366"/>
      <c r="D95" s="930"/>
      <c r="E95" s="935"/>
      <c r="F95" s="935"/>
      <c r="G95" s="663"/>
      <c r="H95" s="390"/>
      <c r="I95" s="390"/>
      <c r="J95" s="1571"/>
      <c r="K95" s="675"/>
    </row>
    <row r="96" spans="1:11" x14ac:dyDescent="0.25">
      <c r="A96" s="372" t="s">
        <v>65</v>
      </c>
      <c r="B96" s="373"/>
      <c r="C96" s="373"/>
      <c r="D96" s="381"/>
      <c r="E96" s="381"/>
      <c r="F96" s="381"/>
      <c r="G96" s="940"/>
      <c r="H96" s="940"/>
      <c r="I96" s="940"/>
      <c r="J96" s="81"/>
      <c r="K96" s="388">
        <f>+K97</f>
        <v>0</v>
      </c>
    </row>
    <row r="97" spans="1:11" x14ac:dyDescent="0.25">
      <c r="A97" s="366"/>
      <c r="B97" s="366"/>
      <c r="C97" s="366"/>
      <c r="D97" s="930"/>
      <c r="E97" s="930"/>
      <c r="F97" s="930"/>
      <c r="G97" s="663"/>
      <c r="H97" s="390"/>
      <c r="I97" s="390"/>
      <c r="J97" s="1571"/>
      <c r="K97" s="675"/>
    </row>
    <row r="98" spans="1:11" x14ac:dyDescent="0.25">
      <c r="A98" s="372" t="s">
        <v>67</v>
      </c>
      <c r="B98" s="373"/>
      <c r="C98" s="373"/>
      <c r="D98" s="381"/>
      <c r="E98" s="381"/>
      <c r="F98" s="381"/>
      <c r="G98" s="940"/>
      <c r="H98" s="940"/>
      <c r="I98" s="940"/>
      <c r="J98" s="81"/>
      <c r="K98" s="388">
        <f>+K99</f>
        <v>0</v>
      </c>
    </row>
    <row r="99" spans="1:11" x14ac:dyDescent="0.25">
      <c r="A99" s="745"/>
      <c r="B99" s="370"/>
      <c r="C99" s="370"/>
      <c r="D99" s="387"/>
      <c r="E99" s="387"/>
      <c r="F99" s="387"/>
      <c r="G99" s="939"/>
      <c r="H99" s="939"/>
      <c r="I99" s="939"/>
      <c r="J99" s="1571"/>
      <c r="K99" s="670"/>
    </row>
    <row r="100" spans="1:11" x14ac:dyDescent="0.25">
      <c r="A100" s="372" t="s">
        <v>68</v>
      </c>
      <c r="B100" s="373"/>
      <c r="C100" s="373"/>
      <c r="D100" s="381"/>
      <c r="E100" s="381"/>
      <c r="F100" s="381"/>
      <c r="G100" s="940"/>
      <c r="H100" s="940"/>
      <c r="I100" s="940"/>
      <c r="J100" s="81"/>
      <c r="K100" s="388">
        <f>SUM(K101:K101)</f>
        <v>14464299.98</v>
      </c>
    </row>
    <row r="101" spans="1:11" x14ac:dyDescent="0.25">
      <c r="A101" s="366" t="s">
        <v>2249</v>
      </c>
      <c r="B101" s="366" t="s">
        <v>2250</v>
      </c>
      <c r="C101" s="366" t="s">
        <v>2251</v>
      </c>
      <c r="D101" s="947">
        <v>0.125</v>
      </c>
      <c r="E101" s="926"/>
      <c r="F101" s="370"/>
      <c r="G101" s="670"/>
      <c r="H101" s="370"/>
      <c r="I101" s="370"/>
      <c r="J101" s="1571" t="s">
        <v>2252</v>
      </c>
      <c r="K101" s="675">
        <v>14464299.98</v>
      </c>
    </row>
    <row r="102" spans="1:11" x14ac:dyDescent="0.25">
      <c r="A102" s="366"/>
      <c r="B102" s="366"/>
      <c r="C102" s="366"/>
      <c r="D102" s="930"/>
      <c r="E102" s="932"/>
      <c r="F102" s="932"/>
      <c r="G102" s="939"/>
      <c r="H102" s="925"/>
      <c r="I102" s="925"/>
      <c r="J102" s="1569"/>
      <c r="K102" s="670"/>
    </row>
    <row r="103" spans="1:11" x14ac:dyDescent="0.25">
      <c r="A103" s="671" t="s">
        <v>178</v>
      </c>
      <c r="B103" s="672"/>
      <c r="C103" s="672"/>
      <c r="D103" s="937"/>
      <c r="E103" s="937"/>
      <c r="F103" s="937"/>
      <c r="G103" s="672"/>
      <c r="H103" s="672"/>
      <c r="I103" s="672"/>
      <c r="J103" s="1513"/>
      <c r="K103" s="674">
        <f>+K83+K85+K87+K89+K92+K96+K98+K100</f>
        <v>14711798.17</v>
      </c>
    </row>
  </sheetData>
  <mergeCells count="17">
    <mergeCell ref="H6:I6"/>
    <mergeCell ref="A7:A8"/>
    <mergeCell ref="B7:B8"/>
    <mergeCell ref="C7:C8"/>
    <mergeCell ref="D7:D8"/>
    <mergeCell ref="E7:F7"/>
    <mergeCell ref="G7:G8"/>
    <mergeCell ref="H7:I7"/>
    <mergeCell ref="K70:K71"/>
    <mergeCell ref="K13:K18"/>
    <mergeCell ref="J7:J8"/>
    <mergeCell ref="K7:K8"/>
    <mergeCell ref="K34:K36"/>
    <mergeCell ref="K57:K58"/>
    <mergeCell ref="K68:K69"/>
    <mergeCell ref="K19:K27"/>
    <mergeCell ref="K38:K39"/>
  </mergeCells>
  <pageMargins left="0.19685039370078741" right="0" top="0.35433070866141736" bottom="0.35433070866141736" header="0" footer="0"/>
  <pageSetup paperSize="9" scale="49" orientation="landscape" r:id="rId1"/>
  <ignoredErrors>
    <ignoredError sqref="A6:XFD6" numberStoredAsText="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72"/>
  <sheetViews>
    <sheetView showGridLines="0" topLeftCell="A55" zoomScale="90" zoomScaleNormal="90" workbookViewId="0">
      <selection activeCell="K27" sqref="K27"/>
    </sheetView>
  </sheetViews>
  <sheetFormatPr baseColWidth="10" defaultRowHeight="15" x14ac:dyDescent="0.25"/>
  <cols>
    <col min="1" max="1" width="51.28515625" style="553" bestFit="1" customWidth="1"/>
    <col min="2" max="2" width="15" style="553" customWidth="1"/>
    <col min="3" max="3" width="24.5703125" style="553" bestFit="1" customWidth="1"/>
    <col min="4" max="9" width="38.85546875" style="553" bestFit="1" customWidth="1"/>
    <col min="10" max="10" width="11.140625" style="553" bestFit="1" customWidth="1"/>
    <col min="11" max="11" width="17.28515625" style="553" bestFit="1" customWidth="1"/>
    <col min="12" max="256" width="11.42578125" style="553"/>
    <col min="257" max="257" width="71" style="553" customWidth="1"/>
    <col min="258" max="262" width="17.7109375" style="553" customWidth="1"/>
    <col min="263" max="263" width="19.42578125" style="553" customWidth="1"/>
    <col min="264" max="266" width="17.7109375" style="553" customWidth="1"/>
    <col min="267" max="267" width="23.140625" style="553" customWidth="1"/>
    <col min="268" max="512" width="11.42578125" style="553"/>
    <col min="513" max="513" width="71" style="553" customWidth="1"/>
    <col min="514" max="518" width="17.7109375" style="553" customWidth="1"/>
    <col min="519" max="519" width="19.42578125" style="553" customWidth="1"/>
    <col min="520" max="522" width="17.7109375" style="553" customWidth="1"/>
    <col min="523" max="523" width="23.140625" style="553" customWidth="1"/>
    <col min="524" max="768" width="11.42578125" style="553"/>
    <col min="769" max="769" width="71" style="553" customWidth="1"/>
    <col min="770" max="774" width="17.7109375" style="553" customWidth="1"/>
    <col min="775" max="775" width="19.42578125" style="553" customWidth="1"/>
    <col min="776" max="778" width="17.7109375" style="553" customWidth="1"/>
    <col min="779" max="779" width="23.140625" style="553" customWidth="1"/>
    <col min="780" max="1024" width="11.42578125" style="553"/>
    <col min="1025" max="1025" width="71" style="553" customWidth="1"/>
    <col min="1026" max="1030" width="17.7109375" style="553" customWidth="1"/>
    <col min="1031" max="1031" width="19.42578125" style="553" customWidth="1"/>
    <col min="1032" max="1034" width="17.7109375" style="553" customWidth="1"/>
    <col min="1035" max="1035" width="23.140625" style="553" customWidth="1"/>
    <col min="1036" max="1280" width="11.42578125" style="553"/>
    <col min="1281" max="1281" width="71" style="553" customWidth="1"/>
    <col min="1282" max="1286" width="17.7109375" style="553" customWidth="1"/>
    <col min="1287" max="1287" width="19.42578125" style="553" customWidth="1"/>
    <col min="1288" max="1290" width="17.7109375" style="553" customWidth="1"/>
    <col min="1291" max="1291" width="23.140625" style="553" customWidth="1"/>
    <col min="1292" max="1536" width="11.42578125" style="553"/>
    <col min="1537" max="1537" width="71" style="553" customWidth="1"/>
    <col min="1538" max="1542" width="17.7109375" style="553" customWidth="1"/>
    <col min="1543" max="1543" width="19.42578125" style="553" customWidth="1"/>
    <col min="1544" max="1546" width="17.7109375" style="553" customWidth="1"/>
    <col min="1547" max="1547" width="23.140625" style="553" customWidth="1"/>
    <col min="1548" max="1792" width="11.42578125" style="553"/>
    <col min="1793" max="1793" width="71" style="553" customWidth="1"/>
    <col min="1794" max="1798" width="17.7109375" style="553" customWidth="1"/>
    <col min="1799" max="1799" width="19.42578125" style="553" customWidth="1"/>
    <col min="1800" max="1802" width="17.7109375" style="553" customWidth="1"/>
    <col min="1803" max="1803" width="23.140625" style="553" customWidth="1"/>
    <col min="1804" max="2048" width="11.42578125" style="553"/>
    <col min="2049" max="2049" width="71" style="553" customWidth="1"/>
    <col min="2050" max="2054" width="17.7109375" style="553" customWidth="1"/>
    <col min="2055" max="2055" width="19.42578125" style="553" customWidth="1"/>
    <col min="2056" max="2058" width="17.7109375" style="553" customWidth="1"/>
    <col min="2059" max="2059" width="23.140625" style="553" customWidth="1"/>
    <col min="2060" max="2304" width="11.42578125" style="553"/>
    <col min="2305" max="2305" width="71" style="553" customWidth="1"/>
    <col min="2306" max="2310" width="17.7109375" style="553" customWidth="1"/>
    <col min="2311" max="2311" width="19.42578125" style="553" customWidth="1"/>
    <col min="2312" max="2314" width="17.7109375" style="553" customWidth="1"/>
    <col min="2315" max="2315" width="23.140625" style="553" customWidth="1"/>
    <col min="2316" max="2560" width="11.42578125" style="553"/>
    <col min="2561" max="2561" width="71" style="553" customWidth="1"/>
    <col min="2562" max="2566" width="17.7109375" style="553" customWidth="1"/>
    <col min="2567" max="2567" width="19.42578125" style="553" customWidth="1"/>
    <col min="2568" max="2570" width="17.7109375" style="553" customWidth="1"/>
    <col min="2571" max="2571" width="23.140625" style="553" customWidth="1"/>
    <col min="2572" max="2816" width="11.42578125" style="553"/>
    <col min="2817" max="2817" width="71" style="553" customWidth="1"/>
    <col min="2818" max="2822" width="17.7109375" style="553" customWidth="1"/>
    <col min="2823" max="2823" width="19.42578125" style="553" customWidth="1"/>
    <col min="2824" max="2826" width="17.7109375" style="553" customWidth="1"/>
    <col min="2827" max="2827" width="23.140625" style="553" customWidth="1"/>
    <col min="2828" max="3072" width="11.42578125" style="553"/>
    <col min="3073" max="3073" width="71" style="553" customWidth="1"/>
    <col min="3074" max="3078" width="17.7109375" style="553" customWidth="1"/>
    <col min="3079" max="3079" width="19.42578125" style="553" customWidth="1"/>
    <col min="3080" max="3082" width="17.7109375" style="553" customWidth="1"/>
    <col min="3083" max="3083" width="23.140625" style="553" customWidth="1"/>
    <col min="3084" max="3328" width="11.42578125" style="553"/>
    <col min="3329" max="3329" width="71" style="553" customWidth="1"/>
    <col min="3330" max="3334" width="17.7109375" style="553" customWidth="1"/>
    <col min="3335" max="3335" width="19.42578125" style="553" customWidth="1"/>
    <col min="3336" max="3338" width="17.7109375" style="553" customWidth="1"/>
    <col min="3339" max="3339" width="23.140625" style="553" customWidth="1"/>
    <col min="3340" max="3584" width="11.42578125" style="553"/>
    <col min="3585" max="3585" width="71" style="553" customWidth="1"/>
    <col min="3586" max="3590" width="17.7109375" style="553" customWidth="1"/>
    <col min="3591" max="3591" width="19.42578125" style="553" customWidth="1"/>
    <col min="3592" max="3594" width="17.7109375" style="553" customWidth="1"/>
    <col min="3595" max="3595" width="23.140625" style="553" customWidth="1"/>
    <col min="3596" max="3840" width="11.42578125" style="553"/>
    <col min="3841" max="3841" width="71" style="553" customWidth="1"/>
    <col min="3842" max="3846" width="17.7109375" style="553" customWidth="1"/>
    <col min="3847" max="3847" width="19.42578125" style="553" customWidth="1"/>
    <col min="3848" max="3850" width="17.7109375" style="553" customWidth="1"/>
    <col min="3851" max="3851" width="23.140625" style="553" customWidth="1"/>
    <col min="3852" max="4096" width="11.42578125" style="553"/>
    <col min="4097" max="4097" width="71" style="553" customWidth="1"/>
    <col min="4098" max="4102" width="17.7109375" style="553" customWidth="1"/>
    <col min="4103" max="4103" width="19.42578125" style="553" customWidth="1"/>
    <col min="4104" max="4106" width="17.7109375" style="553" customWidth="1"/>
    <col min="4107" max="4107" width="23.140625" style="553" customWidth="1"/>
    <col min="4108" max="4352" width="11.42578125" style="553"/>
    <col min="4353" max="4353" width="71" style="553" customWidth="1"/>
    <col min="4354" max="4358" width="17.7109375" style="553" customWidth="1"/>
    <col min="4359" max="4359" width="19.42578125" style="553" customWidth="1"/>
    <col min="4360" max="4362" width="17.7109375" style="553" customWidth="1"/>
    <col min="4363" max="4363" width="23.140625" style="553" customWidth="1"/>
    <col min="4364" max="4608" width="11.42578125" style="553"/>
    <col min="4609" max="4609" width="71" style="553" customWidth="1"/>
    <col min="4610" max="4614" width="17.7109375" style="553" customWidth="1"/>
    <col min="4615" max="4615" width="19.42578125" style="553" customWidth="1"/>
    <col min="4616" max="4618" width="17.7109375" style="553" customWidth="1"/>
    <col min="4619" max="4619" width="23.140625" style="553" customWidth="1"/>
    <col min="4620" max="4864" width="11.42578125" style="553"/>
    <col min="4865" max="4865" width="71" style="553" customWidth="1"/>
    <col min="4866" max="4870" width="17.7109375" style="553" customWidth="1"/>
    <col min="4871" max="4871" width="19.42578125" style="553" customWidth="1"/>
    <col min="4872" max="4874" width="17.7109375" style="553" customWidth="1"/>
    <col min="4875" max="4875" width="23.140625" style="553" customWidth="1"/>
    <col min="4876" max="5120" width="11.42578125" style="553"/>
    <col min="5121" max="5121" width="71" style="553" customWidth="1"/>
    <col min="5122" max="5126" width="17.7109375" style="553" customWidth="1"/>
    <col min="5127" max="5127" width="19.42578125" style="553" customWidth="1"/>
    <col min="5128" max="5130" width="17.7109375" style="553" customWidth="1"/>
    <col min="5131" max="5131" width="23.140625" style="553" customWidth="1"/>
    <col min="5132" max="5376" width="11.42578125" style="553"/>
    <col min="5377" max="5377" width="71" style="553" customWidth="1"/>
    <col min="5378" max="5382" width="17.7109375" style="553" customWidth="1"/>
    <col min="5383" max="5383" width="19.42578125" style="553" customWidth="1"/>
    <col min="5384" max="5386" width="17.7109375" style="553" customWidth="1"/>
    <col min="5387" max="5387" width="23.140625" style="553" customWidth="1"/>
    <col min="5388" max="5632" width="11.42578125" style="553"/>
    <col min="5633" max="5633" width="71" style="553" customWidth="1"/>
    <col min="5634" max="5638" width="17.7109375" style="553" customWidth="1"/>
    <col min="5639" max="5639" width="19.42578125" style="553" customWidth="1"/>
    <col min="5640" max="5642" width="17.7109375" style="553" customWidth="1"/>
    <col min="5643" max="5643" width="23.140625" style="553" customWidth="1"/>
    <col min="5644" max="5888" width="11.42578125" style="553"/>
    <col min="5889" max="5889" width="71" style="553" customWidth="1"/>
    <col min="5890" max="5894" width="17.7109375" style="553" customWidth="1"/>
    <col min="5895" max="5895" width="19.42578125" style="553" customWidth="1"/>
    <col min="5896" max="5898" width="17.7109375" style="553" customWidth="1"/>
    <col min="5899" max="5899" width="23.140625" style="553" customWidth="1"/>
    <col min="5900" max="6144" width="11.42578125" style="553"/>
    <col min="6145" max="6145" width="71" style="553" customWidth="1"/>
    <col min="6146" max="6150" width="17.7109375" style="553" customWidth="1"/>
    <col min="6151" max="6151" width="19.42578125" style="553" customWidth="1"/>
    <col min="6152" max="6154" width="17.7109375" style="553" customWidth="1"/>
    <col min="6155" max="6155" width="23.140625" style="553" customWidth="1"/>
    <col min="6156" max="6400" width="11.42578125" style="553"/>
    <col min="6401" max="6401" width="71" style="553" customWidth="1"/>
    <col min="6402" max="6406" width="17.7109375" style="553" customWidth="1"/>
    <col min="6407" max="6407" width="19.42578125" style="553" customWidth="1"/>
    <col min="6408" max="6410" width="17.7109375" style="553" customWidth="1"/>
    <col min="6411" max="6411" width="23.140625" style="553" customWidth="1"/>
    <col min="6412" max="6656" width="11.42578125" style="553"/>
    <col min="6657" max="6657" width="71" style="553" customWidth="1"/>
    <col min="6658" max="6662" width="17.7109375" style="553" customWidth="1"/>
    <col min="6663" max="6663" width="19.42578125" style="553" customWidth="1"/>
    <col min="6664" max="6666" width="17.7109375" style="553" customWidth="1"/>
    <col min="6667" max="6667" width="23.140625" style="553" customWidth="1"/>
    <col min="6668" max="6912" width="11.42578125" style="553"/>
    <col min="6913" max="6913" width="71" style="553" customWidth="1"/>
    <col min="6914" max="6918" width="17.7109375" style="553" customWidth="1"/>
    <col min="6919" max="6919" width="19.42578125" style="553" customWidth="1"/>
    <col min="6920" max="6922" width="17.7109375" style="553" customWidth="1"/>
    <col min="6923" max="6923" width="23.140625" style="553" customWidth="1"/>
    <col min="6924" max="7168" width="11.42578125" style="553"/>
    <col min="7169" max="7169" width="71" style="553" customWidth="1"/>
    <col min="7170" max="7174" width="17.7109375" style="553" customWidth="1"/>
    <col min="7175" max="7175" width="19.42578125" style="553" customWidth="1"/>
    <col min="7176" max="7178" width="17.7109375" style="553" customWidth="1"/>
    <col min="7179" max="7179" width="23.140625" style="553" customWidth="1"/>
    <col min="7180" max="7424" width="11.42578125" style="553"/>
    <col min="7425" max="7425" width="71" style="553" customWidth="1"/>
    <col min="7426" max="7430" width="17.7109375" style="553" customWidth="1"/>
    <col min="7431" max="7431" width="19.42578125" style="553" customWidth="1"/>
    <col min="7432" max="7434" width="17.7109375" style="553" customWidth="1"/>
    <col min="7435" max="7435" width="23.140625" style="553" customWidth="1"/>
    <col min="7436" max="7680" width="11.42578125" style="553"/>
    <col min="7681" max="7681" width="71" style="553" customWidth="1"/>
    <col min="7682" max="7686" width="17.7109375" style="553" customWidth="1"/>
    <col min="7687" max="7687" width="19.42578125" style="553" customWidth="1"/>
    <col min="7688" max="7690" width="17.7109375" style="553" customWidth="1"/>
    <col min="7691" max="7691" width="23.140625" style="553" customWidth="1"/>
    <col min="7692" max="7936" width="11.42578125" style="553"/>
    <col min="7937" max="7937" width="71" style="553" customWidth="1"/>
    <col min="7938" max="7942" width="17.7109375" style="553" customWidth="1"/>
    <col min="7943" max="7943" width="19.42578125" style="553" customWidth="1"/>
    <col min="7944" max="7946" width="17.7109375" style="553" customWidth="1"/>
    <col min="7947" max="7947" width="23.140625" style="553" customWidth="1"/>
    <col min="7948" max="8192" width="11.42578125" style="553"/>
    <col min="8193" max="8193" width="71" style="553" customWidth="1"/>
    <col min="8194" max="8198" width="17.7109375" style="553" customWidth="1"/>
    <col min="8199" max="8199" width="19.42578125" style="553" customWidth="1"/>
    <col min="8200" max="8202" width="17.7109375" style="553" customWidth="1"/>
    <col min="8203" max="8203" width="23.140625" style="553" customWidth="1"/>
    <col min="8204" max="8448" width="11.42578125" style="553"/>
    <col min="8449" max="8449" width="71" style="553" customWidth="1"/>
    <col min="8450" max="8454" width="17.7109375" style="553" customWidth="1"/>
    <col min="8455" max="8455" width="19.42578125" style="553" customWidth="1"/>
    <col min="8456" max="8458" width="17.7109375" style="553" customWidth="1"/>
    <col min="8459" max="8459" width="23.140625" style="553" customWidth="1"/>
    <col min="8460" max="8704" width="11.42578125" style="553"/>
    <col min="8705" max="8705" width="71" style="553" customWidth="1"/>
    <col min="8706" max="8710" width="17.7109375" style="553" customWidth="1"/>
    <col min="8711" max="8711" width="19.42578125" style="553" customWidth="1"/>
    <col min="8712" max="8714" width="17.7109375" style="553" customWidth="1"/>
    <col min="8715" max="8715" width="23.140625" style="553" customWidth="1"/>
    <col min="8716" max="8960" width="11.42578125" style="553"/>
    <col min="8961" max="8961" width="71" style="553" customWidth="1"/>
    <col min="8962" max="8966" width="17.7109375" style="553" customWidth="1"/>
    <col min="8967" max="8967" width="19.42578125" style="553" customWidth="1"/>
    <col min="8968" max="8970" width="17.7109375" style="553" customWidth="1"/>
    <col min="8971" max="8971" width="23.140625" style="553" customWidth="1"/>
    <col min="8972" max="9216" width="11.42578125" style="553"/>
    <col min="9217" max="9217" width="71" style="553" customWidth="1"/>
    <col min="9218" max="9222" width="17.7109375" style="553" customWidth="1"/>
    <col min="9223" max="9223" width="19.42578125" style="553" customWidth="1"/>
    <col min="9224" max="9226" width="17.7109375" style="553" customWidth="1"/>
    <col min="9227" max="9227" width="23.140625" style="553" customWidth="1"/>
    <col min="9228" max="9472" width="11.42578125" style="553"/>
    <col min="9473" max="9473" width="71" style="553" customWidth="1"/>
    <col min="9474" max="9478" width="17.7109375" style="553" customWidth="1"/>
    <col min="9479" max="9479" width="19.42578125" style="553" customWidth="1"/>
    <col min="9480" max="9482" width="17.7109375" style="553" customWidth="1"/>
    <col min="9483" max="9483" width="23.140625" style="553" customWidth="1"/>
    <col min="9484" max="9728" width="11.42578125" style="553"/>
    <col min="9729" max="9729" width="71" style="553" customWidth="1"/>
    <col min="9730" max="9734" width="17.7109375" style="553" customWidth="1"/>
    <col min="9735" max="9735" width="19.42578125" style="553" customWidth="1"/>
    <col min="9736" max="9738" width="17.7109375" style="553" customWidth="1"/>
    <col min="9739" max="9739" width="23.140625" style="553" customWidth="1"/>
    <col min="9740" max="9984" width="11.42578125" style="553"/>
    <col min="9985" max="9985" width="71" style="553" customWidth="1"/>
    <col min="9986" max="9990" width="17.7109375" style="553" customWidth="1"/>
    <col min="9991" max="9991" width="19.42578125" style="553" customWidth="1"/>
    <col min="9992" max="9994" width="17.7109375" style="553" customWidth="1"/>
    <col min="9995" max="9995" width="23.140625" style="553" customWidth="1"/>
    <col min="9996" max="10240" width="11.42578125" style="553"/>
    <col min="10241" max="10241" width="71" style="553" customWidth="1"/>
    <col min="10242" max="10246" width="17.7109375" style="553" customWidth="1"/>
    <col min="10247" max="10247" width="19.42578125" style="553" customWidth="1"/>
    <col min="10248" max="10250" width="17.7109375" style="553" customWidth="1"/>
    <col min="10251" max="10251" width="23.140625" style="553" customWidth="1"/>
    <col min="10252" max="10496" width="11.42578125" style="553"/>
    <col min="10497" max="10497" width="71" style="553" customWidth="1"/>
    <col min="10498" max="10502" width="17.7109375" style="553" customWidth="1"/>
    <col min="10503" max="10503" width="19.42578125" style="553" customWidth="1"/>
    <col min="10504" max="10506" width="17.7109375" style="553" customWidth="1"/>
    <col min="10507" max="10507" width="23.140625" style="553" customWidth="1"/>
    <col min="10508" max="10752" width="11.42578125" style="553"/>
    <col min="10753" max="10753" width="71" style="553" customWidth="1"/>
    <col min="10754" max="10758" width="17.7109375" style="553" customWidth="1"/>
    <col min="10759" max="10759" width="19.42578125" style="553" customWidth="1"/>
    <col min="10760" max="10762" width="17.7109375" style="553" customWidth="1"/>
    <col min="10763" max="10763" width="23.140625" style="553" customWidth="1"/>
    <col min="10764" max="11008" width="11.42578125" style="553"/>
    <col min="11009" max="11009" width="71" style="553" customWidth="1"/>
    <col min="11010" max="11014" width="17.7109375" style="553" customWidth="1"/>
    <col min="11015" max="11015" width="19.42578125" style="553" customWidth="1"/>
    <col min="11016" max="11018" width="17.7109375" style="553" customWidth="1"/>
    <col min="11019" max="11019" width="23.140625" style="553" customWidth="1"/>
    <col min="11020" max="11264" width="11.42578125" style="553"/>
    <col min="11265" max="11265" width="71" style="553" customWidth="1"/>
    <col min="11266" max="11270" width="17.7109375" style="553" customWidth="1"/>
    <col min="11271" max="11271" width="19.42578125" style="553" customWidth="1"/>
    <col min="11272" max="11274" width="17.7109375" style="553" customWidth="1"/>
    <col min="11275" max="11275" width="23.140625" style="553" customWidth="1"/>
    <col min="11276" max="11520" width="11.42578125" style="553"/>
    <col min="11521" max="11521" width="71" style="553" customWidth="1"/>
    <col min="11522" max="11526" width="17.7109375" style="553" customWidth="1"/>
    <col min="11527" max="11527" width="19.42578125" style="553" customWidth="1"/>
    <col min="11528" max="11530" width="17.7109375" style="553" customWidth="1"/>
    <col min="11531" max="11531" width="23.140625" style="553" customWidth="1"/>
    <col min="11532" max="11776" width="11.42578125" style="553"/>
    <col min="11777" max="11777" width="71" style="553" customWidth="1"/>
    <col min="11778" max="11782" width="17.7109375" style="553" customWidth="1"/>
    <col min="11783" max="11783" width="19.42578125" style="553" customWidth="1"/>
    <col min="11784" max="11786" width="17.7109375" style="553" customWidth="1"/>
    <col min="11787" max="11787" width="23.140625" style="553" customWidth="1"/>
    <col min="11788" max="12032" width="11.42578125" style="553"/>
    <col min="12033" max="12033" width="71" style="553" customWidth="1"/>
    <col min="12034" max="12038" width="17.7109375" style="553" customWidth="1"/>
    <col min="12039" max="12039" width="19.42578125" style="553" customWidth="1"/>
    <col min="12040" max="12042" width="17.7109375" style="553" customWidth="1"/>
    <col min="12043" max="12043" width="23.140625" style="553" customWidth="1"/>
    <col min="12044" max="12288" width="11.42578125" style="553"/>
    <col min="12289" max="12289" width="71" style="553" customWidth="1"/>
    <col min="12290" max="12294" width="17.7109375" style="553" customWidth="1"/>
    <col min="12295" max="12295" width="19.42578125" style="553" customWidth="1"/>
    <col min="12296" max="12298" width="17.7109375" style="553" customWidth="1"/>
    <col min="12299" max="12299" width="23.140625" style="553" customWidth="1"/>
    <col min="12300" max="12544" width="11.42578125" style="553"/>
    <col min="12545" max="12545" width="71" style="553" customWidth="1"/>
    <col min="12546" max="12550" width="17.7109375" style="553" customWidth="1"/>
    <col min="12551" max="12551" width="19.42578125" style="553" customWidth="1"/>
    <col min="12552" max="12554" width="17.7109375" style="553" customWidth="1"/>
    <col min="12555" max="12555" width="23.140625" style="553" customWidth="1"/>
    <col min="12556" max="12800" width="11.42578125" style="553"/>
    <col min="12801" max="12801" width="71" style="553" customWidth="1"/>
    <col min="12802" max="12806" width="17.7109375" style="553" customWidth="1"/>
    <col min="12807" max="12807" width="19.42578125" style="553" customWidth="1"/>
    <col min="12808" max="12810" width="17.7109375" style="553" customWidth="1"/>
    <col min="12811" max="12811" width="23.140625" style="553" customWidth="1"/>
    <col min="12812" max="13056" width="11.42578125" style="553"/>
    <col min="13057" max="13057" width="71" style="553" customWidth="1"/>
    <col min="13058" max="13062" width="17.7109375" style="553" customWidth="1"/>
    <col min="13063" max="13063" width="19.42578125" style="553" customWidth="1"/>
    <col min="13064" max="13066" width="17.7109375" style="553" customWidth="1"/>
    <col min="13067" max="13067" width="23.140625" style="553" customWidth="1"/>
    <col min="13068" max="13312" width="11.42578125" style="553"/>
    <col min="13313" max="13313" width="71" style="553" customWidth="1"/>
    <col min="13314" max="13318" width="17.7109375" style="553" customWidth="1"/>
    <col min="13319" max="13319" width="19.42578125" style="553" customWidth="1"/>
    <col min="13320" max="13322" width="17.7109375" style="553" customWidth="1"/>
    <col min="13323" max="13323" width="23.140625" style="553" customWidth="1"/>
    <col min="13324" max="13568" width="11.42578125" style="553"/>
    <col min="13569" max="13569" width="71" style="553" customWidth="1"/>
    <col min="13570" max="13574" width="17.7109375" style="553" customWidth="1"/>
    <col min="13575" max="13575" width="19.42578125" style="553" customWidth="1"/>
    <col min="13576" max="13578" width="17.7109375" style="553" customWidth="1"/>
    <col min="13579" max="13579" width="23.140625" style="553" customWidth="1"/>
    <col min="13580" max="13824" width="11.42578125" style="553"/>
    <col min="13825" max="13825" width="71" style="553" customWidth="1"/>
    <col min="13826" max="13830" width="17.7109375" style="553" customWidth="1"/>
    <col min="13831" max="13831" width="19.42578125" style="553" customWidth="1"/>
    <col min="13832" max="13834" width="17.7109375" style="553" customWidth="1"/>
    <col min="13835" max="13835" width="23.140625" style="553" customWidth="1"/>
    <col min="13836" max="14080" width="11.42578125" style="553"/>
    <col min="14081" max="14081" width="71" style="553" customWidth="1"/>
    <col min="14082" max="14086" width="17.7109375" style="553" customWidth="1"/>
    <col min="14087" max="14087" width="19.42578125" style="553" customWidth="1"/>
    <col min="14088" max="14090" width="17.7109375" style="553" customWidth="1"/>
    <col min="14091" max="14091" width="23.140625" style="553" customWidth="1"/>
    <col min="14092" max="14336" width="11.42578125" style="553"/>
    <col min="14337" max="14337" width="71" style="553" customWidth="1"/>
    <col min="14338" max="14342" width="17.7109375" style="553" customWidth="1"/>
    <col min="14343" max="14343" width="19.42578125" style="553" customWidth="1"/>
    <col min="14344" max="14346" width="17.7109375" style="553" customWidth="1"/>
    <col min="14347" max="14347" width="23.140625" style="553" customWidth="1"/>
    <col min="14348" max="14592" width="11.42578125" style="553"/>
    <col min="14593" max="14593" width="71" style="553" customWidth="1"/>
    <col min="14594" max="14598" width="17.7109375" style="553" customWidth="1"/>
    <col min="14599" max="14599" width="19.42578125" style="553" customWidth="1"/>
    <col min="14600" max="14602" width="17.7109375" style="553" customWidth="1"/>
    <col min="14603" max="14603" width="23.140625" style="553" customWidth="1"/>
    <col min="14604" max="14848" width="11.42578125" style="553"/>
    <col min="14849" max="14849" width="71" style="553" customWidth="1"/>
    <col min="14850" max="14854" width="17.7109375" style="553" customWidth="1"/>
    <col min="14855" max="14855" width="19.42578125" style="553" customWidth="1"/>
    <col min="14856" max="14858" width="17.7109375" style="553" customWidth="1"/>
    <col min="14859" max="14859" width="23.140625" style="553" customWidth="1"/>
    <col min="14860" max="15104" width="11.42578125" style="553"/>
    <col min="15105" max="15105" width="71" style="553" customWidth="1"/>
    <col min="15106" max="15110" width="17.7109375" style="553" customWidth="1"/>
    <col min="15111" max="15111" width="19.42578125" style="553" customWidth="1"/>
    <col min="15112" max="15114" width="17.7109375" style="553" customWidth="1"/>
    <col min="15115" max="15115" width="23.140625" style="553" customWidth="1"/>
    <col min="15116" max="15360" width="11.42578125" style="553"/>
    <col min="15361" max="15361" width="71" style="553" customWidth="1"/>
    <col min="15362" max="15366" width="17.7109375" style="553" customWidth="1"/>
    <col min="15367" max="15367" width="19.42578125" style="553" customWidth="1"/>
    <col min="15368" max="15370" width="17.7109375" style="553" customWidth="1"/>
    <col min="15371" max="15371" width="23.140625" style="553" customWidth="1"/>
    <col min="15372" max="15616" width="11.42578125" style="553"/>
    <col min="15617" max="15617" width="71" style="553" customWidth="1"/>
    <col min="15618" max="15622" width="17.7109375" style="553" customWidth="1"/>
    <col min="15623" max="15623" width="19.42578125" style="553" customWidth="1"/>
    <col min="15624" max="15626" width="17.7109375" style="553" customWidth="1"/>
    <col min="15627" max="15627" width="23.140625" style="553" customWidth="1"/>
    <col min="15628" max="15872" width="11.42578125" style="553"/>
    <col min="15873" max="15873" width="71" style="553" customWidth="1"/>
    <col min="15874" max="15878" width="17.7109375" style="553" customWidth="1"/>
    <col min="15879" max="15879" width="19.42578125" style="553" customWidth="1"/>
    <col min="15880" max="15882" width="17.7109375" style="553" customWidth="1"/>
    <col min="15883" max="15883" width="23.140625" style="553" customWidth="1"/>
    <col min="15884" max="16128" width="11.42578125" style="553"/>
    <col min="16129" max="16129" width="71" style="553" customWidth="1"/>
    <col min="16130" max="16134" width="17.7109375" style="553" customWidth="1"/>
    <col min="16135" max="16135" width="19.42578125" style="553" customWidth="1"/>
    <col min="16136" max="16138" width="17.7109375" style="553" customWidth="1"/>
    <col min="16139" max="16139" width="23.140625" style="553" customWidth="1"/>
    <col min="16140" max="16384" width="11.42578125" style="553"/>
  </cols>
  <sheetData>
    <row r="1" spans="1:11" s="348" customFormat="1" x14ac:dyDescent="0.25"/>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23" t="s">
        <v>2116</v>
      </c>
      <c r="B4" s="350"/>
      <c r="C4" s="350"/>
      <c r="D4" s="350"/>
      <c r="E4" s="350"/>
      <c r="F4" s="350"/>
      <c r="G4" s="350"/>
      <c r="H4" s="350"/>
      <c r="I4" s="350"/>
      <c r="J4" s="350"/>
      <c r="K4" s="350"/>
    </row>
    <row r="5" spans="1:11" s="348" customFormat="1" x14ac:dyDescent="0.25">
      <c r="A5" s="435"/>
      <c r="B5" s="350"/>
      <c r="C5" s="350"/>
      <c r="D5" s="350"/>
      <c r="E5" s="350"/>
      <c r="F5" s="350"/>
      <c r="G5" s="350"/>
      <c r="H5" s="350"/>
      <c r="I5" s="350"/>
      <c r="J5" s="350"/>
      <c r="K5" s="350"/>
    </row>
    <row r="6" spans="1:11" s="348" customFormat="1" ht="18.75" customHeight="1" x14ac:dyDescent="0.25">
      <c r="A6" s="225"/>
      <c r="D6" s="224"/>
      <c r="E6" s="224"/>
      <c r="F6" s="224"/>
      <c r="G6" s="225"/>
      <c r="H6" s="224"/>
      <c r="I6" s="224"/>
      <c r="K6" s="224"/>
    </row>
    <row r="7" spans="1:11" s="348" customFormat="1" x14ac:dyDescent="0.25">
      <c r="A7" s="891" t="s">
        <v>1</v>
      </c>
      <c r="B7" s="891" t="s">
        <v>2</v>
      </c>
      <c r="C7" s="891" t="s">
        <v>3</v>
      </c>
      <c r="D7" s="891"/>
      <c r="E7" s="353" t="s">
        <v>4</v>
      </c>
      <c r="F7" s="353"/>
      <c r="G7" s="891" t="s">
        <v>5</v>
      </c>
      <c r="H7" s="1603" t="s">
        <v>6</v>
      </c>
      <c r="I7" s="1603"/>
      <c r="J7" s="891" t="s">
        <v>7</v>
      </c>
      <c r="K7" s="891" t="s">
        <v>8</v>
      </c>
    </row>
    <row r="8" spans="1:11" s="354" customFormat="1" x14ac:dyDescent="0.25">
      <c r="A8" s="1614" t="s">
        <v>9</v>
      </c>
      <c r="B8" s="1601" t="s">
        <v>10</v>
      </c>
      <c r="C8" s="1695" t="s">
        <v>11</v>
      </c>
      <c r="D8" s="1695" t="s">
        <v>12</v>
      </c>
      <c r="E8" s="1695" t="s">
        <v>13</v>
      </c>
      <c r="F8" s="1695"/>
      <c r="G8" s="1695" t="s">
        <v>14</v>
      </c>
      <c r="H8" s="1695" t="s">
        <v>15</v>
      </c>
      <c r="I8" s="1695"/>
      <c r="J8" s="1695" t="s">
        <v>16</v>
      </c>
      <c r="K8" s="1704" t="s">
        <v>17</v>
      </c>
    </row>
    <row r="9" spans="1:11" s="354" customFormat="1" x14ac:dyDescent="0.25">
      <c r="A9" s="1614"/>
      <c r="B9" s="1601"/>
      <c r="C9" s="1695"/>
      <c r="D9" s="1695"/>
      <c r="E9" s="1529" t="s">
        <v>18</v>
      </c>
      <c r="F9" s="1529" t="s">
        <v>19</v>
      </c>
      <c r="G9" s="1695"/>
      <c r="H9" s="1529" t="s">
        <v>18</v>
      </c>
      <c r="I9" s="1529" t="s">
        <v>19</v>
      </c>
      <c r="J9" s="1695"/>
      <c r="K9" s="1704"/>
    </row>
    <row r="10" spans="1:11" ht="15.95" customHeight="1" x14ac:dyDescent="0.25">
      <c r="A10" s="443" t="s">
        <v>467</v>
      </c>
      <c r="B10" s="444"/>
      <c r="C10" s="444"/>
      <c r="D10" s="444"/>
      <c r="E10" s="444"/>
      <c r="F10" s="444"/>
      <c r="G10" s="444"/>
      <c r="H10" s="444"/>
      <c r="I10" s="444"/>
      <c r="J10" s="444"/>
      <c r="K10" s="484">
        <f>SUM(K11)</f>
        <v>0</v>
      </c>
    </row>
    <row r="11" spans="1:11" ht="19.5" customHeight="1" x14ac:dyDescent="0.25">
      <c r="A11" s="1406"/>
      <c r="B11" s="437"/>
      <c r="C11" s="437"/>
      <c r="D11" s="226"/>
      <c r="E11" s="226"/>
      <c r="F11" s="226"/>
      <c r="G11" s="437"/>
      <c r="H11" s="437"/>
      <c r="I11" s="437"/>
      <c r="J11" s="437"/>
      <c r="K11" s="485"/>
    </row>
    <row r="12" spans="1:11" ht="15.95" customHeight="1" x14ac:dyDescent="0.25">
      <c r="A12" s="443" t="s">
        <v>594</v>
      </c>
      <c r="B12" s="444"/>
      <c r="C12" s="444"/>
      <c r="D12" s="227"/>
      <c r="E12" s="227"/>
      <c r="F12" s="227"/>
      <c r="G12" s="444"/>
      <c r="H12" s="444"/>
      <c r="I12" s="444"/>
      <c r="J12" s="444"/>
      <c r="K12" s="484">
        <f>SUM(K13:K40)</f>
        <v>190172036.74000001</v>
      </c>
    </row>
    <row r="13" spans="1:11" ht="20.100000000000001" customHeight="1" x14ac:dyDescent="0.25">
      <c r="A13" s="844" t="s">
        <v>2029</v>
      </c>
      <c r="B13" s="187" t="s">
        <v>341</v>
      </c>
      <c r="C13" s="187" t="s">
        <v>110</v>
      </c>
      <c r="D13" s="1464" t="s">
        <v>2030</v>
      </c>
      <c r="E13" s="1464" t="s">
        <v>2031</v>
      </c>
      <c r="F13" s="1464" t="s">
        <v>2031</v>
      </c>
      <c r="G13" s="187" t="s">
        <v>2032</v>
      </c>
      <c r="H13" s="1464" t="s">
        <v>2031</v>
      </c>
      <c r="I13" s="1464" t="s">
        <v>2031</v>
      </c>
      <c r="J13" s="899"/>
      <c r="K13" s="188">
        <v>86198018.969999999</v>
      </c>
    </row>
    <row r="14" spans="1:11" ht="20.100000000000001" customHeight="1" x14ac:dyDescent="0.25">
      <c r="A14" s="844" t="s">
        <v>2033</v>
      </c>
      <c r="B14" s="187" t="s">
        <v>2034</v>
      </c>
      <c r="C14" s="187" t="s">
        <v>2035</v>
      </c>
      <c r="D14" s="1465" t="s">
        <v>2036</v>
      </c>
      <c r="E14" s="1465" t="s">
        <v>2036</v>
      </c>
      <c r="F14" s="1465" t="s">
        <v>2036</v>
      </c>
      <c r="G14" s="1465" t="s">
        <v>2036</v>
      </c>
      <c r="H14" s="1465" t="s">
        <v>2036</v>
      </c>
      <c r="I14" s="1465" t="s">
        <v>2036</v>
      </c>
      <c r="J14" s="899"/>
      <c r="K14" s="188">
        <v>24132879.219999999</v>
      </c>
    </row>
    <row r="15" spans="1:11" ht="20.100000000000001" customHeight="1" x14ac:dyDescent="0.25">
      <c r="A15" s="844" t="s">
        <v>2037</v>
      </c>
      <c r="B15" s="187" t="s">
        <v>2034</v>
      </c>
      <c r="C15" s="187" t="s">
        <v>2035</v>
      </c>
      <c r="D15" s="1465" t="s">
        <v>2038</v>
      </c>
      <c r="E15" s="1465" t="s">
        <v>2038</v>
      </c>
      <c r="F15" s="1465" t="s">
        <v>2038</v>
      </c>
      <c r="G15" s="1465" t="s">
        <v>2038</v>
      </c>
      <c r="H15" s="1465" t="s">
        <v>2038</v>
      </c>
      <c r="I15" s="1465" t="s">
        <v>2038</v>
      </c>
      <c r="J15" s="899"/>
      <c r="K15" s="188">
        <v>19527530.260000002</v>
      </c>
    </row>
    <row r="16" spans="1:11" ht="20.100000000000001" customHeight="1" x14ac:dyDescent="0.25">
      <c r="A16" s="844" t="s">
        <v>2039</v>
      </c>
      <c r="B16" s="187" t="s">
        <v>341</v>
      </c>
      <c r="C16" s="187" t="s">
        <v>110</v>
      </c>
      <c r="D16" s="1464" t="s">
        <v>2030</v>
      </c>
      <c r="E16" s="1464" t="s">
        <v>2031</v>
      </c>
      <c r="F16" s="1464" t="s">
        <v>2031</v>
      </c>
      <c r="G16" s="187" t="s">
        <v>2032</v>
      </c>
      <c r="H16" s="1464" t="s">
        <v>2031</v>
      </c>
      <c r="I16" s="1464" t="s">
        <v>2031</v>
      </c>
      <c r="J16" s="899"/>
      <c r="K16" s="188">
        <v>18802367.760000002</v>
      </c>
    </row>
    <row r="17" spans="1:11" ht="20.100000000000001" customHeight="1" x14ac:dyDescent="0.25">
      <c r="A17" s="844" t="s">
        <v>2040</v>
      </c>
      <c r="B17" s="187" t="s">
        <v>2034</v>
      </c>
      <c r="C17" s="187" t="s">
        <v>2035</v>
      </c>
      <c r="D17" s="1464" t="s">
        <v>2041</v>
      </c>
      <c r="E17" s="1464" t="s">
        <v>2041</v>
      </c>
      <c r="F17" s="1464" t="s">
        <v>2041</v>
      </c>
      <c r="G17" s="1464" t="s">
        <v>2041</v>
      </c>
      <c r="H17" s="1464" t="s">
        <v>2041</v>
      </c>
      <c r="I17" s="1465" t="s">
        <v>2041</v>
      </c>
      <c r="J17" s="899"/>
      <c r="K17" s="188">
        <v>17935809.050000001</v>
      </c>
    </row>
    <row r="18" spans="1:11" ht="20.100000000000001" customHeight="1" x14ac:dyDescent="0.25">
      <c r="A18" s="1406" t="s">
        <v>168</v>
      </c>
      <c r="B18" s="1405" t="s">
        <v>2034</v>
      </c>
      <c r="C18" s="1405" t="s">
        <v>169</v>
      </c>
      <c r="D18" s="1466" t="s">
        <v>2042</v>
      </c>
      <c r="E18" s="1466" t="s">
        <v>2042</v>
      </c>
      <c r="F18" s="1466" t="s">
        <v>2042</v>
      </c>
      <c r="G18" s="1466" t="s">
        <v>2042</v>
      </c>
      <c r="H18" s="1466" t="s">
        <v>2042</v>
      </c>
      <c r="I18" s="1466" t="s">
        <v>2042</v>
      </c>
      <c r="J18" s="437"/>
      <c r="K18" s="1403">
        <v>4209612.62</v>
      </c>
    </row>
    <row r="19" spans="1:11" ht="20.100000000000001" customHeight="1" x14ac:dyDescent="0.25">
      <c r="A19" s="1406" t="s">
        <v>2043</v>
      </c>
      <c r="B19" s="187" t="s">
        <v>2034</v>
      </c>
      <c r="C19" s="187" t="s">
        <v>2035</v>
      </c>
      <c r="D19" s="1465" t="s">
        <v>2036</v>
      </c>
      <c r="E19" s="1465" t="s">
        <v>2036</v>
      </c>
      <c r="F19" s="1465" t="s">
        <v>2036</v>
      </c>
      <c r="G19" s="1465" t="s">
        <v>2036</v>
      </c>
      <c r="H19" s="1465" t="s">
        <v>2036</v>
      </c>
      <c r="I19" s="1465" t="s">
        <v>2036</v>
      </c>
      <c r="J19" s="437"/>
      <c r="K19" s="1403">
        <v>4076202.04</v>
      </c>
    </row>
    <row r="20" spans="1:11" ht="20.100000000000001" customHeight="1" x14ac:dyDescent="0.25">
      <c r="A20" s="844" t="s">
        <v>2044</v>
      </c>
      <c r="B20" s="187" t="s">
        <v>2045</v>
      </c>
      <c r="C20" s="187" t="s">
        <v>2046</v>
      </c>
      <c r="D20" s="1464" t="s">
        <v>2047</v>
      </c>
      <c r="E20" s="1464" t="s">
        <v>2047</v>
      </c>
      <c r="F20" s="1464" t="s">
        <v>2047</v>
      </c>
      <c r="G20" s="1464" t="s">
        <v>2047</v>
      </c>
      <c r="H20" s="1464" t="s">
        <v>2047</v>
      </c>
      <c r="I20" s="1464" t="s">
        <v>2047</v>
      </c>
      <c r="J20" s="899"/>
      <c r="K20" s="188">
        <v>3882193.67</v>
      </c>
    </row>
    <row r="21" spans="1:11" ht="20.100000000000001" customHeight="1" x14ac:dyDescent="0.25">
      <c r="A21" s="844" t="s">
        <v>2048</v>
      </c>
      <c r="B21" s="187" t="s">
        <v>2034</v>
      </c>
      <c r="C21" s="187" t="s">
        <v>2046</v>
      </c>
      <c r="D21" s="1464" t="s">
        <v>2049</v>
      </c>
      <c r="E21" s="1464" t="s">
        <v>2049</v>
      </c>
      <c r="F21" s="1464" t="s">
        <v>2049</v>
      </c>
      <c r="G21" s="1464" t="s">
        <v>2049</v>
      </c>
      <c r="H21" s="1464" t="s">
        <v>2049</v>
      </c>
      <c r="I21" s="1464" t="s">
        <v>2049</v>
      </c>
      <c r="J21" s="899"/>
      <c r="K21" s="188">
        <v>3401388.91</v>
      </c>
    </row>
    <row r="22" spans="1:11" ht="20.100000000000001" customHeight="1" x14ac:dyDescent="0.25">
      <c r="A22" s="844" t="s">
        <v>2050</v>
      </c>
      <c r="B22" s="187" t="s">
        <v>2034</v>
      </c>
      <c r="C22" s="187" t="s">
        <v>2035</v>
      </c>
      <c r="D22" s="1464" t="s">
        <v>2041</v>
      </c>
      <c r="E22" s="1464" t="s">
        <v>2041</v>
      </c>
      <c r="F22" s="1464" t="s">
        <v>2041</v>
      </c>
      <c r="G22" s="1464" t="s">
        <v>2041</v>
      </c>
      <c r="H22" s="1464" t="s">
        <v>2041</v>
      </c>
      <c r="I22" s="1465" t="s">
        <v>2041</v>
      </c>
      <c r="J22" s="899"/>
      <c r="K22" s="188">
        <v>2660914.58</v>
      </c>
    </row>
    <row r="23" spans="1:11" ht="20.100000000000001" customHeight="1" x14ac:dyDescent="0.25">
      <c r="A23" s="844" t="s">
        <v>2051</v>
      </c>
      <c r="B23" s="187" t="s">
        <v>2034</v>
      </c>
      <c r="C23" s="187" t="s">
        <v>2046</v>
      </c>
      <c r="D23" s="1464" t="s">
        <v>2052</v>
      </c>
      <c r="E23" s="1464" t="s">
        <v>2052</v>
      </c>
      <c r="F23" s="1464" t="s">
        <v>2052</v>
      </c>
      <c r="G23" s="1464" t="s">
        <v>2052</v>
      </c>
      <c r="H23" s="1464" t="s">
        <v>2052</v>
      </c>
      <c r="I23" s="1464" t="s">
        <v>2052</v>
      </c>
      <c r="J23" s="899"/>
      <c r="K23" s="188">
        <v>2362439.27</v>
      </c>
    </row>
    <row r="24" spans="1:11" ht="20.100000000000001" customHeight="1" x14ac:dyDescent="0.25">
      <c r="A24" s="844" t="s">
        <v>2053</v>
      </c>
      <c r="B24" s="187" t="s">
        <v>2045</v>
      </c>
      <c r="C24" s="187" t="s">
        <v>2046</v>
      </c>
      <c r="D24" s="1464" t="s">
        <v>2054</v>
      </c>
      <c r="E24" s="1464" t="s">
        <v>2054</v>
      </c>
      <c r="F24" s="1464" t="s">
        <v>2054</v>
      </c>
      <c r="G24" s="1464" t="s">
        <v>2054</v>
      </c>
      <c r="H24" s="1464" t="s">
        <v>2054</v>
      </c>
      <c r="I24" s="1464" t="s">
        <v>2054</v>
      </c>
      <c r="J24" s="899"/>
      <c r="K24" s="188">
        <v>568121</v>
      </c>
    </row>
    <row r="25" spans="1:11" ht="20.100000000000001" customHeight="1" x14ac:dyDescent="0.25">
      <c r="A25" s="844" t="s">
        <v>2055</v>
      </c>
      <c r="B25" s="187" t="s">
        <v>2045</v>
      </c>
      <c r="C25" s="187" t="s">
        <v>2046</v>
      </c>
      <c r="D25" s="1464" t="s">
        <v>2056</v>
      </c>
      <c r="E25" s="1464" t="s">
        <v>2056</v>
      </c>
      <c r="F25" s="1464" t="s">
        <v>2056</v>
      </c>
      <c r="G25" s="1464" t="s">
        <v>2056</v>
      </c>
      <c r="H25" s="1464" t="s">
        <v>2056</v>
      </c>
      <c r="I25" s="1464" t="s">
        <v>2056</v>
      </c>
      <c r="J25" s="899"/>
      <c r="K25" s="188">
        <v>562110.85</v>
      </c>
    </row>
    <row r="26" spans="1:11" ht="20.100000000000001" customHeight="1" x14ac:dyDescent="0.25">
      <c r="A26" s="844" t="s">
        <v>2057</v>
      </c>
      <c r="B26" s="187" t="s">
        <v>2034</v>
      </c>
      <c r="C26" s="187" t="s">
        <v>110</v>
      </c>
      <c r="D26" s="1464" t="s">
        <v>2058</v>
      </c>
      <c r="E26" s="1464" t="s">
        <v>2058</v>
      </c>
      <c r="F26" s="1464" t="s">
        <v>2058</v>
      </c>
      <c r="G26" s="1464" t="s">
        <v>2058</v>
      </c>
      <c r="H26" s="1464" t="s">
        <v>2058</v>
      </c>
      <c r="I26" s="1464" t="s">
        <v>2058</v>
      </c>
      <c r="J26" s="899"/>
      <c r="K26" s="188">
        <v>470716.15999999997</v>
      </c>
    </row>
    <row r="27" spans="1:11" ht="20.100000000000001" customHeight="1" x14ac:dyDescent="0.25">
      <c r="A27" s="844" t="s">
        <v>2059</v>
      </c>
      <c r="B27" s="902" t="s">
        <v>2034</v>
      </c>
      <c r="C27" s="902" t="s">
        <v>169</v>
      </c>
      <c r="D27" s="1465" t="s">
        <v>2060</v>
      </c>
      <c r="E27" s="1465" t="s">
        <v>2060</v>
      </c>
      <c r="F27" s="1465" t="s">
        <v>2060</v>
      </c>
      <c r="G27" s="1465" t="s">
        <v>2060</v>
      </c>
      <c r="H27" s="1465" t="s">
        <v>2060</v>
      </c>
      <c r="I27" s="1465" t="s">
        <v>2060</v>
      </c>
      <c r="J27" s="899"/>
      <c r="K27" s="188">
        <v>313458.14</v>
      </c>
    </row>
    <row r="28" spans="1:11" ht="20.100000000000001" customHeight="1" x14ac:dyDescent="0.25">
      <c r="A28" s="844" t="s">
        <v>2061</v>
      </c>
      <c r="B28" s="187" t="s">
        <v>2034</v>
      </c>
      <c r="C28" s="187" t="s">
        <v>2046</v>
      </c>
      <c r="D28" s="1465" t="s">
        <v>2062</v>
      </c>
      <c r="E28" s="1465" t="s">
        <v>2062</v>
      </c>
      <c r="F28" s="1465" t="s">
        <v>2062</v>
      </c>
      <c r="G28" s="1465" t="s">
        <v>2062</v>
      </c>
      <c r="H28" s="1465" t="s">
        <v>2062</v>
      </c>
      <c r="I28" s="1465" t="s">
        <v>2062</v>
      </c>
      <c r="J28" s="899"/>
      <c r="K28" s="188">
        <v>217488.48</v>
      </c>
    </row>
    <row r="29" spans="1:11" ht="20.100000000000001" customHeight="1" x14ac:dyDescent="0.25">
      <c r="A29" s="844" t="s">
        <v>2063</v>
      </c>
      <c r="B29" s="187" t="s">
        <v>2034</v>
      </c>
      <c r="C29" s="187" t="s">
        <v>110</v>
      </c>
      <c r="D29" s="1464" t="s">
        <v>2058</v>
      </c>
      <c r="E29" s="1464" t="s">
        <v>2058</v>
      </c>
      <c r="F29" s="1464" t="s">
        <v>2058</v>
      </c>
      <c r="G29" s="1464" t="s">
        <v>2058</v>
      </c>
      <c r="H29" s="1464" t="s">
        <v>2058</v>
      </c>
      <c r="I29" s="1464" t="s">
        <v>2058</v>
      </c>
      <c r="J29" s="899"/>
      <c r="K29" s="188">
        <v>192618.12</v>
      </c>
    </row>
    <row r="30" spans="1:11" ht="20.100000000000001" customHeight="1" x14ac:dyDescent="0.25">
      <c r="A30" s="844" t="s">
        <v>2064</v>
      </c>
      <c r="B30" s="187" t="s">
        <v>2034</v>
      </c>
      <c r="C30" s="187" t="s">
        <v>2046</v>
      </c>
      <c r="D30" s="1465" t="s">
        <v>2065</v>
      </c>
      <c r="E30" s="1465" t="s">
        <v>2065</v>
      </c>
      <c r="F30" s="1465" t="s">
        <v>2065</v>
      </c>
      <c r="G30" s="1465" t="s">
        <v>2065</v>
      </c>
      <c r="H30" s="1465" t="s">
        <v>2065</v>
      </c>
      <c r="I30" s="1465" t="s">
        <v>2065</v>
      </c>
      <c r="J30" s="899"/>
      <c r="K30" s="188">
        <v>173978.03</v>
      </c>
    </row>
    <row r="31" spans="1:11" ht="20.100000000000001" customHeight="1" x14ac:dyDescent="0.25">
      <c r="A31" s="844" t="s">
        <v>2066</v>
      </c>
      <c r="B31" s="187" t="s">
        <v>2034</v>
      </c>
      <c r="C31" s="187" t="s">
        <v>2046</v>
      </c>
      <c r="D31" s="1464" t="s">
        <v>2067</v>
      </c>
      <c r="E31" s="1464" t="s">
        <v>2067</v>
      </c>
      <c r="F31" s="1464" t="s">
        <v>2067</v>
      </c>
      <c r="G31" s="1464" t="s">
        <v>2067</v>
      </c>
      <c r="H31" s="1464" t="s">
        <v>2067</v>
      </c>
      <c r="I31" s="1464" t="s">
        <v>2067</v>
      </c>
      <c r="J31" s="899"/>
      <c r="K31" s="188">
        <v>144875.56</v>
      </c>
    </row>
    <row r="32" spans="1:11" ht="20.100000000000001" customHeight="1" x14ac:dyDescent="0.25">
      <c r="A32" s="844" t="s">
        <v>2068</v>
      </c>
      <c r="B32" s="187" t="s">
        <v>2034</v>
      </c>
      <c r="C32" s="187" t="s">
        <v>110</v>
      </c>
      <c r="D32" s="187" t="s">
        <v>2069</v>
      </c>
      <c r="E32" s="187" t="s">
        <v>2069</v>
      </c>
      <c r="F32" s="187" t="s">
        <v>2069</v>
      </c>
      <c r="G32" s="187" t="s">
        <v>2069</v>
      </c>
      <c r="H32" s="187" t="s">
        <v>2069</v>
      </c>
      <c r="I32" s="187" t="s">
        <v>2069</v>
      </c>
      <c r="J32" s="899"/>
      <c r="K32" s="188">
        <v>94190</v>
      </c>
    </row>
    <row r="33" spans="1:11" ht="20.100000000000001" customHeight="1" x14ac:dyDescent="0.25">
      <c r="A33" s="844" t="s">
        <v>2070</v>
      </c>
      <c r="B33" s="187" t="s">
        <v>2045</v>
      </c>
      <c r="C33" s="187" t="s">
        <v>110</v>
      </c>
      <c r="D33" s="1465" t="s">
        <v>2071</v>
      </c>
      <c r="E33" s="1465" t="s">
        <v>2071</v>
      </c>
      <c r="F33" s="1465" t="s">
        <v>2071</v>
      </c>
      <c r="G33" s="1465" t="s">
        <v>2071</v>
      </c>
      <c r="H33" s="1465" t="s">
        <v>2071</v>
      </c>
      <c r="I33" s="1465" t="s">
        <v>2071</v>
      </c>
      <c r="J33" s="899"/>
      <c r="K33" s="188">
        <v>62492.99</v>
      </c>
    </row>
    <row r="34" spans="1:11" ht="20.100000000000001" customHeight="1" x14ac:dyDescent="0.25">
      <c r="A34" s="844" t="s">
        <v>2072</v>
      </c>
      <c r="B34" s="187" t="s">
        <v>2034</v>
      </c>
      <c r="C34" s="187" t="s">
        <v>2073</v>
      </c>
      <c r="D34" s="1464" t="s">
        <v>2074</v>
      </c>
      <c r="E34" s="1464" t="s">
        <v>2074</v>
      </c>
      <c r="F34" s="1464" t="s">
        <v>2074</v>
      </c>
      <c r="G34" s="1464" t="s">
        <v>2074</v>
      </c>
      <c r="H34" s="1464" t="s">
        <v>2074</v>
      </c>
      <c r="I34" s="1464" t="s">
        <v>2074</v>
      </c>
      <c r="J34" s="899"/>
      <c r="K34" s="188">
        <v>47687.87</v>
      </c>
    </row>
    <row r="35" spans="1:11" ht="20.100000000000001" customHeight="1" x14ac:dyDescent="0.25">
      <c r="A35" s="1406" t="s">
        <v>2075</v>
      </c>
      <c r="B35" s="1405" t="s">
        <v>2034</v>
      </c>
      <c r="C35" s="1405" t="s">
        <v>169</v>
      </c>
      <c r="D35" s="545" t="s">
        <v>2076</v>
      </c>
      <c r="E35" s="545" t="s">
        <v>2076</v>
      </c>
      <c r="F35" s="545" t="s">
        <v>2076</v>
      </c>
      <c r="G35" s="545" t="s">
        <v>2076</v>
      </c>
      <c r="H35" s="545" t="s">
        <v>2076</v>
      </c>
      <c r="I35" s="545" t="s">
        <v>2076</v>
      </c>
      <c r="J35" s="437"/>
      <c r="K35" s="1403">
        <v>45012.68</v>
      </c>
    </row>
    <row r="36" spans="1:11" ht="20.100000000000001" customHeight="1" x14ac:dyDescent="0.25">
      <c r="A36" s="844" t="s">
        <v>2077</v>
      </c>
      <c r="B36" s="187" t="s">
        <v>2045</v>
      </c>
      <c r="C36" s="187" t="s">
        <v>169</v>
      </c>
      <c r="D36" s="1464" t="s">
        <v>2078</v>
      </c>
      <c r="E36" s="1464" t="s">
        <v>2078</v>
      </c>
      <c r="F36" s="1464" t="s">
        <v>2078</v>
      </c>
      <c r="G36" s="1464" t="s">
        <v>2078</v>
      </c>
      <c r="H36" s="1464" t="s">
        <v>2078</v>
      </c>
      <c r="I36" s="1464" t="s">
        <v>2078</v>
      </c>
      <c r="J36" s="899"/>
      <c r="K36" s="188">
        <v>38874.6</v>
      </c>
    </row>
    <row r="37" spans="1:11" ht="20.100000000000001" customHeight="1" x14ac:dyDescent="0.25">
      <c r="A37" s="844" t="s">
        <v>2079</v>
      </c>
      <c r="B37" s="187" t="s">
        <v>2045</v>
      </c>
      <c r="C37" s="187" t="s">
        <v>2046</v>
      </c>
      <c r="D37" s="1464" t="s">
        <v>2080</v>
      </c>
      <c r="E37" s="1464" t="s">
        <v>2080</v>
      </c>
      <c r="F37" s="1464" t="s">
        <v>2080</v>
      </c>
      <c r="G37" s="1464" t="s">
        <v>2080</v>
      </c>
      <c r="H37" s="1464" t="s">
        <v>2080</v>
      </c>
      <c r="I37" s="1464" t="s">
        <v>2080</v>
      </c>
      <c r="J37" s="899"/>
      <c r="K37" s="188">
        <v>22907.599999999999</v>
      </c>
    </row>
    <row r="38" spans="1:11" ht="20.100000000000001" customHeight="1" x14ac:dyDescent="0.25">
      <c r="A38" s="844" t="s">
        <v>2081</v>
      </c>
      <c r="B38" s="187" t="s">
        <v>2045</v>
      </c>
      <c r="C38" s="187" t="s">
        <v>2046</v>
      </c>
      <c r="D38" s="1464" t="s">
        <v>2082</v>
      </c>
      <c r="E38" s="1464" t="s">
        <v>2082</v>
      </c>
      <c r="F38" s="1464" t="s">
        <v>2082</v>
      </c>
      <c r="G38" s="1464" t="s">
        <v>2082</v>
      </c>
      <c r="H38" s="1464" t="s">
        <v>2082</v>
      </c>
      <c r="I38" s="1464" t="s">
        <v>2082</v>
      </c>
      <c r="J38" s="899"/>
      <c r="K38" s="188">
        <v>19000</v>
      </c>
    </row>
    <row r="39" spans="1:11" ht="20.100000000000001" customHeight="1" x14ac:dyDescent="0.25">
      <c r="A39" s="844" t="s">
        <v>148</v>
      </c>
      <c r="B39" s="187" t="s">
        <v>2034</v>
      </c>
      <c r="C39" s="187" t="s">
        <v>2046</v>
      </c>
      <c r="D39" s="1464" t="s">
        <v>2083</v>
      </c>
      <c r="E39" s="1464" t="s">
        <v>2083</v>
      </c>
      <c r="F39" s="1464" t="s">
        <v>2083</v>
      </c>
      <c r="G39" s="1464" t="s">
        <v>2083</v>
      </c>
      <c r="H39" s="1464" t="s">
        <v>2083</v>
      </c>
      <c r="I39" s="1464" t="s">
        <v>2083</v>
      </c>
      <c r="J39" s="899"/>
      <c r="K39" s="188">
        <v>6555.95</v>
      </c>
    </row>
    <row r="40" spans="1:11" ht="20.100000000000001" customHeight="1" x14ac:dyDescent="0.25">
      <c r="A40" s="844" t="s">
        <v>2084</v>
      </c>
      <c r="B40" s="187" t="s">
        <v>2034</v>
      </c>
      <c r="C40" s="187" t="s">
        <v>169</v>
      </c>
      <c r="D40" s="1465" t="s">
        <v>2085</v>
      </c>
      <c r="E40" s="1465" t="s">
        <v>2085</v>
      </c>
      <c r="F40" s="1465" t="s">
        <v>2085</v>
      </c>
      <c r="G40" s="1465" t="s">
        <v>2085</v>
      </c>
      <c r="H40" s="1465" t="s">
        <v>2085</v>
      </c>
      <c r="I40" s="1465" t="s">
        <v>2085</v>
      </c>
      <c r="J40" s="899"/>
      <c r="K40" s="188">
        <v>2592.36</v>
      </c>
    </row>
    <row r="41" spans="1:11" ht="20.100000000000001" customHeight="1" x14ac:dyDescent="0.25">
      <c r="A41" s="844"/>
      <c r="B41" s="187"/>
      <c r="C41" s="187"/>
      <c r="D41" s="1465"/>
      <c r="E41" s="1465"/>
      <c r="F41" s="1465"/>
      <c r="G41" s="1465"/>
      <c r="H41" s="1465"/>
      <c r="I41" s="1465"/>
      <c r="J41" s="899"/>
      <c r="K41" s="188"/>
    </row>
    <row r="42" spans="1:11" s="348" customFormat="1" ht="20.100000000000001" customHeight="1" x14ac:dyDescent="0.25">
      <c r="A42" s="445" t="s">
        <v>614</v>
      </c>
      <c r="B42" s="83"/>
      <c r="C42" s="83"/>
      <c r="D42" s="640"/>
      <c r="E42" s="640"/>
      <c r="F42" s="640"/>
      <c r="G42" s="83"/>
      <c r="H42" s="83"/>
      <c r="I42" s="83"/>
      <c r="J42" s="54"/>
      <c r="K42" s="486"/>
    </row>
    <row r="43" spans="1:11" s="355" customFormat="1" ht="20.100000000000001" customHeight="1" x14ac:dyDescent="0.25">
      <c r="A43" s="440"/>
      <c r="B43" s="84"/>
      <c r="C43" s="84"/>
      <c r="D43" s="1467"/>
      <c r="E43" s="1467"/>
      <c r="F43" s="1467"/>
      <c r="G43" s="84"/>
      <c r="H43" s="84"/>
      <c r="I43" s="84"/>
      <c r="J43" s="438"/>
      <c r="K43" s="487"/>
    </row>
    <row r="44" spans="1:11" s="348" customFormat="1" ht="20.100000000000001" customHeight="1" x14ac:dyDescent="0.25">
      <c r="A44" s="445" t="s">
        <v>2086</v>
      </c>
      <c r="B44" s="83"/>
      <c r="C44" s="83"/>
      <c r="D44" s="640"/>
      <c r="E44" s="640"/>
      <c r="F44" s="640"/>
      <c r="G44" s="83"/>
      <c r="H44" s="83"/>
      <c r="I44" s="83"/>
      <c r="J44" s="54"/>
      <c r="K44" s="486">
        <f>SUM(K45:K52)</f>
        <v>22415419.039999999</v>
      </c>
    </row>
    <row r="45" spans="1:11" s="348" customFormat="1" ht="20.100000000000001" customHeight="1" x14ac:dyDescent="0.25">
      <c r="A45" s="240" t="s">
        <v>2087</v>
      </c>
      <c r="B45" s="245" t="s">
        <v>2034</v>
      </c>
      <c r="C45" s="245" t="s">
        <v>110</v>
      </c>
      <c r="D45" s="1468" t="s">
        <v>2088</v>
      </c>
      <c r="E45" s="1468" t="s">
        <v>2088</v>
      </c>
      <c r="F45" s="1468" t="s">
        <v>2088</v>
      </c>
      <c r="G45" s="1468" t="s">
        <v>2088</v>
      </c>
      <c r="H45" s="1468" t="s">
        <v>2088</v>
      </c>
      <c r="I45" s="1468" t="s">
        <v>2088</v>
      </c>
      <c r="J45" s="901"/>
      <c r="K45" s="1112">
        <v>18561110.039999999</v>
      </c>
    </row>
    <row r="46" spans="1:11" s="348" customFormat="1" ht="20.100000000000001" customHeight="1" x14ac:dyDescent="0.25">
      <c r="A46" s="240" t="s">
        <v>2089</v>
      </c>
      <c r="B46" s="245" t="s">
        <v>2034</v>
      </c>
      <c r="C46" s="245" t="s">
        <v>2046</v>
      </c>
      <c r="D46" s="1468" t="s">
        <v>2090</v>
      </c>
      <c r="E46" s="1468" t="s">
        <v>2090</v>
      </c>
      <c r="F46" s="1468" t="s">
        <v>2090</v>
      </c>
      <c r="G46" s="1468" t="s">
        <v>2090</v>
      </c>
      <c r="H46" s="1468" t="s">
        <v>2090</v>
      </c>
      <c r="I46" s="1468" t="s">
        <v>2090</v>
      </c>
      <c r="J46" s="901"/>
      <c r="K46" s="1112">
        <v>1283569.02</v>
      </c>
    </row>
    <row r="47" spans="1:11" s="348" customFormat="1" ht="20.100000000000001" customHeight="1" x14ac:dyDescent="0.25">
      <c r="A47" s="240" t="s">
        <v>2091</v>
      </c>
      <c r="B47" s="245" t="s">
        <v>2034</v>
      </c>
      <c r="C47" s="245" t="s">
        <v>110</v>
      </c>
      <c r="D47" s="1468" t="s">
        <v>2092</v>
      </c>
      <c r="E47" s="1468" t="s">
        <v>2092</v>
      </c>
      <c r="F47" s="1468" t="s">
        <v>2092</v>
      </c>
      <c r="G47" s="1468" t="s">
        <v>2092</v>
      </c>
      <c r="H47" s="1468" t="s">
        <v>2092</v>
      </c>
      <c r="I47" s="1468" t="s">
        <v>2092</v>
      </c>
      <c r="J47" s="901"/>
      <c r="K47" s="1112">
        <v>1012952.52</v>
      </c>
    </row>
    <row r="48" spans="1:11" s="348" customFormat="1" ht="20.100000000000001" customHeight="1" x14ac:dyDescent="0.25">
      <c r="A48" s="240" t="s">
        <v>2093</v>
      </c>
      <c r="B48" s="245" t="s">
        <v>2034</v>
      </c>
      <c r="C48" s="245" t="s">
        <v>509</v>
      </c>
      <c r="D48" s="1469" t="s">
        <v>2094</v>
      </c>
      <c r="E48" s="1469" t="s">
        <v>2094</v>
      </c>
      <c r="F48" s="1469" t="s">
        <v>2094</v>
      </c>
      <c r="G48" s="1469" t="s">
        <v>2094</v>
      </c>
      <c r="H48" s="1469" t="s">
        <v>2094</v>
      </c>
      <c r="I48" s="1469" t="s">
        <v>2094</v>
      </c>
      <c r="J48" s="901"/>
      <c r="K48" s="1112">
        <v>837514.99</v>
      </c>
    </row>
    <row r="49" spans="1:11" s="348" customFormat="1" ht="20.100000000000001" customHeight="1" x14ac:dyDescent="0.25">
      <c r="A49" s="844" t="s">
        <v>2095</v>
      </c>
      <c r="B49" s="72" t="s">
        <v>2034</v>
      </c>
      <c r="C49" s="72" t="s">
        <v>2096</v>
      </c>
      <c r="D49" s="72" t="s">
        <v>2096</v>
      </c>
      <c r="E49" s="72" t="s">
        <v>2096</v>
      </c>
      <c r="F49" s="72" t="s">
        <v>2096</v>
      </c>
      <c r="G49" s="72" t="s">
        <v>2096</v>
      </c>
      <c r="H49" s="72" t="s">
        <v>2096</v>
      </c>
      <c r="I49" s="72" t="s">
        <v>2096</v>
      </c>
      <c r="J49" s="438"/>
      <c r="K49" s="79">
        <v>558915.06000000006</v>
      </c>
    </row>
    <row r="50" spans="1:11" s="348" customFormat="1" ht="20.100000000000001" customHeight="1" x14ac:dyDescent="0.25">
      <c r="A50" s="240" t="s">
        <v>2097</v>
      </c>
      <c r="B50" s="245" t="s">
        <v>2034</v>
      </c>
      <c r="C50" s="245" t="s">
        <v>2046</v>
      </c>
      <c r="D50" s="245" t="s">
        <v>2098</v>
      </c>
      <c r="E50" s="245" t="s">
        <v>2098</v>
      </c>
      <c r="F50" s="245" t="s">
        <v>2098</v>
      </c>
      <c r="G50" s="245" t="s">
        <v>2098</v>
      </c>
      <c r="H50" s="245" t="s">
        <v>2098</v>
      </c>
      <c r="I50" s="245" t="s">
        <v>2098</v>
      </c>
      <c r="J50" s="901"/>
      <c r="K50" s="1112">
        <v>117061.62</v>
      </c>
    </row>
    <row r="51" spans="1:11" s="348" customFormat="1" ht="20.100000000000001" customHeight="1" x14ac:dyDescent="0.25">
      <c r="A51" s="240" t="s">
        <v>2099</v>
      </c>
      <c r="B51" s="245" t="s">
        <v>2034</v>
      </c>
      <c r="C51" s="245" t="s">
        <v>2100</v>
      </c>
      <c r="D51" s="245" t="s">
        <v>2100</v>
      </c>
      <c r="E51" s="245" t="s">
        <v>2100</v>
      </c>
      <c r="F51" s="245" t="s">
        <v>2100</v>
      </c>
      <c r="G51" s="245" t="s">
        <v>2100</v>
      </c>
      <c r="H51" s="245" t="s">
        <v>2100</v>
      </c>
      <c r="I51" s="245" t="s">
        <v>2100</v>
      </c>
      <c r="J51" s="901"/>
      <c r="K51" s="1112">
        <v>27584.6</v>
      </c>
    </row>
    <row r="52" spans="1:11" s="348" customFormat="1" ht="20.100000000000001" customHeight="1" x14ac:dyDescent="0.25">
      <c r="A52" s="50" t="s">
        <v>2101</v>
      </c>
      <c r="B52" s="72" t="s">
        <v>2034</v>
      </c>
      <c r="C52" s="72" t="s">
        <v>2102</v>
      </c>
      <c r="D52" s="72" t="s">
        <v>2102</v>
      </c>
      <c r="E52" s="72" t="s">
        <v>2102</v>
      </c>
      <c r="F52" s="72" t="s">
        <v>2102</v>
      </c>
      <c r="G52" s="72" t="s">
        <v>2102</v>
      </c>
      <c r="H52" s="72" t="s">
        <v>2102</v>
      </c>
      <c r="I52" s="72" t="s">
        <v>2102</v>
      </c>
      <c r="J52" s="438"/>
      <c r="K52" s="79">
        <v>16711.189999999999</v>
      </c>
    </row>
    <row r="53" spans="1:11" s="348" customFormat="1" ht="20.100000000000001" customHeight="1" x14ac:dyDescent="0.25">
      <c r="A53" s="50"/>
      <c r="B53" s="72"/>
      <c r="C53" s="72"/>
      <c r="D53" s="72"/>
      <c r="E53" s="72"/>
      <c r="F53" s="72"/>
      <c r="G53" s="72"/>
      <c r="H53" s="72"/>
      <c r="I53" s="72"/>
      <c r="J53" s="438"/>
      <c r="K53" s="79"/>
    </row>
    <row r="54" spans="1:11" ht="20.100000000000001" customHeight="1" x14ac:dyDescent="0.25">
      <c r="A54" s="443" t="s">
        <v>617</v>
      </c>
      <c r="B54" s="81"/>
      <c r="C54" s="81"/>
      <c r="D54" s="1470"/>
      <c r="E54" s="1470"/>
      <c r="F54" s="1470"/>
      <c r="G54" s="81"/>
      <c r="H54" s="81"/>
      <c r="I54" s="81"/>
      <c r="J54" s="444"/>
      <c r="K54" s="486">
        <f>SUM(K55:K56)</f>
        <v>3415468.9099999997</v>
      </c>
    </row>
    <row r="55" spans="1:11" ht="20.100000000000001" customHeight="1" x14ac:dyDescent="0.25">
      <c r="A55" s="1406" t="s">
        <v>2103</v>
      </c>
      <c r="B55" s="1405" t="s">
        <v>2034</v>
      </c>
      <c r="C55" s="1405" t="s">
        <v>2046</v>
      </c>
      <c r="D55" s="545" t="s">
        <v>2104</v>
      </c>
      <c r="E55" s="545" t="s">
        <v>2104</v>
      </c>
      <c r="F55" s="545" t="s">
        <v>2104</v>
      </c>
      <c r="G55" s="545" t="s">
        <v>2104</v>
      </c>
      <c r="H55" s="545" t="s">
        <v>2104</v>
      </c>
      <c r="I55" s="545" t="s">
        <v>2104</v>
      </c>
      <c r="J55" s="437"/>
      <c r="K55" s="1403">
        <v>3141827.07</v>
      </c>
    </row>
    <row r="56" spans="1:11" ht="20.100000000000001" customHeight="1" x14ac:dyDescent="0.25">
      <c r="A56" s="1406" t="s">
        <v>2105</v>
      </c>
      <c r="B56" s="1405" t="s">
        <v>2045</v>
      </c>
      <c r="C56" s="1405" t="s">
        <v>110</v>
      </c>
      <c r="D56" s="545" t="s">
        <v>2106</v>
      </c>
      <c r="E56" s="545" t="s">
        <v>2106</v>
      </c>
      <c r="F56" s="545" t="s">
        <v>2106</v>
      </c>
      <c r="G56" s="545" t="s">
        <v>2106</v>
      </c>
      <c r="H56" s="545" t="s">
        <v>2106</v>
      </c>
      <c r="I56" s="545" t="s">
        <v>2106</v>
      </c>
      <c r="J56" s="437"/>
      <c r="K56" s="1403">
        <v>273641.84000000003</v>
      </c>
    </row>
    <row r="57" spans="1:11" ht="20.100000000000001" customHeight="1" x14ac:dyDescent="0.25">
      <c r="A57" s="1406"/>
      <c r="B57" s="1405"/>
      <c r="C57" s="1405"/>
      <c r="D57" s="545"/>
      <c r="E57" s="545"/>
      <c r="F57" s="545"/>
      <c r="G57" s="545"/>
      <c r="H57" s="545"/>
      <c r="I57" s="545"/>
      <c r="J57" s="437"/>
      <c r="K57" s="1403"/>
    </row>
    <row r="58" spans="1:11" ht="20.100000000000001" customHeight="1" x14ac:dyDescent="0.25">
      <c r="A58" s="443" t="s">
        <v>620</v>
      </c>
      <c r="B58" s="81"/>
      <c r="C58" s="81"/>
      <c r="D58" s="1470"/>
      <c r="E58" s="1470"/>
      <c r="F58" s="1470"/>
      <c r="G58" s="81"/>
      <c r="H58" s="81"/>
      <c r="I58" s="81"/>
      <c r="J58" s="444"/>
      <c r="K58" s="486">
        <f>SUM(K59:K59)</f>
        <v>1356670.02</v>
      </c>
    </row>
    <row r="59" spans="1:11" ht="20.100000000000001" customHeight="1" x14ac:dyDescent="0.25">
      <c r="A59" s="1406" t="s">
        <v>2107</v>
      </c>
      <c r="B59" s="1405" t="s">
        <v>2034</v>
      </c>
      <c r="C59" s="1404" t="s">
        <v>2108</v>
      </c>
      <c r="D59" s="1466" t="s">
        <v>2109</v>
      </c>
      <c r="E59" s="1466" t="s">
        <v>2109</v>
      </c>
      <c r="F59" s="1466" t="s">
        <v>2109</v>
      </c>
      <c r="G59" s="1466" t="s">
        <v>2109</v>
      </c>
      <c r="H59" s="1466" t="s">
        <v>2109</v>
      </c>
      <c r="I59" s="1466" t="s">
        <v>2109</v>
      </c>
      <c r="J59" s="541"/>
      <c r="K59" s="485">
        <v>1356670.02</v>
      </c>
    </row>
    <row r="60" spans="1:11" ht="20.100000000000001" customHeight="1" x14ac:dyDescent="0.25">
      <c r="A60" s="1406"/>
      <c r="B60" s="1405"/>
      <c r="C60" s="1404"/>
      <c r="D60" s="1466"/>
      <c r="E60" s="1466"/>
      <c r="F60" s="1466"/>
      <c r="G60" s="1466"/>
      <c r="H60" s="1466"/>
      <c r="I60" s="1466"/>
      <c r="J60" s="541"/>
      <c r="K60" s="485"/>
    </row>
    <row r="61" spans="1:11" ht="20.100000000000001" customHeight="1" x14ac:dyDescent="0.25">
      <c r="A61" s="443" t="s">
        <v>621</v>
      </c>
      <c r="B61" s="81"/>
      <c r="C61" s="81"/>
      <c r="D61" s="1470"/>
      <c r="E61" s="1470"/>
      <c r="F61" s="1470"/>
      <c r="G61" s="81"/>
      <c r="H61" s="81"/>
      <c r="I61" s="81"/>
      <c r="J61" s="444"/>
      <c r="K61" s="486">
        <f>SUM(K62:K65)</f>
        <v>4386058.8600000003</v>
      </c>
    </row>
    <row r="62" spans="1:11" ht="20.100000000000001" customHeight="1" x14ac:dyDescent="0.25">
      <c r="A62" s="844" t="s">
        <v>2110</v>
      </c>
      <c r="B62" s="1405" t="s">
        <v>2034</v>
      </c>
      <c r="C62" s="187" t="s">
        <v>2046</v>
      </c>
      <c r="D62" s="1405" t="s">
        <v>2111</v>
      </c>
      <c r="E62" s="1405" t="s">
        <v>2111</v>
      </c>
      <c r="F62" s="1405" t="s">
        <v>2111</v>
      </c>
      <c r="G62" s="1405" t="s">
        <v>2111</v>
      </c>
      <c r="H62" s="1405" t="s">
        <v>2111</v>
      </c>
      <c r="I62" s="1405" t="s">
        <v>2111</v>
      </c>
      <c r="J62" s="541"/>
      <c r="K62" s="1403">
        <v>1971956.32</v>
      </c>
    </row>
    <row r="63" spans="1:11" ht="20.100000000000001" customHeight="1" x14ac:dyDescent="0.25">
      <c r="A63" s="844" t="s">
        <v>2112</v>
      </c>
      <c r="B63" s="187" t="s">
        <v>2034</v>
      </c>
      <c r="C63" s="187" t="s">
        <v>2046</v>
      </c>
      <c r="D63" s="1464" t="s">
        <v>2113</v>
      </c>
      <c r="E63" s="1464" t="s">
        <v>2113</v>
      </c>
      <c r="F63" s="1464" t="s">
        <v>2113</v>
      </c>
      <c r="G63" s="1464" t="s">
        <v>2113</v>
      </c>
      <c r="H63" s="1464" t="s">
        <v>2113</v>
      </c>
      <c r="I63" s="1464" t="s">
        <v>2113</v>
      </c>
      <c r="J63" s="241"/>
      <c r="K63" s="188">
        <v>1814536.98</v>
      </c>
    </row>
    <row r="64" spans="1:11" ht="20.100000000000001" customHeight="1" x14ac:dyDescent="0.25">
      <c r="A64" s="844" t="s">
        <v>2114</v>
      </c>
      <c r="B64" s="1405" t="s">
        <v>2034</v>
      </c>
      <c r="C64" s="187" t="s">
        <v>2046</v>
      </c>
      <c r="D64" s="1405" t="s">
        <v>2111</v>
      </c>
      <c r="E64" s="1405" t="s">
        <v>2111</v>
      </c>
      <c r="F64" s="1405" t="s">
        <v>2111</v>
      </c>
      <c r="G64" s="1405" t="s">
        <v>2111</v>
      </c>
      <c r="H64" s="1405" t="s">
        <v>2111</v>
      </c>
      <c r="I64" s="1405" t="s">
        <v>2111</v>
      </c>
      <c r="J64" s="241"/>
      <c r="K64" s="188">
        <v>570016.99</v>
      </c>
    </row>
    <row r="65" spans="1:11" ht="20.100000000000001" customHeight="1" x14ac:dyDescent="0.25">
      <c r="A65" s="844" t="s">
        <v>2115</v>
      </c>
      <c r="B65" s="187" t="s">
        <v>2034</v>
      </c>
      <c r="C65" s="187" t="s">
        <v>2046</v>
      </c>
      <c r="D65" s="1405" t="s">
        <v>2111</v>
      </c>
      <c r="E65" s="1405" t="s">
        <v>2111</v>
      </c>
      <c r="F65" s="1405" t="s">
        <v>2111</v>
      </c>
      <c r="G65" s="1405" t="s">
        <v>2111</v>
      </c>
      <c r="H65" s="1405" t="s">
        <v>2111</v>
      </c>
      <c r="I65" s="1405" t="s">
        <v>2111</v>
      </c>
      <c r="J65" s="241"/>
      <c r="K65" s="188">
        <v>29548.57</v>
      </c>
    </row>
    <row r="66" spans="1:11" ht="20.100000000000001" customHeight="1" x14ac:dyDescent="0.25">
      <c r="A66" s="844"/>
      <c r="B66" s="187"/>
      <c r="C66" s="187"/>
      <c r="D66" s="1405"/>
      <c r="E66" s="1405"/>
      <c r="F66" s="1405"/>
      <c r="G66" s="1405"/>
      <c r="H66" s="1405"/>
      <c r="I66" s="1405"/>
      <c r="J66" s="241"/>
      <c r="K66" s="188"/>
    </row>
    <row r="67" spans="1:11" s="348" customFormat="1" ht="15.95" customHeight="1" x14ac:dyDescent="0.25">
      <c r="A67" s="445" t="s">
        <v>624</v>
      </c>
      <c r="B67" s="83"/>
      <c r="C67" s="83"/>
      <c r="D67" s="235"/>
      <c r="E67" s="235"/>
      <c r="F67" s="235"/>
      <c r="G67" s="169"/>
      <c r="H67" s="169"/>
      <c r="I67" s="169"/>
      <c r="J67" s="54"/>
      <c r="K67" s="486">
        <f>SUM(K68)</f>
        <v>0</v>
      </c>
    </row>
    <row r="68" spans="1:11" s="348" customFormat="1" ht="15.95" customHeight="1" x14ac:dyDescent="0.25">
      <c r="A68" s="440"/>
      <c r="B68" s="84"/>
      <c r="C68" s="84"/>
      <c r="D68" s="236"/>
      <c r="E68" s="236"/>
      <c r="F68" s="236"/>
      <c r="G68" s="129"/>
      <c r="H68" s="129"/>
      <c r="I68" s="129"/>
      <c r="J68" s="438"/>
      <c r="K68" s="487"/>
    </row>
    <row r="69" spans="1:11" ht="15.95" customHeight="1" x14ac:dyDescent="0.25">
      <c r="A69" s="443" t="s">
        <v>627</v>
      </c>
      <c r="B69" s="81"/>
      <c r="C69" s="81"/>
      <c r="D69" s="237"/>
      <c r="E69" s="237"/>
      <c r="F69" s="237"/>
      <c r="G69" s="163"/>
      <c r="H69" s="163"/>
      <c r="I69" s="163"/>
      <c r="J69" s="444"/>
      <c r="K69" s="486">
        <v>14752825.59</v>
      </c>
    </row>
    <row r="70" spans="1:11" ht="15.95" customHeight="1" x14ac:dyDescent="0.25">
      <c r="A70" s="439"/>
      <c r="B70" s="82"/>
      <c r="C70" s="82"/>
      <c r="D70" s="238"/>
      <c r="E70" s="238"/>
      <c r="F70" s="238"/>
      <c r="G70" s="128"/>
      <c r="H70" s="128"/>
      <c r="I70" s="128"/>
      <c r="J70" s="437"/>
      <c r="K70" s="487"/>
    </row>
    <row r="71" spans="1:11" ht="15.95" customHeight="1" x14ac:dyDescent="0.25">
      <c r="A71" s="441" t="s">
        <v>628</v>
      </c>
      <c r="B71" s="441"/>
      <c r="C71" s="441"/>
      <c r="D71" s="903"/>
      <c r="E71" s="903"/>
      <c r="F71" s="903"/>
      <c r="G71" s="170"/>
      <c r="H71" s="170"/>
      <c r="I71" s="170"/>
      <c r="J71" s="1402"/>
      <c r="K71" s="448">
        <f>+K69+K61+K58+K54+K44+K42+K12</f>
        <v>236498479.16000003</v>
      </c>
    </row>
    <row r="72" spans="1:11" x14ac:dyDescent="0.25">
      <c r="A72" s="482"/>
      <c r="B72" s="19"/>
      <c r="C72" s="19"/>
      <c r="D72" s="19"/>
      <c r="E72" s="19"/>
      <c r="F72" s="19"/>
      <c r="G72" s="19"/>
      <c r="H72" s="19"/>
      <c r="I72" s="19"/>
      <c r="J72" s="19"/>
      <c r="K72" s="19"/>
    </row>
  </sheetData>
  <mergeCells count="10">
    <mergeCell ref="H8:I8"/>
    <mergeCell ref="J8:J9"/>
    <mergeCell ref="K8:K9"/>
    <mergeCell ref="H7:I7"/>
    <mergeCell ref="A8:A9"/>
    <mergeCell ref="B8:B9"/>
    <mergeCell ref="C8:C9"/>
    <mergeCell ref="D8:D9"/>
    <mergeCell ref="E8:F8"/>
    <mergeCell ref="G8:G9"/>
  </mergeCells>
  <pageMargins left="0.70866141732283472" right="0.70866141732283472" top="0.74803149606299213" bottom="0.74803149606299213" header="0.31496062992125984" footer="0.31496062992125984"/>
  <pageSetup paperSize="5" scale="42" orientation="landscape" r:id="rId1"/>
  <ignoredErrors>
    <ignoredError sqref="A7:XFD7" numberStoredAsText="1"/>
  </ignoredError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200"/>
  <sheetViews>
    <sheetView showGridLines="0" zoomScale="90" zoomScaleNormal="90" workbookViewId="0">
      <selection activeCell="A166" sqref="A166"/>
    </sheetView>
  </sheetViews>
  <sheetFormatPr baseColWidth="10" defaultRowHeight="15" x14ac:dyDescent="0.25"/>
  <cols>
    <col min="1" max="1" width="94.140625" style="347" customWidth="1"/>
    <col min="2" max="2" width="20.28515625" style="192" bestFit="1" customWidth="1"/>
    <col min="3" max="3" width="16.28515625" style="347" bestFit="1" customWidth="1"/>
    <col min="4" max="4" width="16.5703125" style="347" bestFit="1" customWidth="1"/>
    <col min="5" max="5" width="7.5703125" style="347" bestFit="1" customWidth="1"/>
    <col min="6" max="6" width="8.140625" style="347" bestFit="1" customWidth="1"/>
    <col min="7" max="7" width="11.28515625" style="347" bestFit="1" customWidth="1"/>
    <col min="8" max="8" width="7.5703125" style="347" bestFit="1" customWidth="1"/>
    <col min="9" max="9" width="8.140625" style="347" bestFit="1" customWidth="1"/>
    <col min="10" max="10" width="25.85546875" style="347" bestFit="1" customWidth="1"/>
    <col min="11" max="11" width="15" style="347" customWidth="1"/>
    <col min="12" max="12" width="14.5703125" style="347" bestFit="1" customWidth="1"/>
    <col min="13" max="13" width="14" style="347" bestFit="1" customWidth="1"/>
    <col min="14" max="256" width="11.42578125" style="347"/>
    <col min="257" max="257" width="69.42578125" style="347" customWidth="1"/>
    <col min="258" max="258" width="15.28515625" style="347" customWidth="1"/>
    <col min="259" max="259" width="13.7109375" style="347" customWidth="1"/>
    <col min="260" max="260" width="7.85546875" style="347" customWidth="1"/>
    <col min="261" max="262" width="6.7109375" style="347" customWidth="1"/>
    <col min="263" max="263" width="10.28515625" style="347" customWidth="1"/>
    <col min="264" max="264" width="5.5703125" style="347" customWidth="1"/>
    <col min="265" max="265" width="6.42578125" style="347" customWidth="1"/>
    <col min="266" max="267" width="17.7109375" style="347" customWidth="1"/>
    <col min="268" max="268" width="16.5703125" style="347" customWidth="1"/>
    <col min="269" max="512" width="11.42578125" style="347"/>
    <col min="513" max="513" width="69.42578125" style="347" customWidth="1"/>
    <col min="514" max="514" width="15.28515625" style="347" customWidth="1"/>
    <col min="515" max="515" width="13.7109375" style="347" customWidth="1"/>
    <col min="516" max="516" width="7.85546875" style="347" customWidth="1"/>
    <col min="517" max="518" width="6.7109375" style="347" customWidth="1"/>
    <col min="519" max="519" width="10.28515625" style="347" customWidth="1"/>
    <col min="520" max="520" width="5.5703125" style="347" customWidth="1"/>
    <col min="521" max="521" width="6.42578125" style="347" customWidth="1"/>
    <col min="522" max="523" width="17.7109375" style="347" customWidth="1"/>
    <col min="524" max="524" width="16.5703125" style="347" customWidth="1"/>
    <col min="525" max="768" width="11.42578125" style="347"/>
    <col min="769" max="769" width="69.42578125" style="347" customWidth="1"/>
    <col min="770" max="770" width="15.28515625" style="347" customWidth="1"/>
    <col min="771" max="771" width="13.7109375" style="347" customWidth="1"/>
    <col min="772" max="772" width="7.85546875" style="347" customWidth="1"/>
    <col min="773" max="774" width="6.7109375" style="347" customWidth="1"/>
    <col min="775" max="775" width="10.28515625" style="347" customWidth="1"/>
    <col min="776" max="776" width="5.5703125" style="347" customWidth="1"/>
    <col min="777" max="777" width="6.42578125" style="347" customWidth="1"/>
    <col min="778" max="779" width="17.7109375" style="347" customWidth="1"/>
    <col min="780" max="780" width="16.5703125" style="347" customWidth="1"/>
    <col min="781" max="1024" width="11.42578125" style="347"/>
    <col min="1025" max="1025" width="69.42578125" style="347" customWidth="1"/>
    <col min="1026" max="1026" width="15.28515625" style="347" customWidth="1"/>
    <col min="1027" max="1027" width="13.7109375" style="347" customWidth="1"/>
    <col min="1028" max="1028" width="7.85546875" style="347" customWidth="1"/>
    <col min="1029" max="1030" width="6.7109375" style="347" customWidth="1"/>
    <col min="1031" max="1031" width="10.28515625" style="347" customWidth="1"/>
    <col min="1032" max="1032" width="5.5703125" style="347" customWidth="1"/>
    <col min="1033" max="1033" width="6.42578125" style="347" customWidth="1"/>
    <col min="1034" max="1035" width="17.7109375" style="347" customWidth="1"/>
    <col min="1036" max="1036" width="16.5703125" style="347" customWidth="1"/>
    <col min="1037" max="1280" width="11.42578125" style="347"/>
    <col min="1281" max="1281" width="69.42578125" style="347" customWidth="1"/>
    <col min="1282" max="1282" width="15.28515625" style="347" customWidth="1"/>
    <col min="1283" max="1283" width="13.7109375" style="347" customWidth="1"/>
    <col min="1284" max="1284" width="7.85546875" style="347" customWidth="1"/>
    <col min="1285" max="1286" width="6.7109375" style="347" customWidth="1"/>
    <col min="1287" max="1287" width="10.28515625" style="347" customWidth="1"/>
    <col min="1288" max="1288" width="5.5703125" style="347" customWidth="1"/>
    <col min="1289" max="1289" width="6.42578125" style="347" customWidth="1"/>
    <col min="1290" max="1291" width="17.7109375" style="347" customWidth="1"/>
    <col min="1292" max="1292" width="16.5703125" style="347" customWidth="1"/>
    <col min="1293" max="1536" width="11.42578125" style="347"/>
    <col min="1537" max="1537" width="69.42578125" style="347" customWidth="1"/>
    <col min="1538" max="1538" width="15.28515625" style="347" customWidth="1"/>
    <col min="1539" max="1539" width="13.7109375" style="347" customWidth="1"/>
    <col min="1540" max="1540" width="7.85546875" style="347" customWidth="1"/>
    <col min="1541" max="1542" width="6.7109375" style="347" customWidth="1"/>
    <col min="1543" max="1543" width="10.28515625" style="347" customWidth="1"/>
    <col min="1544" max="1544" width="5.5703125" style="347" customWidth="1"/>
    <col min="1545" max="1545" width="6.42578125" style="347" customWidth="1"/>
    <col min="1546" max="1547" width="17.7109375" style="347" customWidth="1"/>
    <col min="1548" max="1548" width="16.5703125" style="347" customWidth="1"/>
    <col min="1549" max="1792" width="11.42578125" style="347"/>
    <col min="1793" max="1793" width="69.42578125" style="347" customWidth="1"/>
    <col min="1794" max="1794" width="15.28515625" style="347" customWidth="1"/>
    <col min="1795" max="1795" width="13.7109375" style="347" customWidth="1"/>
    <col min="1796" max="1796" width="7.85546875" style="347" customWidth="1"/>
    <col min="1797" max="1798" width="6.7109375" style="347" customWidth="1"/>
    <col min="1799" max="1799" width="10.28515625" style="347" customWidth="1"/>
    <col min="1800" max="1800" width="5.5703125" style="347" customWidth="1"/>
    <col min="1801" max="1801" width="6.42578125" style="347" customWidth="1"/>
    <col min="1802" max="1803" width="17.7109375" style="347" customWidth="1"/>
    <col min="1804" max="1804" width="16.5703125" style="347" customWidth="1"/>
    <col min="1805" max="2048" width="11.42578125" style="347"/>
    <col min="2049" max="2049" width="69.42578125" style="347" customWidth="1"/>
    <col min="2050" max="2050" width="15.28515625" style="347" customWidth="1"/>
    <col min="2051" max="2051" width="13.7109375" style="347" customWidth="1"/>
    <col min="2052" max="2052" width="7.85546875" style="347" customWidth="1"/>
    <col min="2053" max="2054" width="6.7109375" style="347" customWidth="1"/>
    <col min="2055" max="2055" width="10.28515625" style="347" customWidth="1"/>
    <col min="2056" max="2056" width="5.5703125" style="347" customWidth="1"/>
    <col min="2057" max="2057" width="6.42578125" style="347" customWidth="1"/>
    <col min="2058" max="2059" width="17.7109375" style="347" customWidth="1"/>
    <col min="2060" max="2060" width="16.5703125" style="347" customWidth="1"/>
    <col min="2061" max="2304" width="11.42578125" style="347"/>
    <col min="2305" max="2305" width="69.42578125" style="347" customWidth="1"/>
    <col min="2306" max="2306" width="15.28515625" style="347" customWidth="1"/>
    <col min="2307" max="2307" width="13.7109375" style="347" customWidth="1"/>
    <col min="2308" max="2308" width="7.85546875" style="347" customWidth="1"/>
    <col min="2309" max="2310" width="6.7109375" style="347" customWidth="1"/>
    <col min="2311" max="2311" width="10.28515625" style="347" customWidth="1"/>
    <col min="2312" max="2312" width="5.5703125" style="347" customWidth="1"/>
    <col min="2313" max="2313" width="6.42578125" style="347" customWidth="1"/>
    <col min="2314" max="2315" width="17.7109375" style="347" customWidth="1"/>
    <col min="2316" max="2316" width="16.5703125" style="347" customWidth="1"/>
    <col min="2317" max="2560" width="11.42578125" style="347"/>
    <col min="2561" max="2561" width="69.42578125" style="347" customWidth="1"/>
    <col min="2562" max="2562" width="15.28515625" style="347" customWidth="1"/>
    <col min="2563" max="2563" width="13.7109375" style="347" customWidth="1"/>
    <col min="2564" max="2564" width="7.85546875" style="347" customWidth="1"/>
    <col min="2565" max="2566" width="6.7109375" style="347" customWidth="1"/>
    <col min="2567" max="2567" width="10.28515625" style="347" customWidth="1"/>
    <col min="2568" max="2568" width="5.5703125" style="347" customWidth="1"/>
    <col min="2569" max="2569" width="6.42578125" style="347" customWidth="1"/>
    <col min="2570" max="2571" width="17.7109375" style="347" customWidth="1"/>
    <col min="2572" max="2572" width="16.5703125" style="347" customWidth="1"/>
    <col min="2573" max="2816" width="11.42578125" style="347"/>
    <col min="2817" max="2817" width="69.42578125" style="347" customWidth="1"/>
    <col min="2818" max="2818" width="15.28515625" style="347" customWidth="1"/>
    <col min="2819" max="2819" width="13.7109375" style="347" customWidth="1"/>
    <col min="2820" max="2820" width="7.85546875" style="347" customWidth="1"/>
    <col min="2821" max="2822" width="6.7109375" style="347" customWidth="1"/>
    <col min="2823" max="2823" width="10.28515625" style="347" customWidth="1"/>
    <col min="2824" max="2824" width="5.5703125" style="347" customWidth="1"/>
    <col min="2825" max="2825" width="6.42578125" style="347" customWidth="1"/>
    <col min="2826" max="2827" width="17.7109375" style="347" customWidth="1"/>
    <col min="2828" max="2828" width="16.5703125" style="347" customWidth="1"/>
    <col min="2829" max="3072" width="11.42578125" style="347"/>
    <col min="3073" max="3073" width="69.42578125" style="347" customWidth="1"/>
    <col min="3074" max="3074" width="15.28515625" style="347" customWidth="1"/>
    <col min="3075" max="3075" width="13.7109375" style="347" customWidth="1"/>
    <col min="3076" max="3076" width="7.85546875" style="347" customWidth="1"/>
    <col min="3077" max="3078" width="6.7109375" style="347" customWidth="1"/>
    <col min="3079" max="3079" width="10.28515625" style="347" customWidth="1"/>
    <col min="3080" max="3080" width="5.5703125" style="347" customWidth="1"/>
    <col min="3081" max="3081" width="6.42578125" style="347" customWidth="1"/>
    <col min="3082" max="3083" width="17.7109375" style="347" customWidth="1"/>
    <col min="3084" max="3084" width="16.5703125" style="347" customWidth="1"/>
    <col min="3085" max="3328" width="11.42578125" style="347"/>
    <col min="3329" max="3329" width="69.42578125" style="347" customWidth="1"/>
    <col min="3330" max="3330" width="15.28515625" style="347" customWidth="1"/>
    <col min="3331" max="3331" width="13.7109375" style="347" customWidth="1"/>
    <col min="3332" max="3332" width="7.85546875" style="347" customWidth="1"/>
    <col min="3333" max="3334" width="6.7109375" style="347" customWidth="1"/>
    <col min="3335" max="3335" width="10.28515625" style="347" customWidth="1"/>
    <col min="3336" max="3336" width="5.5703125" style="347" customWidth="1"/>
    <col min="3337" max="3337" width="6.42578125" style="347" customWidth="1"/>
    <col min="3338" max="3339" width="17.7109375" style="347" customWidth="1"/>
    <col min="3340" max="3340" width="16.5703125" style="347" customWidth="1"/>
    <col min="3341" max="3584" width="11.42578125" style="347"/>
    <col min="3585" max="3585" width="69.42578125" style="347" customWidth="1"/>
    <col min="3586" max="3586" width="15.28515625" style="347" customWidth="1"/>
    <col min="3587" max="3587" width="13.7109375" style="347" customWidth="1"/>
    <col min="3588" max="3588" width="7.85546875" style="347" customWidth="1"/>
    <col min="3589" max="3590" width="6.7109375" style="347" customWidth="1"/>
    <col min="3591" max="3591" width="10.28515625" style="347" customWidth="1"/>
    <col min="3592" max="3592" width="5.5703125" style="347" customWidth="1"/>
    <col min="3593" max="3593" width="6.42578125" style="347" customWidth="1"/>
    <col min="3594" max="3595" width="17.7109375" style="347" customWidth="1"/>
    <col min="3596" max="3596" width="16.5703125" style="347" customWidth="1"/>
    <col min="3597" max="3840" width="11.42578125" style="347"/>
    <col min="3841" max="3841" width="69.42578125" style="347" customWidth="1"/>
    <col min="3842" max="3842" width="15.28515625" style="347" customWidth="1"/>
    <col min="3843" max="3843" width="13.7109375" style="347" customWidth="1"/>
    <col min="3844" max="3844" width="7.85546875" style="347" customWidth="1"/>
    <col min="3845" max="3846" width="6.7109375" style="347" customWidth="1"/>
    <col min="3847" max="3847" width="10.28515625" style="347" customWidth="1"/>
    <col min="3848" max="3848" width="5.5703125" style="347" customWidth="1"/>
    <col min="3849" max="3849" width="6.42578125" style="347" customWidth="1"/>
    <col min="3850" max="3851" width="17.7109375" style="347" customWidth="1"/>
    <col min="3852" max="3852" width="16.5703125" style="347" customWidth="1"/>
    <col min="3853" max="4096" width="11.42578125" style="347"/>
    <col min="4097" max="4097" width="69.42578125" style="347" customWidth="1"/>
    <col min="4098" max="4098" width="15.28515625" style="347" customWidth="1"/>
    <col min="4099" max="4099" width="13.7109375" style="347" customWidth="1"/>
    <col min="4100" max="4100" width="7.85546875" style="347" customWidth="1"/>
    <col min="4101" max="4102" width="6.7109375" style="347" customWidth="1"/>
    <col min="4103" max="4103" width="10.28515625" style="347" customWidth="1"/>
    <col min="4104" max="4104" width="5.5703125" style="347" customWidth="1"/>
    <col min="4105" max="4105" width="6.42578125" style="347" customWidth="1"/>
    <col min="4106" max="4107" width="17.7109375" style="347" customWidth="1"/>
    <col min="4108" max="4108" width="16.5703125" style="347" customWidth="1"/>
    <col min="4109" max="4352" width="11.42578125" style="347"/>
    <col min="4353" max="4353" width="69.42578125" style="347" customWidth="1"/>
    <col min="4354" max="4354" width="15.28515625" style="347" customWidth="1"/>
    <col min="4355" max="4355" width="13.7109375" style="347" customWidth="1"/>
    <col min="4356" max="4356" width="7.85546875" style="347" customWidth="1"/>
    <col min="4357" max="4358" width="6.7109375" style="347" customWidth="1"/>
    <col min="4359" max="4359" width="10.28515625" style="347" customWidth="1"/>
    <col min="4360" max="4360" width="5.5703125" style="347" customWidth="1"/>
    <col min="4361" max="4361" width="6.42578125" style="347" customWidth="1"/>
    <col min="4362" max="4363" width="17.7109375" style="347" customWidth="1"/>
    <col min="4364" max="4364" width="16.5703125" style="347" customWidth="1"/>
    <col min="4365" max="4608" width="11.42578125" style="347"/>
    <col min="4609" max="4609" width="69.42578125" style="347" customWidth="1"/>
    <col min="4610" max="4610" width="15.28515625" style="347" customWidth="1"/>
    <col min="4611" max="4611" width="13.7109375" style="347" customWidth="1"/>
    <col min="4612" max="4612" width="7.85546875" style="347" customWidth="1"/>
    <col min="4613" max="4614" width="6.7109375" style="347" customWidth="1"/>
    <col min="4615" max="4615" width="10.28515625" style="347" customWidth="1"/>
    <col min="4616" max="4616" width="5.5703125" style="347" customWidth="1"/>
    <col min="4617" max="4617" width="6.42578125" style="347" customWidth="1"/>
    <col min="4618" max="4619" width="17.7109375" style="347" customWidth="1"/>
    <col min="4620" max="4620" width="16.5703125" style="347" customWidth="1"/>
    <col min="4621" max="4864" width="11.42578125" style="347"/>
    <col min="4865" max="4865" width="69.42578125" style="347" customWidth="1"/>
    <col min="4866" max="4866" width="15.28515625" style="347" customWidth="1"/>
    <col min="4867" max="4867" width="13.7109375" style="347" customWidth="1"/>
    <col min="4868" max="4868" width="7.85546875" style="347" customWidth="1"/>
    <col min="4869" max="4870" width="6.7109375" style="347" customWidth="1"/>
    <col min="4871" max="4871" width="10.28515625" style="347" customWidth="1"/>
    <col min="4872" max="4872" width="5.5703125" style="347" customWidth="1"/>
    <col min="4873" max="4873" width="6.42578125" style="347" customWidth="1"/>
    <col min="4874" max="4875" width="17.7109375" style="347" customWidth="1"/>
    <col min="4876" max="4876" width="16.5703125" style="347" customWidth="1"/>
    <col min="4877" max="5120" width="11.42578125" style="347"/>
    <col min="5121" max="5121" width="69.42578125" style="347" customWidth="1"/>
    <col min="5122" max="5122" width="15.28515625" style="347" customWidth="1"/>
    <col min="5123" max="5123" width="13.7109375" style="347" customWidth="1"/>
    <col min="5124" max="5124" width="7.85546875" style="347" customWidth="1"/>
    <col min="5125" max="5126" width="6.7109375" style="347" customWidth="1"/>
    <col min="5127" max="5127" width="10.28515625" style="347" customWidth="1"/>
    <col min="5128" max="5128" width="5.5703125" style="347" customWidth="1"/>
    <col min="5129" max="5129" width="6.42578125" style="347" customWidth="1"/>
    <col min="5130" max="5131" width="17.7109375" style="347" customWidth="1"/>
    <col min="5132" max="5132" width="16.5703125" style="347" customWidth="1"/>
    <col min="5133" max="5376" width="11.42578125" style="347"/>
    <col min="5377" max="5377" width="69.42578125" style="347" customWidth="1"/>
    <col min="5378" max="5378" width="15.28515625" style="347" customWidth="1"/>
    <col min="5379" max="5379" width="13.7109375" style="347" customWidth="1"/>
    <col min="5380" max="5380" width="7.85546875" style="347" customWidth="1"/>
    <col min="5381" max="5382" width="6.7109375" style="347" customWidth="1"/>
    <col min="5383" max="5383" width="10.28515625" style="347" customWidth="1"/>
    <col min="5384" max="5384" width="5.5703125" style="347" customWidth="1"/>
    <col min="5385" max="5385" width="6.42578125" style="347" customWidth="1"/>
    <col min="5386" max="5387" width="17.7109375" style="347" customWidth="1"/>
    <col min="5388" max="5388" width="16.5703125" style="347" customWidth="1"/>
    <col min="5389" max="5632" width="11.42578125" style="347"/>
    <col min="5633" max="5633" width="69.42578125" style="347" customWidth="1"/>
    <col min="5634" max="5634" width="15.28515625" style="347" customWidth="1"/>
    <col min="5635" max="5635" width="13.7109375" style="347" customWidth="1"/>
    <col min="5636" max="5636" width="7.85546875" style="347" customWidth="1"/>
    <col min="5637" max="5638" width="6.7109375" style="347" customWidth="1"/>
    <col min="5639" max="5639" width="10.28515625" style="347" customWidth="1"/>
    <col min="5640" max="5640" width="5.5703125" style="347" customWidth="1"/>
    <col min="5641" max="5641" width="6.42578125" style="347" customWidth="1"/>
    <col min="5642" max="5643" width="17.7109375" style="347" customWidth="1"/>
    <col min="5644" max="5644" width="16.5703125" style="347" customWidth="1"/>
    <col min="5645" max="5888" width="11.42578125" style="347"/>
    <col min="5889" max="5889" width="69.42578125" style="347" customWidth="1"/>
    <col min="5890" max="5890" width="15.28515625" style="347" customWidth="1"/>
    <col min="5891" max="5891" width="13.7109375" style="347" customWidth="1"/>
    <col min="5892" max="5892" width="7.85546875" style="347" customWidth="1"/>
    <col min="5893" max="5894" width="6.7109375" style="347" customWidth="1"/>
    <col min="5895" max="5895" width="10.28515625" style="347" customWidth="1"/>
    <col min="5896" max="5896" width="5.5703125" style="347" customWidth="1"/>
    <col min="5897" max="5897" width="6.42578125" style="347" customWidth="1"/>
    <col min="5898" max="5899" width="17.7109375" style="347" customWidth="1"/>
    <col min="5900" max="5900" width="16.5703125" style="347" customWidth="1"/>
    <col min="5901" max="6144" width="11.42578125" style="347"/>
    <col min="6145" max="6145" width="69.42578125" style="347" customWidth="1"/>
    <col min="6146" max="6146" width="15.28515625" style="347" customWidth="1"/>
    <col min="6147" max="6147" width="13.7109375" style="347" customWidth="1"/>
    <col min="6148" max="6148" width="7.85546875" style="347" customWidth="1"/>
    <col min="6149" max="6150" width="6.7109375" style="347" customWidth="1"/>
    <col min="6151" max="6151" width="10.28515625" style="347" customWidth="1"/>
    <col min="6152" max="6152" width="5.5703125" style="347" customWidth="1"/>
    <col min="6153" max="6153" width="6.42578125" style="347" customWidth="1"/>
    <col min="6154" max="6155" width="17.7109375" style="347" customWidth="1"/>
    <col min="6156" max="6156" width="16.5703125" style="347" customWidth="1"/>
    <col min="6157" max="6400" width="11.42578125" style="347"/>
    <col min="6401" max="6401" width="69.42578125" style="347" customWidth="1"/>
    <col min="6402" max="6402" width="15.28515625" style="347" customWidth="1"/>
    <col min="6403" max="6403" width="13.7109375" style="347" customWidth="1"/>
    <col min="6404" max="6404" width="7.85546875" style="347" customWidth="1"/>
    <col min="6405" max="6406" width="6.7109375" style="347" customWidth="1"/>
    <col min="6407" max="6407" width="10.28515625" style="347" customWidth="1"/>
    <col min="6408" max="6408" width="5.5703125" style="347" customWidth="1"/>
    <col min="6409" max="6409" width="6.42578125" style="347" customWidth="1"/>
    <col min="6410" max="6411" width="17.7109375" style="347" customWidth="1"/>
    <col min="6412" max="6412" width="16.5703125" style="347" customWidth="1"/>
    <col min="6413" max="6656" width="11.42578125" style="347"/>
    <col min="6657" max="6657" width="69.42578125" style="347" customWidth="1"/>
    <col min="6658" max="6658" width="15.28515625" style="347" customWidth="1"/>
    <col min="6659" max="6659" width="13.7109375" style="347" customWidth="1"/>
    <col min="6660" max="6660" width="7.85546875" style="347" customWidth="1"/>
    <col min="6661" max="6662" width="6.7109375" style="347" customWidth="1"/>
    <col min="6663" max="6663" width="10.28515625" style="347" customWidth="1"/>
    <col min="6664" max="6664" width="5.5703125" style="347" customWidth="1"/>
    <col min="6665" max="6665" width="6.42578125" style="347" customWidth="1"/>
    <col min="6666" max="6667" width="17.7109375" style="347" customWidth="1"/>
    <col min="6668" max="6668" width="16.5703125" style="347" customWidth="1"/>
    <col min="6669" max="6912" width="11.42578125" style="347"/>
    <col min="6913" max="6913" width="69.42578125" style="347" customWidth="1"/>
    <col min="6914" max="6914" width="15.28515625" style="347" customWidth="1"/>
    <col min="6915" max="6915" width="13.7109375" style="347" customWidth="1"/>
    <col min="6916" max="6916" width="7.85546875" style="347" customWidth="1"/>
    <col min="6917" max="6918" width="6.7109375" style="347" customWidth="1"/>
    <col min="6919" max="6919" width="10.28515625" style="347" customWidth="1"/>
    <col min="6920" max="6920" width="5.5703125" style="347" customWidth="1"/>
    <col min="6921" max="6921" width="6.42578125" style="347" customWidth="1"/>
    <col min="6922" max="6923" width="17.7109375" style="347" customWidth="1"/>
    <col min="6924" max="6924" width="16.5703125" style="347" customWidth="1"/>
    <col min="6925" max="7168" width="11.42578125" style="347"/>
    <col min="7169" max="7169" width="69.42578125" style="347" customWidth="1"/>
    <col min="7170" max="7170" width="15.28515625" style="347" customWidth="1"/>
    <col min="7171" max="7171" width="13.7109375" style="347" customWidth="1"/>
    <col min="7172" max="7172" width="7.85546875" style="347" customWidth="1"/>
    <col min="7173" max="7174" width="6.7109375" style="347" customWidth="1"/>
    <col min="7175" max="7175" width="10.28515625" style="347" customWidth="1"/>
    <col min="7176" max="7176" width="5.5703125" style="347" customWidth="1"/>
    <col min="7177" max="7177" width="6.42578125" style="347" customWidth="1"/>
    <col min="7178" max="7179" width="17.7109375" style="347" customWidth="1"/>
    <col min="7180" max="7180" width="16.5703125" style="347" customWidth="1"/>
    <col min="7181" max="7424" width="11.42578125" style="347"/>
    <col min="7425" max="7425" width="69.42578125" style="347" customWidth="1"/>
    <col min="7426" max="7426" width="15.28515625" style="347" customWidth="1"/>
    <col min="7427" max="7427" width="13.7109375" style="347" customWidth="1"/>
    <col min="7428" max="7428" width="7.85546875" style="347" customWidth="1"/>
    <col min="7429" max="7430" width="6.7109375" style="347" customWidth="1"/>
    <col min="7431" max="7431" width="10.28515625" style="347" customWidth="1"/>
    <col min="7432" max="7432" width="5.5703125" style="347" customWidth="1"/>
    <col min="7433" max="7433" width="6.42578125" style="347" customWidth="1"/>
    <col min="7434" max="7435" width="17.7109375" style="347" customWidth="1"/>
    <col min="7436" max="7436" width="16.5703125" style="347" customWidth="1"/>
    <col min="7437" max="7680" width="11.42578125" style="347"/>
    <col min="7681" max="7681" width="69.42578125" style="347" customWidth="1"/>
    <col min="7682" max="7682" width="15.28515625" style="347" customWidth="1"/>
    <col min="7683" max="7683" width="13.7109375" style="347" customWidth="1"/>
    <col min="7684" max="7684" width="7.85546875" style="347" customWidth="1"/>
    <col min="7685" max="7686" width="6.7109375" style="347" customWidth="1"/>
    <col min="7687" max="7687" width="10.28515625" style="347" customWidth="1"/>
    <col min="7688" max="7688" width="5.5703125" style="347" customWidth="1"/>
    <col min="7689" max="7689" width="6.42578125" style="347" customWidth="1"/>
    <col min="7690" max="7691" width="17.7109375" style="347" customWidth="1"/>
    <col min="7692" max="7692" width="16.5703125" style="347" customWidth="1"/>
    <col min="7693" max="7936" width="11.42578125" style="347"/>
    <col min="7937" max="7937" width="69.42578125" style="347" customWidth="1"/>
    <col min="7938" max="7938" width="15.28515625" style="347" customWidth="1"/>
    <col min="7939" max="7939" width="13.7109375" style="347" customWidth="1"/>
    <col min="7940" max="7940" width="7.85546875" style="347" customWidth="1"/>
    <col min="7941" max="7942" width="6.7109375" style="347" customWidth="1"/>
    <col min="7943" max="7943" width="10.28515625" style="347" customWidth="1"/>
    <col min="7944" max="7944" width="5.5703125" style="347" customWidth="1"/>
    <col min="7945" max="7945" width="6.42578125" style="347" customWidth="1"/>
    <col min="7946" max="7947" width="17.7109375" style="347" customWidth="1"/>
    <col min="7948" max="7948" width="16.5703125" style="347" customWidth="1"/>
    <col min="7949" max="8192" width="11.42578125" style="347"/>
    <col min="8193" max="8193" width="69.42578125" style="347" customWidth="1"/>
    <col min="8194" max="8194" width="15.28515625" style="347" customWidth="1"/>
    <col min="8195" max="8195" width="13.7109375" style="347" customWidth="1"/>
    <col min="8196" max="8196" width="7.85546875" style="347" customWidth="1"/>
    <col min="8197" max="8198" width="6.7109375" style="347" customWidth="1"/>
    <col min="8199" max="8199" width="10.28515625" style="347" customWidth="1"/>
    <col min="8200" max="8200" width="5.5703125" style="347" customWidth="1"/>
    <col min="8201" max="8201" width="6.42578125" style="347" customWidth="1"/>
    <col min="8202" max="8203" width="17.7109375" style="347" customWidth="1"/>
    <col min="8204" max="8204" width="16.5703125" style="347" customWidth="1"/>
    <col min="8205" max="8448" width="11.42578125" style="347"/>
    <col min="8449" max="8449" width="69.42578125" style="347" customWidth="1"/>
    <col min="8450" max="8450" width="15.28515625" style="347" customWidth="1"/>
    <col min="8451" max="8451" width="13.7109375" style="347" customWidth="1"/>
    <col min="8452" max="8452" width="7.85546875" style="347" customWidth="1"/>
    <col min="8453" max="8454" width="6.7109375" style="347" customWidth="1"/>
    <col min="8455" max="8455" width="10.28515625" style="347" customWidth="1"/>
    <col min="8456" max="8456" width="5.5703125" style="347" customWidth="1"/>
    <col min="8457" max="8457" width="6.42578125" style="347" customWidth="1"/>
    <col min="8458" max="8459" width="17.7109375" style="347" customWidth="1"/>
    <col min="8460" max="8460" width="16.5703125" style="347" customWidth="1"/>
    <col min="8461" max="8704" width="11.42578125" style="347"/>
    <col min="8705" max="8705" width="69.42578125" style="347" customWidth="1"/>
    <col min="8706" max="8706" width="15.28515625" style="347" customWidth="1"/>
    <col min="8707" max="8707" width="13.7109375" style="347" customWidth="1"/>
    <col min="8708" max="8708" width="7.85546875" style="347" customWidth="1"/>
    <col min="8709" max="8710" width="6.7109375" style="347" customWidth="1"/>
    <col min="8711" max="8711" width="10.28515625" style="347" customWidth="1"/>
    <col min="8712" max="8712" width="5.5703125" style="347" customWidth="1"/>
    <col min="8713" max="8713" width="6.42578125" style="347" customWidth="1"/>
    <col min="8714" max="8715" width="17.7109375" style="347" customWidth="1"/>
    <col min="8716" max="8716" width="16.5703125" style="347" customWidth="1"/>
    <col min="8717" max="8960" width="11.42578125" style="347"/>
    <col min="8961" max="8961" width="69.42578125" style="347" customWidth="1"/>
    <col min="8962" max="8962" width="15.28515625" style="347" customWidth="1"/>
    <col min="8963" max="8963" width="13.7109375" style="347" customWidth="1"/>
    <col min="8964" max="8964" width="7.85546875" style="347" customWidth="1"/>
    <col min="8965" max="8966" width="6.7109375" style="347" customWidth="1"/>
    <col min="8967" max="8967" width="10.28515625" style="347" customWidth="1"/>
    <col min="8968" max="8968" width="5.5703125" style="347" customWidth="1"/>
    <col min="8969" max="8969" width="6.42578125" style="347" customWidth="1"/>
    <col min="8970" max="8971" width="17.7109375" style="347" customWidth="1"/>
    <col min="8972" max="8972" width="16.5703125" style="347" customWidth="1"/>
    <col min="8973" max="9216" width="11.42578125" style="347"/>
    <col min="9217" max="9217" width="69.42578125" style="347" customWidth="1"/>
    <col min="9218" max="9218" width="15.28515625" style="347" customWidth="1"/>
    <col min="9219" max="9219" width="13.7109375" style="347" customWidth="1"/>
    <col min="9220" max="9220" width="7.85546875" style="347" customWidth="1"/>
    <col min="9221" max="9222" width="6.7109375" style="347" customWidth="1"/>
    <col min="9223" max="9223" width="10.28515625" style="347" customWidth="1"/>
    <col min="9224" max="9224" width="5.5703125" style="347" customWidth="1"/>
    <col min="9225" max="9225" width="6.42578125" style="347" customWidth="1"/>
    <col min="9226" max="9227" width="17.7109375" style="347" customWidth="1"/>
    <col min="9228" max="9228" width="16.5703125" style="347" customWidth="1"/>
    <col min="9229" max="9472" width="11.42578125" style="347"/>
    <col min="9473" max="9473" width="69.42578125" style="347" customWidth="1"/>
    <col min="9474" max="9474" width="15.28515625" style="347" customWidth="1"/>
    <col min="9475" max="9475" width="13.7109375" style="347" customWidth="1"/>
    <col min="9476" max="9476" width="7.85546875" style="347" customWidth="1"/>
    <col min="9477" max="9478" width="6.7109375" style="347" customWidth="1"/>
    <col min="9479" max="9479" width="10.28515625" style="347" customWidth="1"/>
    <col min="9480" max="9480" width="5.5703125" style="347" customWidth="1"/>
    <col min="9481" max="9481" width="6.42578125" style="347" customWidth="1"/>
    <col min="9482" max="9483" width="17.7109375" style="347" customWidth="1"/>
    <col min="9484" max="9484" width="16.5703125" style="347" customWidth="1"/>
    <col min="9485" max="9728" width="11.42578125" style="347"/>
    <col min="9729" max="9729" width="69.42578125" style="347" customWidth="1"/>
    <col min="9730" max="9730" width="15.28515625" style="347" customWidth="1"/>
    <col min="9731" max="9731" width="13.7109375" style="347" customWidth="1"/>
    <col min="9732" max="9732" width="7.85546875" style="347" customWidth="1"/>
    <col min="9733" max="9734" width="6.7109375" style="347" customWidth="1"/>
    <col min="9735" max="9735" width="10.28515625" style="347" customWidth="1"/>
    <col min="9736" max="9736" width="5.5703125" style="347" customWidth="1"/>
    <col min="9737" max="9737" width="6.42578125" style="347" customWidth="1"/>
    <col min="9738" max="9739" width="17.7109375" style="347" customWidth="1"/>
    <col min="9740" max="9740" width="16.5703125" style="347" customWidth="1"/>
    <col min="9741" max="9984" width="11.42578125" style="347"/>
    <col min="9985" max="9985" width="69.42578125" style="347" customWidth="1"/>
    <col min="9986" max="9986" width="15.28515625" style="347" customWidth="1"/>
    <col min="9987" max="9987" width="13.7109375" style="347" customWidth="1"/>
    <col min="9988" max="9988" width="7.85546875" style="347" customWidth="1"/>
    <col min="9989" max="9990" width="6.7109375" style="347" customWidth="1"/>
    <col min="9991" max="9991" width="10.28515625" style="347" customWidth="1"/>
    <col min="9992" max="9992" width="5.5703125" style="347" customWidth="1"/>
    <col min="9993" max="9993" width="6.42578125" style="347" customWidth="1"/>
    <col min="9994" max="9995" width="17.7109375" style="347" customWidth="1"/>
    <col min="9996" max="9996" width="16.5703125" style="347" customWidth="1"/>
    <col min="9997" max="10240" width="11.42578125" style="347"/>
    <col min="10241" max="10241" width="69.42578125" style="347" customWidth="1"/>
    <col min="10242" max="10242" width="15.28515625" style="347" customWidth="1"/>
    <col min="10243" max="10243" width="13.7109375" style="347" customWidth="1"/>
    <col min="10244" max="10244" width="7.85546875" style="347" customWidth="1"/>
    <col min="10245" max="10246" width="6.7109375" style="347" customWidth="1"/>
    <col min="10247" max="10247" width="10.28515625" style="347" customWidth="1"/>
    <col min="10248" max="10248" width="5.5703125" style="347" customWidth="1"/>
    <col min="10249" max="10249" width="6.42578125" style="347" customWidth="1"/>
    <col min="10250" max="10251" width="17.7109375" style="347" customWidth="1"/>
    <col min="10252" max="10252" width="16.5703125" style="347" customWidth="1"/>
    <col min="10253" max="10496" width="11.42578125" style="347"/>
    <col min="10497" max="10497" width="69.42578125" style="347" customWidth="1"/>
    <col min="10498" max="10498" width="15.28515625" style="347" customWidth="1"/>
    <col min="10499" max="10499" width="13.7109375" style="347" customWidth="1"/>
    <col min="10500" max="10500" width="7.85546875" style="347" customWidth="1"/>
    <col min="10501" max="10502" width="6.7109375" style="347" customWidth="1"/>
    <col min="10503" max="10503" width="10.28515625" style="347" customWidth="1"/>
    <col min="10504" max="10504" width="5.5703125" style="347" customWidth="1"/>
    <col min="10505" max="10505" width="6.42578125" style="347" customWidth="1"/>
    <col min="10506" max="10507" width="17.7109375" style="347" customWidth="1"/>
    <col min="10508" max="10508" width="16.5703125" style="347" customWidth="1"/>
    <col min="10509" max="10752" width="11.42578125" style="347"/>
    <col min="10753" max="10753" width="69.42578125" style="347" customWidth="1"/>
    <col min="10754" max="10754" width="15.28515625" style="347" customWidth="1"/>
    <col min="10755" max="10755" width="13.7109375" style="347" customWidth="1"/>
    <col min="10756" max="10756" width="7.85546875" style="347" customWidth="1"/>
    <col min="10757" max="10758" width="6.7109375" style="347" customWidth="1"/>
    <col min="10759" max="10759" width="10.28515625" style="347" customWidth="1"/>
    <col min="10760" max="10760" width="5.5703125" style="347" customWidth="1"/>
    <col min="10761" max="10761" width="6.42578125" style="347" customWidth="1"/>
    <col min="10762" max="10763" width="17.7109375" style="347" customWidth="1"/>
    <col min="10764" max="10764" width="16.5703125" style="347" customWidth="1"/>
    <col min="10765" max="11008" width="11.42578125" style="347"/>
    <col min="11009" max="11009" width="69.42578125" style="347" customWidth="1"/>
    <col min="11010" max="11010" width="15.28515625" style="347" customWidth="1"/>
    <col min="11011" max="11011" width="13.7109375" style="347" customWidth="1"/>
    <col min="11012" max="11012" width="7.85546875" style="347" customWidth="1"/>
    <col min="11013" max="11014" width="6.7109375" style="347" customWidth="1"/>
    <col min="11015" max="11015" width="10.28515625" style="347" customWidth="1"/>
    <col min="11016" max="11016" width="5.5703125" style="347" customWidth="1"/>
    <col min="11017" max="11017" width="6.42578125" style="347" customWidth="1"/>
    <col min="11018" max="11019" width="17.7109375" style="347" customWidth="1"/>
    <col min="11020" max="11020" width="16.5703125" style="347" customWidth="1"/>
    <col min="11021" max="11264" width="11.42578125" style="347"/>
    <col min="11265" max="11265" width="69.42578125" style="347" customWidth="1"/>
    <col min="11266" max="11266" width="15.28515625" style="347" customWidth="1"/>
    <col min="11267" max="11267" width="13.7109375" style="347" customWidth="1"/>
    <col min="11268" max="11268" width="7.85546875" style="347" customWidth="1"/>
    <col min="11269" max="11270" width="6.7109375" style="347" customWidth="1"/>
    <col min="11271" max="11271" width="10.28515625" style="347" customWidth="1"/>
    <col min="11272" max="11272" width="5.5703125" style="347" customWidth="1"/>
    <col min="11273" max="11273" width="6.42578125" style="347" customWidth="1"/>
    <col min="11274" max="11275" width="17.7109375" style="347" customWidth="1"/>
    <col min="11276" max="11276" width="16.5703125" style="347" customWidth="1"/>
    <col min="11277" max="11520" width="11.42578125" style="347"/>
    <col min="11521" max="11521" width="69.42578125" style="347" customWidth="1"/>
    <col min="11522" max="11522" width="15.28515625" style="347" customWidth="1"/>
    <col min="11523" max="11523" width="13.7109375" style="347" customWidth="1"/>
    <col min="11524" max="11524" width="7.85546875" style="347" customWidth="1"/>
    <col min="11525" max="11526" width="6.7109375" style="347" customWidth="1"/>
    <col min="11527" max="11527" width="10.28515625" style="347" customWidth="1"/>
    <col min="11528" max="11528" width="5.5703125" style="347" customWidth="1"/>
    <col min="11529" max="11529" width="6.42578125" style="347" customWidth="1"/>
    <col min="11530" max="11531" width="17.7109375" style="347" customWidth="1"/>
    <col min="11532" max="11532" width="16.5703125" style="347" customWidth="1"/>
    <col min="11533" max="11776" width="11.42578125" style="347"/>
    <col min="11777" max="11777" width="69.42578125" style="347" customWidth="1"/>
    <col min="11778" max="11778" width="15.28515625" style="347" customWidth="1"/>
    <col min="11779" max="11779" width="13.7109375" style="347" customWidth="1"/>
    <col min="11780" max="11780" width="7.85546875" style="347" customWidth="1"/>
    <col min="11781" max="11782" width="6.7109375" style="347" customWidth="1"/>
    <col min="11783" max="11783" width="10.28515625" style="347" customWidth="1"/>
    <col min="11784" max="11784" width="5.5703125" style="347" customWidth="1"/>
    <col min="11785" max="11785" width="6.42578125" style="347" customWidth="1"/>
    <col min="11786" max="11787" width="17.7109375" style="347" customWidth="1"/>
    <col min="11788" max="11788" width="16.5703125" style="347" customWidth="1"/>
    <col min="11789" max="12032" width="11.42578125" style="347"/>
    <col min="12033" max="12033" width="69.42578125" style="347" customWidth="1"/>
    <col min="12034" max="12034" width="15.28515625" style="347" customWidth="1"/>
    <col min="12035" max="12035" width="13.7109375" style="347" customWidth="1"/>
    <col min="12036" max="12036" width="7.85546875" style="347" customWidth="1"/>
    <col min="12037" max="12038" width="6.7109375" style="347" customWidth="1"/>
    <col min="12039" max="12039" width="10.28515625" style="347" customWidth="1"/>
    <col min="12040" max="12040" width="5.5703125" style="347" customWidth="1"/>
    <col min="12041" max="12041" width="6.42578125" style="347" customWidth="1"/>
    <col min="12042" max="12043" width="17.7109375" style="347" customWidth="1"/>
    <col min="12044" max="12044" width="16.5703125" style="347" customWidth="1"/>
    <col min="12045" max="12288" width="11.42578125" style="347"/>
    <col min="12289" max="12289" width="69.42578125" style="347" customWidth="1"/>
    <col min="12290" max="12290" width="15.28515625" style="347" customWidth="1"/>
    <col min="12291" max="12291" width="13.7109375" style="347" customWidth="1"/>
    <col min="12292" max="12292" width="7.85546875" style="347" customWidth="1"/>
    <col min="12293" max="12294" width="6.7109375" style="347" customWidth="1"/>
    <col min="12295" max="12295" width="10.28515625" style="347" customWidth="1"/>
    <col min="12296" max="12296" width="5.5703125" style="347" customWidth="1"/>
    <col min="12297" max="12297" width="6.42578125" style="347" customWidth="1"/>
    <col min="12298" max="12299" width="17.7109375" style="347" customWidth="1"/>
    <col min="12300" max="12300" width="16.5703125" style="347" customWidth="1"/>
    <col min="12301" max="12544" width="11.42578125" style="347"/>
    <col min="12545" max="12545" width="69.42578125" style="347" customWidth="1"/>
    <col min="12546" max="12546" width="15.28515625" style="347" customWidth="1"/>
    <col min="12547" max="12547" width="13.7109375" style="347" customWidth="1"/>
    <col min="12548" max="12548" width="7.85546875" style="347" customWidth="1"/>
    <col min="12549" max="12550" width="6.7109375" style="347" customWidth="1"/>
    <col min="12551" max="12551" width="10.28515625" style="347" customWidth="1"/>
    <col min="12552" max="12552" width="5.5703125" style="347" customWidth="1"/>
    <col min="12553" max="12553" width="6.42578125" style="347" customWidth="1"/>
    <col min="12554" max="12555" width="17.7109375" style="347" customWidth="1"/>
    <col min="12556" max="12556" width="16.5703125" style="347" customWidth="1"/>
    <col min="12557" max="12800" width="11.42578125" style="347"/>
    <col min="12801" max="12801" width="69.42578125" style="347" customWidth="1"/>
    <col min="12802" max="12802" width="15.28515625" style="347" customWidth="1"/>
    <col min="12803" max="12803" width="13.7109375" style="347" customWidth="1"/>
    <col min="12804" max="12804" width="7.85546875" style="347" customWidth="1"/>
    <col min="12805" max="12806" width="6.7109375" style="347" customWidth="1"/>
    <col min="12807" max="12807" width="10.28515625" style="347" customWidth="1"/>
    <col min="12808" max="12808" width="5.5703125" style="347" customWidth="1"/>
    <col min="12809" max="12809" width="6.42578125" style="347" customWidth="1"/>
    <col min="12810" max="12811" width="17.7109375" style="347" customWidth="1"/>
    <col min="12812" max="12812" width="16.5703125" style="347" customWidth="1"/>
    <col min="12813" max="13056" width="11.42578125" style="347"/>
    <col min="13057" max="13057" width="69.42578125" style="347" customWidth="1"/>
    <col min="13058" max="13058" width="15.28515625" style="347" customWidth="1"/>
    <col min="13059" max="13059" width="13.7109375" style="347" customWidth="1"/>
    <col min="13060" max="13060" width="7.85546875" style="347" customWidth="1"/>
    <col min="13061" max="13062" width="6.7109375" style="347" customWidth="1"/>
    <col min="13063" max="13063" width="10.28515625" style="347" customWidth="1"/>
    <col min="13064" max="13064" width="5.5703125" style="347" customWidth="1"/>
    <col min="13065" max="13065" width="6.42578125" style="347" customWidth="1"/>
    <col min="13066" max="13067" width="17.7109375" style="347" customWidth="1"/>
    <col min="13068" max="13068" width="16.5703125" style="347" customWidth="1"/>
    <col min="13069" max="13312" width="11.42578125" style="347"/>
    <col min="13313" max="13313" width="69.42578125" style="347" customWidth="1"/>
    <col min="13314" max="13314" width="15.28515625" style="347" customWidth="1"/>
    <col min="13315" max="13315" width="13.7109375" style="347" customWidth="1"/>
    <col min="13316" max="13316" width="7.85546875" style="347" customWidth="1"/>
    <col min="13317" max="13318" width="6.7109375" style="347" customWidth="1"/>
    <col min="13319" max="13319" width="10.28515625" style="347" customWidth="1"/>
    <col min="13320" max="13320" width="5.5703125" style="347" customWidth="1"/>
    <col min="13321" max="13321" width="6.42578125" style="347" customWidth="1"/>
    <col min="13322" max="13323" width="17.7109375" style="347" customWidth="1"/>
    <col min="13324" max="13324" width="16.5703125" style="347" customWidth="1"/>
    <col min="13325" max="13568" width="11.42578125" style="347"/>
    <col min="13569" max="13569" width="69.42578125" style="347" customWidth="1"/>
    <col min="13570" max="13570" width="15.28515625" style="347" customWidth="1"/>
    <col min="13571" max="13571" width="13.7109375" style="347" customWidth="1"/>
    <col min="13572" max="13572" width="7.85546875" style="347" customWidth="1"/>
    <col min="13573" max="13574" width="6.7109375" style="347" customWidth="1"/>
    <col min="13575" max="13575" width="10.28515625" style="347" customWidth="1"/>
    <col min="13576" max="13576" width="5.5703125" style="347" customWidth="1"/>
    <col min="13577" max="13577" width="6.42578125" style="347" customWidth="1"/>
    <col min="13578" max="13579" width="17.7109375" style="347" customWidth="1"/>
    <col min="13580" max="13580" width="16.5703125" style="347" customWidth="1"/>
    <col min="13581" max="13824" width="11.42578125" style="347"/>
    <col min="13825" max="13825" width="69.42578125" style="347" customWidth="1"/>
    <col min="13826" max="13826" width="15.28515625" style="347" customWidth="1"/>
    <col min="13827" max="13827" width="13.7109375" style="347" customWidth="1"/>
    <col min="13828" max="13828" width="7.85546875" style="347" customWidth="1"/>
    <col min="13829" max="13830" width="6.7109375" style="347" customWidth="1"/>
    <col min="13831" max="13831" width="10.28515625" style="347" customWidth="1"/>
    <col min="13832" max="13832" width="5.5703125" style="347" customWidth="1"/>
    <col min="13833" max="13833" width="6.42578125" style="347" customWidth="1"/>
    <col min="13834" max="13835" width="17.7109375" style="347" customWidth="1"/>
    <col min="13836" max="13836" width="16.5703125" style="347" customWidth="1"/>
    <col min="13837" max="14080" width="11.42578125" style="347"/>
    <col min="14081" max="14081" width="69.42578125" style="347" customWidth="1"/>
    <col min="14082" max="14082" width="15.28515625" style="347" customWidth="1"/>
    <col min="14083" max="14083" width="13.7109375" style="347" customWidth="1"/>
    <col min="14084" max="14084" width="7.85546875" style="347" customWidth="1"/>
    <col min="14085" max="14086" width="6.7109375" style="347" customWidth="1"/>
    <col min="14087" max="14087" width="10.28515625" style="347" customWidth="1"/>
    <col min="14088" max="14088" width="5.5703125" style="347" customWidth="1"/>
    <col min="14089" max="14089" width="6.42578125" style="347" customWidth="1"/>
    <col min="14090" max="14091" width="17.7109375" style="347" customWidth="1"/>
    <col min="14092" max="14092" width="16.5703125" style="347" customWidth="1"/>
    <col min="14093" max="14336" width="11.42578125" style="347"/>
    <col min="14337" max="14337" width="69.42578125" style="347" customWidth="1"/>
    <col min="14338" max="14338" width="15.28515625" style="347" customWidth="1"/>
    <col min="14339" max="14339" width="13.7109375" style="347" customWidth="1"/>
    <col min="14340" max="14340" width="7.85546875" style="347" customWidth="1"/>
    <col min="14341" max="14342" width="6.7109375" style="347" customWidth="1"/>
    <col min="14343" max="14343" width="10.28515625" style="347" customWidth="1"/>
    <col min="14344" max="14344" width="5.5703125" style="347" customWidth="1"/>
    <col min="14345" max="14345" width="6.42578125" style="347" customWidth="1"/>
    <col min="14346" max="14347" width="17.7109375" style="347" customWidth="1"/>
    <col min="14348" max="14348" width="16.5703125" style="347" customWidth="1"/>
    <col min="14349" max="14592" width="11.42578125" style="347"/>
    <col min="14593" max="14593" width="69.42578125" style="347" customWidth="1"/>
    <col min="14594" max="14594" width="15.28515625" style="347" customWidth="1"/>
    <col min="14595" max="14595" width="13.7109375" style="347" customWidth="1"/>
    <col min="14596" max="14596" width="7.85546875" style="347" customWidth="1"/>
    <col min="14597" max="14598" width="6.7109375" style="347" customWidth="1"/>
    <col min="14599" max="14599" width="10.28515625" style="347" customWidth="1"/>
    <col min="14600" max="14600" width="5.5703125" style="347" customWidth="1"/>
    <col min="14601" max="14601" width="6.42578125" style="347" customWidth="1"/>
    <col min="14602" max="14603" width="17.7109375" style="347" customWidth="1"/>
    <col min="14604" max="14604" width="16.5703125" style="347" customWidth="1"/>
    <col min="14605" max="14848" width="11.42578125" style="347"/>
    <col min="14849" max="14849" width="69.42578125" style="347" customWidth="1"/>
    <col min="14850" max="14850" width="15.28515625" style="347" customWidth="1"/>
    <col min="14851" max="14851" width="13.7109375" style="347" customWidth="1"/>
    <col min="14852" max="14852" width="7.85546875" style="347" customWidth="1"/>
    <col min="14853" max="14854" width="6.7109375" style="347" customWidth="1"/>
    <col min="14855" max="14855" width="10.28515625" style="347" customWidth="1"/>
    <col min="14856" max="14856" width="5.5703125" style="347" customWidth="1"/>
    <col min="14857" max="14857" width="6.42578125" style="347" customWidth="1"/>
    <col min="14858" max="14859" width="17.7109375" style="347" customWidth="1"/>
    <col min="14860" max="14860" width="16.5703125" style="347" customWidth="1"/>
    <col min="14861" max="15104" width="11.42578125" style="347"/>
    <col min="15105" max="15105" width="69.42578125" style="347" customWidth="1"/>
    <col min="15106" max="15106" width="15.28515625" style="347" customWidth="1"/>
    <col min="15107" max="15107" width="13.7109375" style="347" customWidth="1"/>
    <col min="15108" max="15108" width="7.85546875" style="347" customWidth="1"/>
    <col min="15109" max="15110" width="6.7109375" style="347" customWidth="1"/>
    <col min="15111" max="15111" width="10.28515625" style="347" customWidth="1"/>
    <col min="15112" max="15112" width="5.5703125" style="347" customWidth="1"/>
    <col min="15113" max="15113" width="6.42578125" style="347" customWidth="1"/>
    <col min="15114" max="15115" width="17.7109375" style="347" customWidth="1"/>
    <col min="15116" max="15116" width="16.5703125" style="347" customWidth="1"/>
    <col min="15117" max="15360" width="11.42578125" style="347"/>
    <col min="15361" max="15361" width="69.42578125" style="347" customWidth="1"/>
    <col min="15362" max="15362" width="15.28515625" style="347" customWidth="1"/>
    <col min="15363" max="15363" width="13.7109375" style="347" customWidth="1"/>
    <col min="15364" max="15364" width="7.85546875" style="347" customWidth="1"/>
    <col min="15365" max="15366" width="6.7109375" style="347" customWidth="1"/>
    <col min="15367" max="15367" width="10.28515625" style="347" customWidth="1"/>
    <col min="15368" max="15368" width="5.5703125" style="347" customWidth="1"/>
    <col min="15369" max="15369" width="6.42578125" style="347" customWidth="1"/>
    <col min="15370" max="15371" width="17.7109375" style="347" customWidth="1"/>
    <col min="15372" max="15372" width="16.5703125" style="347" customWidth="1"/>
    <col min="15373" max="15616" width="11.42578125" style="347"/>
    <col min="15617" max="15617" width="69.42578125" style="347" customWidth="1"/>
    <col min="15618" max="15618" width="15.28515625" style="347" customWidth="1"/>
    <col min="15619" max="15619" width="13.7109375" style="347" customWidth="1"/>
    <col min="15620" max="15620" width="7.85546875" style="347" customWidth="1"/>
    <col min="15621" max="15622" width="6.7109375" style="347" customWidth="1"/>
    <col min="15623" max="15623" width="10.28515625" style="347" customWidth="1"/>
    <col min="15624" max="15624" width="5.5703125" style="347" customWidth="1"/>
    <col min="15625" max="15625" width="6.42578125" style="347" customWidth="1"/>
    <col min="15626" max="15627" width="17.7109375" style="347" customWidth="1"/>
    <col min="15628" max="15628" width="16.5703125" style="347" customWidth="1"/>
    <col min="15629" max="15872" width="11.42578125" style="347"/>
    <col min="15873" max="15873" width="69.42578125" style="347" customWidth="1"/>
    <col min="15874" max="15874" width="15.28515625" style="347" customWidth="1"/>
    <col min="15875" max="15875" width="13.7109375" style="347" customWidth="1"/>
    <col min="15876" max="15876" width="7.85546875" style="347" customWidth="1"/>
    <col min="15877" max="15878" width="6.7109375" style="347" customWidth="1"/>
    <col min="15879" max="15879" width="10.28515625" style="347" customWidth="1"/>
    <col min="15880" max="15880" width="5.5703125" style="347" customWidth="1"/>
    <col min="15881" max="15881" width="6.42578125" style="347" customWidth="1"/>
    <col min="15882" max="15883" width="17.7109375" style="347" customWidth="1"/>
    <col min="15884" max="15884" width="16.5703125" style="347" customWidth="1"/>
    <col min="15885" max="16128" width="11.42578125" style="347"/>
    <col min="16129" max="16129" width="69.42578125" style="347" customWidth="1"/>
    <col min="16130" max="16130" width="15.28515625" style="347" customWidth="1"/>
    <col min="16131" max="16131" width="13.7109375" style="347" customWidth="1"/>
    <col min="16132" max="16132" width="7.85546875" style="347" customWidth="1"/>
    <col min="16133" max="16134" width="6.7109375" style="347" customWidth="1"/>
    <col min="16135" max="16135" width="10.28515625" style="347" customWidth="1"/>
    <col min="16136" max="16136" width="5.5703125" style="347" customWidth="1"/>
    <col min="16137" max="16137" width="6.42578125" style="347" customWidth="1"/>
    <col min="16138" max="16139" width="17.7109375" style="347" customWidth="1"/>
    <col min="16140" max="16140" width="16.5703125" style="347" customWidth="1"/>
    <col min="16141" max="16384" width="11.42578125" style="347"/>
  </cols>
  <sheetData>
    <row r="1" spans="1:13" s="348" customFormat="1" x14ac:dyDescent="0.25"/>
    <row r="2" spans="1:13" s="348" customFormat="1" x14ac:dyDescent="0.25">
      <c r="A2" s="349" t="s">
        <v>126</v>
      </c>
      <c r="B2" s="350"/>
      <c r="C2" s="350"/>
      <c r="D2" s="350"/>
      <c r="E2" s="350"/>
      <c r="F2" s="350"/>
      <c r="G2" s="350"/>
      <c r="H2" s="350"/>
      <c r="I2" s="350"/>
      <c r="J2" s="350"/>
      <c r="K2" s="351" t="s">
        <v>127</v>
      </c>
    </row>
    <row r="3" spans="1:13" s="348" customFormat="1" x14ac:dyDescent="0.25">
      <c r="A3" s="34" t="s">
        <v>0</v>
      </c>
      <c r="B3" s="350"/>
      <c r="C3" s="350"/>
      <c r="D3" s="350"/>
      <c r="E3" s="350"/>
      <c r="F3" s="350"/>
      <c r="G3" s="350"/>
      <c r="H3" s="350"/>
      <c r="I3" s="350"/>
      <c r="J3" s="350"/>
      <c r="K3" s="350"/>
    </row>
    <row r="4" spans="1:13" s="348" customFormat="1" x14ac:dyDescent="0.25">
      <c r="A4" s="23" t="s">
        <v>922</v>
      </c>
      <c r="B4" s="350"/>
      <c r="C4" s="350"/>
      <c r="D4" s="350"/>
      <c r="E4" s="350"/>
      <c r="F4" s="350"/>
      <c r="G4" s="350"/>
      <c r="H4" s="350"/>
      <c r="I4" s="350"/>
      <c r="J4" s="350"/>
      <c r="K4" s="350"/>
    </row>
    <row r="5" spans="1:13" s="348" customFormat="1" x14ac:dyDescent="0.25"/>
    <row r="6" spans="1:13" s="348" customFormat="1" x14ac:dyDescent="0.25">
      <c r="A6" s="352" t="s">
        <v>1</v>
      </c>
      <c r="B6" s="352" t="s">
        <v>2</v>
      </c>
      <c r="C6" s="352" t="s">
        <v>3</v>
      </c>
      <c r="D6" s="352"/>
      <c r="E6" s="353" t="s">
        <v>4</v>
      </c>
      <c r="F6" s="353"/>
      <c r="G6" s="352" t="s">
        <v>5</v>
      </c>
      <c r="H6" s="1603" t="s">
        <v>6</v>
      </c>
      <c r="I6" s="1603"/>
      <c r="J6" s="352" t="s">
        <v>7</v>
      </c>
      <c r="K6" s="352" t="s">
        <v>8</v>
      </c>
    </row>
    <row r="7" spans="1:13" s="354" customFormat="1" ht="24.75" customHeight="1" x14ac:dyDescent="0.25">
      <c r="A7" s="1614" t="s">
        <v>9</v>
      </c>
      <c r="B7" s="1601" t="s">
        <v>10</v>
      </c>
      <c r="C7" s="1601" t="s">
        <v>11</v>
      </c>
      <c r="D7" s="1601" t="s">
        <v>12</v>
      </c>
      <c r="E7" s="1601" t="s">
        <v>13</v>
      </c>
      <c r="F7" s="1601"/>
      <c r="G7" s="1601" t="s">
        <v>14</v>
      </c>
      <c r="H7" s="1601" t="s">
        <v>15</v>
      </c>
      <c r="I7" s="1601"/>
      <c r="J7" s="1601" t="s">
        <v>16</v>
      </c>
      <c r="K7" s="1699" t="s">
        <v>17</v>
      </c>
      <c r="L7" s="1602" t="s">
        <v>179</v>
      </c>
    </row>
    <row r="8" spans="1:13" s="354" customFormat="1" x14ac:dyDescent="0.25">
      <c r="A8" s="1614"/>
      <c r="B8" s="1601"/>
      <c r="C8" s="1601"/>
      <c r="D8" s="1601"/>
      <c r="E8" s="509" t="s">
        <v>18</v>
      </c>
      <c r="F8" s="509" t="s">
        <v>19</v>
      </c>
      <c r="G8" s="1601"/>
      <c r="H8" s="509" t="s">
        <v>18</v>
      </c>
      <c r="I8" s="509" t="s">
        <v>19</v>
      </c>
      <c r="J8" s="1601"/>
      <c r="K8" s="1699"/>
      <c r="L8" s="1602"/>
    </row>
    <row r="9" spans="1:13" x14ac:dyDescent="0.25">
      <c r="A9" s="443" t="s">
        <v>20</v>
      </c>
      <c r="B9" s="444"/>
      <c r="C9" s="444"/>
      <c r="D9" s="163"/>
      <c r="E9" s="163"/>
      <c r="F9" s="163"/>
      <c r="G9" s="163"/>
      <c r="H9" s="163"/>
      <c r="I9" s="163"/>
      <c r="J9" s="516" t="s">
        <v>911</v>
      </c>
      <c r="K9" s="484">
        <f>+K10</f>
        <v>0</v>
      </c>
      <c r="L9" s="444"/>
    </row>
    <row r="10" spans="1:13" ht="19.5" customHeight="1" x14ac:dyDescent="0.25">
      <c r="A10" s="1406"/>
      <c r="B10" s="437"/>
      <c r="C10" s="437"/>
      <c r="D10" s="128"/>
      <c r="E10" s="128"/>
      <c r="F10" s="128"/>
      <c r="G10" s="128"/>
      <c r="H10" s="128"/>
      <c r="I10" s="128"/>
      <c r="J10" s="1404"/>
      <c r="K10" s="485"/>
      <c r="L10" s="437"/>
    </row>
    <row r="11" spans="1:13" x14ac:dyDescent="0.25">
      <c r="A11" s="1471" t="s">
        <v>21</v>
      </c>
      <c r="B11" s="1472"/>
      <c r="C11" s="1472"/>
      <c r="D11" s="1473"/>
      <c r="E11" s="1474"/>
      <c r="F11" s="1474"/>
      <c r="G11" s="1474"/>
      <c r="H11" s="1474"/>
      <c r="I11" s="1474"/>
      <c r="J11" s="1494" t="s">
        <v>911</v>
      </c>
      <c r="K11" s="1475">
        <f>+K13+K12+K39+K56+K60</f>
        <v>4153854.99</v>
      </c>
      <c r="L11" s="1476"/>
      <c r="M11" s="392"/>
    </row>
    <row r="12" spans="1:13" ht="14.25" customHeight="1" x14ac:dyDescent="0.25">
      <c r="A12" s="1432" t="s">
        <v>685</v>
      </c>
      <c r="B12" s="1458" t="s">
        <v>686</v>
      </c>
      <c r="C12" s="1458" t="s">
        <v>110</v>
      </c>
      <c r="D12" s="1459">
        <v>1.4999999999999999E-2</v>
      </c>
      <c r="E12" s="1461"/>
      <c r="F12" s="1461"/>
      <c r="G12" s="1461"/>
      <c r="H12" s="1477">
        <v>0.01</v>
      </c>
      <c r="I12" s="1477">
        <v>0.04</v>
      </c>
      <c r="J12" s="1462"/>
      <c r="K12" s="1478">
        <v>2022452.85</v>
      </c>
      <c r="L12" s="1479"/>
      <c r="M12" s="392"/>
    </row>
    <row r="13" spans="1:13" ht="15.95" customHeight="1" x14ac:dyDescent="0.25">
      <c r="A13" s="1432" t="s">
        <v>28</v>
      </c>
      <c r="B13" s="1458" t="s">
        <v>672</v>
      </c>
      <c r="C13" s="1458" t="s">
        <v>23</v>
      </c>
      <c r="D13" s="1461"/>
      <c r="E13" s="1480"/>
      <c r="F13" s="1480"/>
      <c r="G13" s="1481"/>
      <c r="H13" s="1480"/>
      <c r="I13" s="1480"/>
      <c r="J13" s="1495"/>
      <c r="K13" s="1478">
        <f>473371.39+188404.59</f>
        <v>661775.98</v>
      </c>
      <c r="L13" s="1482" t="s">
        <v>673</v>
      </c>
    </row>
    <row r="14" spans="1:13" ht="15.95" customHeight="1" x14ac:dyDescent="0.25">
      <c r="A14" s="1432" t="s">
        <v>674</v>
      </c>
      <c r="B14" s="1458"/>
      <c r="C14" s="1458"/>
      <c r="D14" s="1477"/>
      <c r="E14" s="1461"/>
      <c r="F14" s="1461"/>
      <c r="G14" s="1481"/>
      <c r="H14" s="1461"/>
      <c r="I14" s="1461"/>
      <c r="J14" s="1462"/>
      <c r="K14" s="1478"/>
      <c r="L14" s="1458"/>
    </row>
    <row r="15" spans="1:13" ht="15.95" customHeight="1" x14ac:dyDescent="0.25">
      <c r="A15" s="1432" t="s">
        <v>675</v>
      </c>
      <c r="B15" s="1458"/>
      <c r="C15" s="1458"/>
      <c r="D15" s="1477"/>
      <c r="E15" s="1461"/>
      <c r="F15" s="1461"/>
      <c r="G15" s="1481"/>
      <c r="H15" s="1461"/>
      <c r="I15" s="1461"/>
      <c r="J15" s="1462"/>
      <c r="K15" s="1478"/>
      <c r="L15" s="1458"/>
    </row>
    <row r="16" spans="1:13" ht="15.95" customHeight="1" x14ac:dyDescent="0.25">
      <c r="A16" s="1432" t="s">
        <v>676</v>
      </c>
      <c r="B16" s="1483"/>
      <c r="C16" s="1458" t="s">
        <v>23</v>
      </c>
      <c r="D16" s="1459">
        <v>6.6E-3</v>
      </c>
      <c r="E16" s="1484"/>
      <c r="F16" s="1484"/>
      <c r="G16" s="1481">
        <v>125</v>
      </c>
      <c r="H16" s="1484"/>
      <c r="I16" s="1484"/>
      <c r="J16" s="1487"/>
      <c r="K16" s="827"/>
      <c r="L16" s="1463" t="s">
        <v>677</v>
      </c>
    </row>
    <row r="17" spans="1:12" ht="15.95" customHeight="1" x14ac:dyDescent="0.25">
      <c r="A17" s="1432" t="s">
        <v>678</v>
      </c>
      <c r="B17" s="1483"/>
      <c r="C17" s="1458" t="s">
        <v>23</v>
      </c>
      <c r="D17" s="1459">
        <v>6.4000000000000003E-3</v>
      </c>
      <c r="E17" s="1484"/>
      <c r="F17" s="1484"/>
      <c r="G17" s="1481">
        <v>110</v>
      </c>
      <c r="H17" s="1484"/>
      <c r="I17" s="1484"/>
      <c r="J17" s="1487"/>
      <c r="K17" s="827"/>
      <c r="L17" s="1463" t="s">
        <v>677</v>
      </c>
    </row>
    <row r="18" spans="1:12" ht="15.95" customHeight="1" x14ac:dyDescent="0.25">
      <c r="A18" s="1432" t="s">
        <v>679</v>
      </c>
      <c r="B18" s="1483"/>
      <c r="C18" s="1458" t="s">
        <v>23</v>
      </c>
      <c r="D18" s="1459">
        <v>6.1999999999999998E-3</v>
      </c>
      <c r="E18" s="1484"/>
      <c r="F18" s="1484"/>
      <c r="G18" s="1481">
        <v>105</v>
      </c>
      <c r="H18" s="1484"/>
      <c r="I18" s="1484"/>
      <c r="J18" s="1487"/>
      <c r="K18" s="827"/>
      <c r="L18" s="1463" t="s">
        <v>677</v>
      </c>
    </row>
    <row r="19" spans="1:12" ht="15.95" customHeight="1" x14ac:dyDescent="0.25">
      <c r="A19" s="1432" t="s">
        <v>680</v>
      </c>
      <c r="B19" s="1483"/>
      <c r="C19" s="1458" t="s">
        <v>23</v>
      </c>
      <c r="D19" s="1459">
        <v>6.0000000000000001E-3</v>
      </c>
      <c r="E19" s="1484"/>
      <c r="F19" s="1484"/>
      <c r="G19" s="1481">
        <v>85</v>
      </c>
      <c r="H19" s="1484"/>
      <c r="I19" s="1484"/>
      <c r="J19" s="1487"/>
      <c r="K19" s="827"/>
      <c r="L19" s="1463" t="s">
        <v>677</v>
      </c>
    </row>
    <row r="20" spans="1:12" ht="15.95" customHeight="1" x14ac:dyDescent="0.25">
      <c r="A20" s="1432" t="s">
        <v>681</v>
      </c>
      <c r="B20" s="1458" t="s">
        <v>672</v>
      </c>
      <c r="C20" s="1458"/>
      <c r="D20" s="1477"/>
      <c r="E20" s="1484"/>
      <c r="F20" s="1484"/>
      <c r="G20" s="1481"/>
      <c r="H20" s="1484"/>
      <c r="I20" s="1484"/>
      <c r="J20" s="1487"/>
      <c r="K20" s="827"/>
      <c r="L20" s="1463"/>
    </row>
    <row r="21" spans="1:12" ht="15.95" customHeight="1" x14ac:dyDescent="0.25">
      <c r="A21" s="1432" t="s">
        <v>676</v>
      </c>
      <c r="B21" s="1458"/>
      <c r="C21" s="1458" t="s">
        <v>23</v>
      </c>
      <c r="D21" s="1459">
        <v>7.4000000000000003E-3</v>
      </c>
      <c r="E21" s="1484"/>
      <c r="F21" s="1484"/>
      <c r="G21" s="1481">
        <v>125</v>
      </c>
      <c r="H21" s="1484"/>
      <c r="I21" s="1484"/>
      <c r="J21" s="1487"/>
      <c r="K21" s="827"/>
      <c r="L21" s="1463" t="s">
        <v>677</v>
      </c>
    </row>
    <row r="22" spans="1:12" ht="15.95" customHeight="1" x14ac:dyDescent="0.25">
      <c r="A22" s="1432" t="s">
        <v>678</v>
      </c>
      <c r="B22" s="1458"/>
      <c r="C22" s="1458" t="s">
        <v>23</v>
      </c>
      <c r="D22" s="1459">
        <v>7.1999999999999998E-3</v>
      </c>
      <c r="E22" s="1484"/>
      <c r="F22" s="1484"/>
      <c r="G22" s="1481">
        <v>110</v>
      </c>
      <c r="H22" s="1484"/>
      <c r="I22" s="1484"/>
      <c r="J22" s="1487"/>
      <c r="K22" s="827"/>
      <c r="L22" s="1463" t="s">
        <v>677</v>
      </c>
    </row>
    <row r="23" spans="1:12" ht="15.95" customHeight="1" x14ac:dyDescent="0.25">
      <c r="A23" s="1432" t="s">
        <v>679</v>
      </c>
      <c r="B23" s="1458"/>
      <c r="C23" s="1458" t="s">
        <v>23</v>
      </c>
      <c r="D23" s="1459">
        <v>7.0000000000000001E-3</v>
      </c>
      <c r="E23" s="1484"/>
      <c r="F23" s="1484"/>
      <c r="G23" s="1481">
        <v>105</v>
      </c>
      <c r="H23" s="1484"/>
      <c r="I23" s="1484"/>
      <c r="J23" s="1487"/>
      <c r="K23" s="827"/>
      <c r="L23" s="1463" t="s">
        <v>677</v>
      </c>
    </row>
    <row r="24" spans="1:12" ht="15.95" customHeight="1" x14ac:dyDescent="0.25">
      <c r="A24" s="1432" t="s">
        <v>680</v>
      </c>
      <c r="B24" s="1458"/>
      <c r="C24" s="1458" t="s">
        <v>23</v>
      </c>
      <c r="D24" s="1459">
        <v>6.7999999999999996E-3</v>
      </c>
      <c r="E24" s="1484"/>
      <c r="F24" s="1484"/>
      <c r="G24" s="1481">
        <v>85</v>
      </c>
      <c r="H24" s="1484"/>
      <c r="I24" s="1484"/>
      <c r="J24" s="1487"/>
      <c r="K24" s="827"/>
      <c r="L24" s="1463" t="s">
        <v>677</v>
      </c>
    </row>
    <row r="25" spans="1:12" ht="15.95" customHeight="1" x14ac:dyDescent="0.25">
      <c r="A25" s="1432" t="s">
        <v>682</v>
      </c>
      <c r="B25" s="1458" t="s">
        <v>672</v>
      </c>
      <c r="C25" s="1458"/>
      <c r="D25" s="1461"/>
      <c r="E25" s="1484"/>
      <c r="F25" s="1484"/>
      <c r="G25" s="1481"/>
      <c r="H25" s="1484"/>
      <c r="I25" s="1484"/>
      <c r="J25" s="1487"/>
      <c r="K25" s="827"/>
      <c r="L25" s="1463"/>
    </row>
    <row r="26" spans="1:12" ht="15.95" customHeight="1" x14ac:dyDescent="0.25">
      <c r="A26" s="1432" t="s">
        <v>676</v>
      </c>
      <c r="B26" s="1458"/>
      <c r="C26" s="1458" t="s">
        <v>23</v>
      </c>
      <c r="D26" s="1459">
        <v>8.2000000000000007E-3</v>
      </c>
      <c r="E26" s="1484"/>
      <c r="F26" s="1484"/>
      <c r="G26" s="1481">
        <v>125</v>
      </c>
      <c r="H26" s="1484"/>
      <c r="I26" s="1484"/>
      <c r="J26" s="1487"/>
      <c r="K26" s="827"/>
      <c r="L26" s="1463" t="s">
        <v>677</v>
      </c>
    </row>
    <row r="27" spans="1:12" ht="15.95" customHeight="1" x14ac:dyDescent="0.25">
      <c r="A27" s="1432" t="s">
        <v>678</v>
      </c>
      <c r="B27" s="1458"/>
      <c r="C27" s="1458" t="s">
        <v>23</v>
      </c>
      <c r="D27" s="1459">
        <v>8.0000000000000002E-3</v>
      </c>
      <c r="E27" s="1484"/>
      <c r="F27" s="1484"/>
      <c r="G27" s="1481">
        <v>110</v>
      </c>
      <c r="H27" s="1484"/>
      <c r="I27" s="1484"/>
      <c r="J27" s="1487"/>
      <c r="K27" s="827"/>
      <c r="L27" s="1463" t="s">
        <v>677</v>
      </c>
    </row>
    <row r="28" spans="1:12" ht="15.95" customHeight="1" x14ac:dyDescent="0.25">
      <c r="A28" s="1432" t="s">
        <v>679</v>
      </c>
      <c r="B28" s="1458"/>
      <c r="C28" s="1458" t="s">
        <v>23</v>
      </c>
      <c r="D28" s="1459">
        <v>7.7999999999999996E-3</v>
      </c>
      <c r="E28" s="1484"/>
      <c r="F28" s="1484"/>
      <c r="G28" s="1481">
        <v>105</v>
      </c>
      <c r="H28" s="1484"/>
      <c r="I28" s="1484"/>
      <c r="J28" s="1487"/>
      <c r="K28" s="827"/>
      <c r="L28" s="1463" t="s">
        <v>677</v>
      </c>
    </row>
    <row r="29" spans="1:12" s="348" customFormat="1" ht="15.95" customHeight="1" x14ac:dyDescent="0.25">
      <c r="A29" s="1432" t="s">
        <v>680</v>
      </c>
      <c r="B29" s="1458"/>
      <c r="C29" s="1458" t="s">
        <v>23</v>
      </c>
      <c r="D29" s="1459">
        <v>7.6E-3</v>
      </c>
      <c r="E29" s="1484"/>
      <c r="F29" s="1484"/>
      <c r="G29" s="1481">
        <v>85</v>
      </c>
      <c r="H29" s="1484"/>
      <c r="I29" s="1484"/>
      <c r="J29" s="1487"/>
      <c r="K29" s="827"/>
      <c r="L29" s="1463" t="s">
        <v>677</v>
      </c>
    </row>
    <row r="30" spans="1:12" s="355" customFormat="1" ht="15.95" customHeight="1" x14ac:dyDescent="0.25">
      <c r="A30" s="1432" t="s">
        <v>683</v>
      </c>
      <c r="B30" s="1458" t="s">
        <v>672</v>
      </c>
      <c r="C30" s="1458"/>
      <c r="D30" s="1461"/>
      <c r="E30" s="1484"/>
      <c r="F30" s="1484"/>
      <c r="G30" s="1481"/>
      <c r="H30" s="1484"/>
      <c r="I30" s="1484"/>
      <c r="J30" s="1487"/>
      <c r="K30" s="827"/>
      <c r="L30" s="1463"/>
    </row>
    <row r="31" spans="1:12" s="355" customFormat="1" ht="15.95" customHeight="1" x14ac:dyDescent="0.25">
      <c r="A31" s="1432" t="s">
        <v>676</v>
      </c>
      <c r="B31" s="1458"/>
      <c r="C31" s="1458" t="s">
        <v>23</v>
      </c>
      <c r="D31" s="1459">
        <v>8.9999999999999993E-3</v>
      </c>
      <c r="E31" s="1484"/>
      <c r="F31" s="1484"/>
      <c r="G31" s="1481">
        <v>125</v>
      </c>
      <c r="H31" s="1484"/>
      <c r="I31" s="1484"/>
      <c r="J31" s="1487"/>
      <c r="K31" s="827"/>
      <c r="L31" s="1463" t="s">
        <v>677</v>
      </c>
    </row>
    <row r="32" spans="1:12" s="355" customFormat="1" ht="15.95" customHeight="1" x14ac:dyDescent="0.25">
      <c r="A32" s="1432" t="s">
        <v>678</v>
      </c>
      <c r="B32" s="1458"/>
      <c r="C32" s="1458" t="s">
        <v>23</v>
      </c>
      <c r="D32" s="1459">
        <v>8.8000000000000005E-3</v>
      </c>
      <c r="E32" s="1484"/>
      <c r="F32" s="1484"/>
      <c r="G32" s="1481">
        <v>110</v>
      </c>
      <c r="H32" s="1484"/>
      <c r="I32" s="1484"/>
      <c r="J32" s="1487"/>
      <c r="K32" s="827"/>
      <c r="L32" s="1463" t="s">
        <v>677</v>
      </c>
    </row>
    <row r="33" spans="1:13" s="348" customFormat="1" ht="15.95" customHeight="1" x14ac:dyDescent="0.25">
      <c r="A33" s="1432" t="s">
        <v>679</v>
      </c>
      <c r="B33" s="1458"/>
      <c r="C33" s="1458" t="s">
        <v>23</v>
      </c>
      <c r="D33" s="1459">
        <v>8.6E-3</v>
      </c>
      <c r="E33" s="1484"/>
      <c r="F33" s="1484"/>
      <c r="G33" s="1481">
        <v>105</v>
      </c>
      <c r="H33" s="1484"/>
      <c r="I33" s="1484"/>
      <c r="J33" s="1487"/>
      <c r="K33" s="827"/>
      <c r="L33" s="1463" t="s">
        <v>677</v>
      </c>
    </row>
    <row r="34" spans="1:13" s="348" customFormat="1" ht="15.95" customHeight="1" x14ac:dyDescent="0.25">
      <c r="A34" s="1432" t="s">
        <v>680</v>
      </c>
      <c r="B34" s="1458"/>
      <c r="C34" s="1458" t="s">
        <v>23</v>
      </c>
      <c r="D34" s="1459">
        <v>8.3999999999999995E-3</v>
      </c>
      <c r="E34" s="1484"/>
      <c r="F34" s="1484"/>
      <c r="G34" s="1481">
        <v>85</v>
      </c>
      <c r="H34" s="1484"/>
      <c r="I34" s="1484"/>
      <c r="J34" s="1487"/>
      <c r="K34" s="827"/>
      <c r="L34" s="1463" t="s">
        <v>677</v>
      </c>
    </row>
    <row r="35" spans="1:13" ht="15.95" customHeight="1" x14ac:dyDescent="0.25">
      <c r="A35" s="409" t="s">
        <v>684</v>
      </c>
      <c r="B35" s="1458" t="s">
        <v>672</v>
      </c>
      <c r="C35" s="1458"/>
      <c r="D35" s="1461"/>
      <c r="E35" s="1484"/>
      <c r="F35" s="1484"/>
      <c r="G35" s="1481"/>
      <c r="H35" s="1484"/>
      <c r="I35" s="1484"/>
      <c r="J35" s="1487"/>
      <c r="K35" s="827"/>
      <c r="L35" s="1463"/>
    </row>
    <row r="36" spans="1:13" ht="15.95" customHeight="1" x14ac:dyDescent="0.25">
      <c r="A36" s="1432" t="s">
        <v>676</v>
      </c>
      <c r="B36" s="1458"/>
      <c r="C36" s="1458" t="s">
        <v>23</v>
      </c>
      <c r="D36" s="1477">
        <v>2</v>
      </c>
      <c r="E36" s="1484"/>
      <c r="F36" s="1484"/>
      <c r="G36" s="1481"/>
      <c r="H36" s="1484"/>
      <c r="I36" s="1484"/>
      <c r="J36" s="1487"/>
      <c r="K36" s="827"/>
      <c r="L36" s="1463" t="s">
        <v>677</v>
      </c>
    </row>
    <row r="37" spans="1:13" ht="15.95" customHeight="1" x14ac:dyDescent="0.25">
      <c r="A37" s="1432" t="s">
        <v>678</v>
      </c>
      <c r="B37" s="1458"/>
      <c r="C37" s="1458" t="s">
        <v>23</v>
      </c>
      <c r="D37" s="1477">
        <v>1.25</v>
      </c>
      <c r="E37" s="1484"/>
      <c r="F37" s="1484"/>
      <c r="G37" s="1481"/>
      <c r="H37" s="1484"/>
      <c r="I37" s="1484"/>
      <c r="J37" s="1487"/>
      <c r="K37" s="827"/>
      <c r="L37" s="1463" t="s">
        <v>677</v>
      </c>
    </row>
    <row r="38" spans="1:13" ht="15.95" customHeight="1" x14ac:dyDescent="0.25">
      <c r="A38" s="1432" t="s">
        <v>679</v>
      </c>
      <c r="B38" s="1458"/>
      <c r="C38" s="1458" t="s">
        <v>23</v>
      </c>
      <c r="D38" s="1477">
        <v>0.75</v>
      </c>
      <c r="E38" s="1484"/>
      <c r="F38" s="1484"/>
      <c r="G38" s="1481"/>
      <c r="H38" s="1484"/>
      <c r="I38" s="1484"/>
      <c r="J38" s="1487"/>
      <c r="K38" s="827"/>
      <c r="L38" s="1463" t="s">
        <v>677</v>
      </c>
    </row>
    <row r="39" spans="1:13" s="355" customFormat="1" ht="15.95" customHeight="1" x14ac:dyDescent="0.25">
      <c r="A39" s="1574" t="s">
        <v>100</v>
      </c>
      <c r="B39" s="1463"/>
      <c r="C39" s="1463"/>
      <c r="D39" s="1484"/>
      <c r="E39" s="1484"/>
      <c r="F39" s="1484"/>
      <c r="G39" s="1484"/>
      <c r="H39" s="1461"/>
      <c r="I39" s="1461"/>
      <c r="J39" s="1462"/>
      <c r="K39" s="1478">
        <v>153834.6</v>
      </c>
      <c r="L39" s="1482" t="s">
        <v>687</v>
      </c>
    </row>
    <row r="40" spans="1:13" s="355" customFormat="1" ht="15.95" customHeight="1" x14ac:dyDescent="0.25">
      <c r="A40" s="1432" t="s">
        <v>688</v>
      </c>
      <c r="B40" s="1458" t="s">
        <v>690</v>
      </c>
      <c r="C40" s="1458" t="s">
        <v>689</v>
      </c>
      <c r="D40" s="1461"/>
      <c r="E40" s="1484"/>
      <c r="F40" s="1484"/>
      <c r="G40" s="1481">
        <v>150</v>
      </c>
      <c r="H40" s="1484"/>
      <c r="I40" s="1484"/>
      <c r="J40" s="1487"/>
      <c r="K40" s="827"/>
      <c r="L40" s="1463" t="s">
        <v>691</v>
      </c>
    </row>
    <row r="41" spans="1:13" s="355" customFormat="1" ht="15.95" customHeight="1" x14ac:dyDescent="0.25">
      <c r="A41" s="1432" t="s">
        <v>692</v>
      </c>
      <c r="B41" s="1458" t="s">
        <v>693</v>
      </c>
      <c r="C41" s="1458" t="s">
        <v>689</v>
      </c>
      <c r="D41" s="1461"/>
      <c r="E41" s="1484"/>
      <c r="F41" s="1484"/>
      <c r="G41" s="1481">
        <v>300</v>
      </c>
      <c r="H41" s="1484"/>
      <c r="I41" s="1484"/>
      <c r="J41" s="1487"/>
      <c r="K41" s="827"/>
      <c r="L41" s="1463" t="s">
        <v>691</v>
      </c>
    </row>
    <row r="42" spans="1:13" s="355" customFormat="1" ht="15.95" customHeight="1" x14ac:dyDescent="0.25">
      <c r="A42" s="1432" t="s">
        <v>694</v>
      </c>
      <c r="B42" s="1458" t="s">
        <v>696</v>
      </c>
      <c r="C42" s="1458" t="s">
        <v>695</v>
      </c>
      <c r="D42" s="1461"/>
      <c r="E42" s="1484"/>
      <c r="F42" s="1484"/>
      <c r="G42" s="1481">
        <v>300</v>
      </c>
      <c r="H42" s="1484"/>
      <c r="I42" s="1484"/>
      <c r="J42" s="1487"/>
      <c r="K42" s="827"/>
      <c r="L42" s="1463" t="s">
        <v>691</v>
      </c>
    </row>
    <row r="43" spans="1:13" s="348" customFormat="1" ht="15.95" customHeight="1" x14ac:dyDescent="0.25">
      <c r="A43" s="409" t="s">
        <v>697</v>
      </c>
      <c r="B43" s="1458" t="s">
        <v>696</v>
      </c>
      <c r="C43" s="1458" t="s">
        <v>689</v>
      </c>
      <c r="D43" s="1461"/>
      <c r="E43" s="1484"/>
      <c r="F43" s="1484"/>
      <c r="G43" s="1481">
        <v>500</v>
      </c>
      <c r="H43" s="1484"/>
      <c r="I43" s="1484"/>
      <c r="J43" s="1487"/>
      <c r="K43" s="827"/>
      <c r="L43" s="1463" t="s">
        <v>691</v>
      </c>
    </row>
    <row r="44" spans="1:13" ht="15.95" customHeight="1" x14ac:dyDescent="0.25">
      <c r="A44" s="409" t="s">
        <v>698</v>
      </c>
      <c r="B44" s="1458" t="s">
        <v>699</v>
      </c>
      <c r="C44" s="1458" t="s">
        <v>689</v>
      </c>
      <c r="D44" s="1461"/>
      <c r="E44" s="1484"/>
      <c r="F44" s="1484"/>
      <c r="G44" s="1481">
        <v>80</v>
      </c>
      <c r="H44" s="1484"/>
      <c r="I44" s="1484"/>
      <c r="J44" s="1487"/>
      <c r="K44" s="827"/>
      <c r="L44" s="1463" t="s">
        <v>691</v>
      </c>
    </row>
    <row r="45" spans="1:13" s="355" customFormat="1" ht="15.95" customHeight="1" x14ac:dyDescent="0.25">
      <c r="A45" s="1432" t="s">
        <v>700</v>
      </c>
      <c r="B45" s="1458" t="s">
        <v>701</v>
      </c>
      <c r="C45" s="1458" t="s">
        <v>237</v>
      </c>
      <c r="D45" s="1461"/>
      <c r="E45" s="1484"/>
      <c r="F45" s="1484"/>
      <c r="G45" s="1481">
        <v>330</v>
      </c>
      <c r="H45" s="1484"/>
      <c r="I45" s="1484"/>
      <c r="J45" s="1487"/>
      <c r="K45" s="827"/>
      <c r="L45" s="1463" t="s">
        <v>691</v>
      </c>
      <c r="M45" s="361"/>
    </row>
    <row r="46" spans="1:13" s="355" customFormat="1" ht="15.95" customHeight="1" x14ac:dyDescent="0.25">
      <c r="A46" s="409" t="s">
        <v>702</v>
      </c>
      <c r="B46" s="1458" t="s">
        <v>703</v>
      </c>
      <c r="C46" s="1458" t="s">
        <v>689</v>
      </c>
      <c r="D46" s="1459">
        <v>0.1</v>
      </c>
      <c r="E46" s="1484"/>
      <c r="F46" s="1484"/>
      <c r="G46" s="1481"/>
      <c r="H46" s="1484"/>
      <c r="I46" s="1484"/>
      <c r="J46" s="1487"/>
      <c r="K46" s="827"/>
      <c r="L46" s="1463" t="s">
        <v>691</v>
      </c>
      <c r="M46" s="361"/>
    </row>
    <row r="47" spans="1:13" s="355" customFormat="1" ht="15.95" customHeight="1" x14ac:dyDescent="0.25">
      <c r="A47" s="409" t="s">
        <v>704</v>
      </c>
      <c r="B47" s="1458" t="s">
        <v>703</v>
      </c>
      <c r="C47" s="1458" t="s">
        <v>689</v>
      </c>
      <c r="D47" s="1459">
        <v>0.1</v>
      </c>
      <c r="E47" s="1484"/>
      <c r="F47" s="1484"/>
      <c r="G47" s="1481"/>
      <c r="H47" s="1484"/>
      <c r="I47" s="1484"/>
      <c r="J47" s="1487"/>
      <c r="K47" s="827"/>
      <c r="L47" s="1463" t="s">
        <v>691</v>
      </c>
      <c r="M47" s="361"/>
    </row>
    <row r="48" spans="1:13" s="348" customFormat="1" ht="15.95" customHeight="1" x14ac:dyDescent="0.25">
      <c r="A48" s="1432" t="s">
        <v>705</v>
      </c>
      <c r="B48" s="1458" t="s">
        <v>703</v>
      </c>
      <c r="C48" s="1458" t="s">
        <v>689</v>
      </c>
      <c r="D48" s="1459">
        <v>0.1</v>
      </c>
      <c r="E48" s="1484"/>
      <c r="F48" s="1484"/>
      <c r="G48" s="1481"/>
      <c r="H48" s="1484"/>
      <c r="I48" s="1484"/>
      <c r="J48" s="1487"/>
      <c r="K48" s="827"/>
      <c r="L48" s="1463" t="s">
        <v>691</v>
      </c>
      <c r="M48" s="361"/>
    </row>
    <row r="49" spans="1:13" ht="15.95" customHeight="1" x14ac:dyDescent="0.25">
      <c r="A49" s="1432" t="s">
        <v>706</v>
      </c>
      <c r="B49" s="1458" t="s">
        <v>708</v>
      </c>
      <c r="C49" s="1458" t="s">
        <v>707</v>
      </c>
      <c r="D49" s="1461"/>
      <c r="E49" s="1484"/>
      <c r="F49" s="1484"/>
      <c r="G49" s="1481">
        <v>3000</v>
      </c>
      <c r="H49" s="1484"/>
      <c r="I49" s="1484"/>
      <c r="J49" s="1487"/>
      <c r="K49" s="827"/>
      <c r="L49" s="1463" t="s">
        <v>691</v>
      </c>
      <c r="M49" s="361"/>
    </row>
    <row r="50" spans="1:13" ht="15.95" customHeight="1" x14ac:dyDescent="0.25">
      <c r="A50" s="1432" t="s">
        <v>709</v>
      </c>
      <c r="B50" s="1458" t="s">
        <v>708</v>
      </c>
      <c r="C50" s="1458" t="s">
        <v>707</v>
      </c>
      <c r="D50" s="1484"/>
      <c r="E50" s="1484"/>
      <c r="F50" s="1484"/>
      <c r="G50" s="1481">
        <v>1400</v>
      </c>
      <c r="H50" s="1484"/>
      <c r="I50" s="1484"/>
      <c r="J50" s="1487"/>
      <c r="K50" s="827"/>
      <c r="L50" s="1463" t="s">
        <v>691</v>
      </c>
      <c r="M50" s="361"/>
    </row>
    <row r="51" spans="1:13" x14ac:dyDescent="0.25">
      <c r="A51" s="1432" t="s">
        <v>706</v>
      </c>
      <c r="B51" s="1463" t="s">
        <v>708</v>
      </c>
      <c r="C51" s="1463" t="s">
        <v>710</v>
      </c>
      <c r="D51" s="1484"/>
      <c r="E51" s="1484"/>
      <c r="F51" s="1484"/>
      <c r="G51" s="1481">
        <v>4560</v>
      </c>
      <c r="H51" s="1484"/>
      <c r="I51" s="1484"/>
      <c r="J51" s="1487"/>
      <c r="K51" s="827"/>
      <c r="L51" s="1463" t="s">
        <v>691</v>
      </c>
      <c r="M51" s="361"/>
    </row>
    <row r="52" spans="1:13" x14ac:dyDescent="0.25">
      <c r="A52" s="1432" t="s">
        <v>709</v>
      </c>
      <c r="B52" s="1463" t="s">
        <v>708</v>
      </c>
      <c r="C52" s="1463" t="s">
        <v>710</v>
      </c>
      <c r="D52" s="1484"/>
      <c r="E52" s="1484"/>
      <c r="F52" s="1484"/>
      <c r="G52" s="1481">
        <v>2240</v>
      </c>
      <c r="H52" s="1484"/>
      <c r="I52" s="1484"/>
      <c r="J52" s="1487"/>
      <c r="K52" s="827"/>
      <c r="L52" s="1463" t="s">
        <v>691</v>
      </c>
      <c r="M52" s="361"/>
    </row>
    <row r="53" spans="1:13" x14ac:dyDescent="0.25">
      <c r="A53" s="1432" t="s">
        <v>706</v>
      </c>
      <c r="B53" s="1463" t="s">
        <v>708</v>
      </c>
      <c r="C53" s="1463" t="s">
        <v>711</v>
      </c>
      <c r="D53" s="1484"/>
      <c r="E53" s="1484"/>
      <c r="F53" s="1484"/>
      <c r="G53" s="1481">
        <v>6800</v>
      </c>
      <c r="H53" s="1484"/>
      <c r="I53" s="1484"/>
      <c r="J53" s="1487"/>
      <c r="K53" s="827"/>
      <c r="L53" s="1463" t="s">
        <v>691</v>
      </c>
      <c r="M53" s="361"/>
    </row>
    <row r="54" spans="1:13" x14ac:dyDescent="0.25">
      <c r="A54" s="1432" t="s">
        <v>709</v>
      </c>
      <c r="B54" s="1463" t="s">
        <v>708</v>
      </c>
      <c r="C54" s="1463" t="s">
        <v>711</v>
      </c>
      <c r="D54" s="1484"/>
      <c r="E54" s="1484"/>
      <c r="F54" s="1484"/>
      <c r="G54" s="1481">
        <v>3300</v>
      </c>
      <c r="H54" s="1484"/>
      <c r="I54" s="1484"/>
      <c r="J54" s="1487"/>
      <c r="K54" s="827"/>
      <c r="L54" s="1463" t="s">
        <v>691</v>
      </c>
      <c r="M54" s="361"/>
    </row>
    <row r="55" spans="1:13" x14ac:dyDescent="0.25">
      <c r="A55" s="1432" t="s">
        <v>712</v>
      </c>
      <c r="B55" s="1463" t="s">
        <v>713</v>
      </c>
      <c r="C55" s="1463" t="s">
        <v>237</v>
      </c>
      <c r="D55" s="1484"/>
      <c r="E55" s="1484"/>
      <c r="F55" s="1484"/>
      <c r="G55" s="1481">
        <v>210</v>
      </c>
      <c r="H55" s="1484"/>
      <c r="I55" s="1484"/>
      <c r="J55" s="1487"/>
      <c r="K55" s="827"/>
      <c r="L55" s="1463" t="s">
        <v>691</v>
      </c>
      <c r="M55" s="361"/>
    </row>
    <row r="56" spans="1:13" x14ac:dyDescent="0.25">
      <c r="A56" s="1575" t="s">
        <v>235</v>
      </c>
      <c r="B56" s="292"/>
      <c r="C56" s="292"/>
      <c r="D56" s="1484"/>
      <c r="E56" s="1484"/>
      <c r="F56" s="1484"/>
      <c r="G56" s="1481"/>
      <c r="H56" s="1484"/>
      <c r="I56" s="1484"/>
      <c r="J56" s="1487"/>
      <c r="K56" s="1478">
        <v>2073</v>
      </c>
      <c r="L56" s="1482" t="s">
        <v>714</v>
      </c>
      <c r="M56" s="361"/>
    </row>
    <row r="57" spans="1:13" x14ac:dyDescent="0.25">
      <c r="A57" s="1432" t="s">
        <v>715</v>
      </c>
      <c r="B57" s="1463" t="s">
        <v>716</v>
      </c>
      <c r="C57" s="1463" t="s">
        <v>237</v>
      </c>
      <c r="D57" s="1484"/>
      <c r="E57" s="1484"/>
      <c r="F57" s="1484"/>
      <c r="G57" s="1481">
        <v>70</v>
      </c>
      <c r="H57" s="1484"/>
      <c r="I57" s="1484"/>
      <c r="J57" s="1487"/>
      <c r="K57" s="827"/>
      <c r="L57" s="1463" t="s">
        <v>717</v>
      </c>
      <c r="M57" s="361"/>
    </row>
    <row r="58" spans="1:13" x14ac:dyDescent="0.25">
      <c r="A58" s="1432" t="s">
        <v>718</v>
      </c>
      <c r="B58" s="1463" t="s">
        <v>720</v>
      </c>
      <c r="C58" s="1463" t="s">
        <v>719</v>
      </c>
      <c r="D58" s="1484"/>
      <c r="E58" s="1484"/>
      <c r="F58" s="1484"/>
      <c r="G58" s="1481">
        <v>180</v>
      </c>
      <c r="H58" s="1484"/>
      <c r="I58" s="1484"/>
      <c r="J58" s="1487"/>
      <c r="K58" s="827"/>
      <c r="L58" s="1463" t="s">
        <v>717</v>
      </c>
      <c r="M58" s="361"/>
    </row>
    <row r="59" spans="1:13" x14ac:dyDescent="0.25">
      <c r="A59" s="1432" t="s">
        <v>721</v>
      </c>
      <c r="B59" s="1463" t="s">
        <v>722</v>
      </c>
      <c r="C59" s="1463" t="s">
        <v>719</v>
      </c>
      <c r="D59" s="1484"/>
      <c r="E59" s="1484"/>
      <c r="F59" s="1484"/>
      <c r="G59" s="1481">
        <v>200</v>
      </c>
      <c r="H59" s="1484"/>
      <c r="I59" s="1484"/>
      <c r="J59" s="1487"/>
      <c r="K59" s="827"/>
      <c r="L59" s="1463" t="s">
        <v>717</v>
      </c>
      <c r="M59" s="361"/>
    </row>
    <row r="60" spans="1:13" x14ac:dyDescent="0.25">
      <c r="A60" s="1432" t="s">
        <v>723</v>
      </c>
      <c r="B60" s="1463"/>
      <c r="C60" s="1463"/>
      <c r="D60" s="1461"/>
      <c r="E60" s="1484"/>
      <c r="F60" s="1484"/>
      <c r="G60" s="1481"/>
      <c r="H60" s="1484"/>
      <c r="I60" s="1484"/>
      <c r="J60" s="1487"/>
      <c r="K60" s="1478">
        <v>1313718.56</v>
      </c>
      <c r="L60" s="1482" t="s">
        <v>724</v>
      </c>
      <c r="M60" s="361"/>
    </row>
    <row r="61" spans="1:13" x14ac:dyDescent="0.25">
      <c r="A61" s="1432" t="s">
        <v>725</v>
      </c>
      <c r="B61" s="1463"/>
      <c r="C61" s="1463"/>
      <c r="D61" s="1461"/>
      <c r="E61" s="1484"/>
      <c r="F61" s="1484"/>
      <c r="G61" s="1481"/>
      <c r="H61" s="1484"/>
      <c r="I61" s="1484"/>
      <c r="J61" s="1487"/>
      <c r="K61" s="827"/>
      <c r="L61" s="1463" t="s">
        <v>726</v>
      </c>
      <c r="M61" s="361"/>
    </row>
    <row r="62" spans="1:13" x14ac:dyDescent="0.25">
      <c r="A62" s="1496" t="s">
        <v>727</v>
      </c>
      <c r="B62" s="1463"/>
      <c r="C62" s="1463"/>
      <c r="D62" s="1461"/>
      <c r="E62" s="1484"/>
      <c r="F62" s="1484"/>
      <c r="G62" s="1481"/>
      <c r="H62" s="1484"/>
      <c r="I62" s="1484"/>
      <c r="J62" s="1487"/>
      <c r="K62" s="827"/>
      <c r="L62" s="1463" t="s">
        <v>726</v>
      </c>
      <c r="M62" s="361"/>
    </row>
    <row r="63" spans="1:13" x14ac:dyDescent="0.25">
      <c r="A63" s="409" t="s">
        <v>728</v>
      </c>
      <c r="B63" s="1463" t="s">
        <v>729</v>
      </c>
      <c r="C63" s="1463" t="s">
        <v>237</v>
      </c>
      <c r="D63" s="1484"/>
      <c r="E63" s="1484"/>
      <c r="F63" s="1484"/>
      <c r="G63" s="1481">
        <v>110</v>
      </c>
      <c r="H63" s="1484"/>
      <c r="I63" s="1484"/>
      <c r="J63" s="1487"/>
      <c r="K63" s="827"/>
      <c r="L63" s="1463" t="s">
        <v>726</v>
      </c>
      <c r="M63" s="361"/>
    </row>
    <row r="64" spans="1:13" x14ac:dyDescent="0.25">
      <c r="A64" s="409" t="s">
        <v>730</v>
      </c>
      <c r="B64" s="1463" t="s">
        <v>729</v>
      </c>
      <c r="C64" s="1463" t="s">
        <v>237</v>
      </c>
      <c r="D64" s="1484"/>
      <c r="E64" s="1484"/>
      <c r="F64" s="1484"/>
      <c r="G64" s="1481">
        <v>180</v>
      </c>
      <c r="H64" s="1484"/>
      <c r="I64" s="1484"/>
      <c r="J64" s="1487"/>
      <c r="K64" s="827"/>
      <c r="L64" s="1463" t="s">
        <v>726</v>
      </c>
      <c r="M64" s="361"/>
    </row>
    <row r="65" spans="1:13" x14ac:dyDescent="0.25">
      <c r="A65" s="409" t="s">
        <v>731</v>
      </c>
      <c r="B65" s="1463" t="s">
        <v>729</v>
      </c>
      <c r="C65" s="1463" t="s">
        <v>237</v>
      </c>
      <c r="D65" s="1484"/>
      <c r="E65" s="1484"/>
      <c r="F65" s="1484"/>
      <c r="G65" s="1481">
        <v>530</v>
      </c>
      <c r="H65" s="1484"/>
      <c r="I65" s="1484"/>
      <c r="J65" s="1487"/>
      <c r="K65" s="827"/>
      <c r="L65" s="1463" t="s">
        <v>726</v>
      </c>
      <c r="M65" s="361"/>
    </row>
    <row r="66" spans="1:13" x14ac:dyDescent="0.25">
      <c r="A66" s="409" t="s">
        <v>732</v>
      </c>
      <c r="B66" s="1463" t="s">
        <v>729</v>
      </c>
      <c r="C66" s="1463" t="s">
        <v>237</v>
      </c>
      <c r="D66" s="1484"/>
      <c r="E66" s="1484"/>
      <c r="F66" s="1484"/>
      <c r="G66" s="1481">
        <v>2500</v>
      </c>
      <c r="H66" s="1484"/>
      <c r="I66" s="1484"/>
      <c r="J66" s="1487"/>
      <c r="K66" s="827"/>
      <c r="L66" s="1463" t="s">
        <v>726</v>
      </c>
      <c r="M66" s="361"/>
    </row>
    <row r="67" spans="1:13" x14ac:dyDescent="0.25">
      <c r="A67" s="1432" t="s">
        <v>733</v>
      </c>
      <c r="B67" s="1463" t="s">
        <v>734</v>
      </c>
      <c r="C67" s="1463" t="s">
        <v>237</v>
      </c>
      <c r="D67" s="1484"/>
      <c r="E67" s="1484"/>
      <c r="F67" s="1484"/>
      <c r="G67" s="1481">
        <v>240</v>
      </c>
      <c r="H67" s="1484"/>
      <c r="I67" s="1484"/>
      <c r="J67" s="1487"/>
      <c r="K67" s="827"/>
      <c r="L67" s="1463" t="s">
        <v>726</v>
      </c>
      <c r="M67" s="361"/>
    </row>
    <row r="68" spans="1:13" x14ac:dyDescent="0.25">
      <c r="A68" s="1432" t="s">
        <v>735</v>
      </c>
      <c r="B68" s="1463" t="s">
        <v>736</v>
      </c>
      <c r="C68" s="1463" t="s">
        <v>237</v>
      </c>
      <c r="D68" s="1484"/>
      <c r="E68" s="1484"/>
      <c r="F68" s="1484"/>
      <c r="G68" s="1481">
        <v>66</v>
      </c>
      <c r="H68" s="1484"/>
      <c r="I68" s="1484"/>
      <c r="J68" s="1487"/>
      <c r="K68" s="827"/>
      <c r="L68" s="1463" t="s">
        <v>726</v>
      </c>
      <c r="M68" s="361"/>
    </row>
    <row r="69" spans="1:13" x14ac:dyDescent="0.25">
      <c r="A69" s="1705" t="s">
        <v>737</v>
      </c>
      <c r="B69" s="1707" t="s">
        <v>739</v>
      </c>
      <c r="C69" s="1709" t="s">
        <v>738</v>
      </c>
      <c r="D69" s="1711">
        <v>0.05</v>
      </c>
      <c r="E69" s="1713"/>
      <c r="F69" s="1713"/>
      <c r="G69" s="1713"/>
      <c r="H69" s="1713"/>
      <c r="I69" s="1713"/>
      <c r="J69" s="1715"/>
      <c r="K69" s="1717"/>
      <c r="L69" s="1463" t="s">
        <v>726</v>
      </c>
      <c r="M69" s="361"/>
    </row>
    <row r="70" spans="1:13" x14ac:dyDescent="0.25">
      <c r="A70" s="1706"/>
      <c r="B70" s="1708"/>
      <c r="C70" s="1710"/>
      <c r="D70" s="1712"/>
      <c r="E70" s="1714"/>
      <c r="F70" s="1714"/>
      <c r="G70" s="1714"/>
      <c r="H70" s="1714"/>
      <c r="I70" s="1714"/>
      <c r="J70" s="1716"/>
      <c r="K70" s="1718"/>
      <c r="L70" s="1463" t="s">
        <v>726</v>
      </c>
      <c r="M70" s="361"/>
    </row>
    <row r="71" spans="1:13" x14ac:dyDescent="0.25">
      <c r="A71" s="1497" t="s">
        <v>740</v>
      </c>
      <c r="B71" s="1463"/>
      <c r="C71" s="1463"/>
      <c r="D71" s="1461"/>
      <c r="E71" s="1484"/>
      <c r="F71" s="1484"/>
      <c r="G71" s="1484"/>
      <c r="H71" s="1484"/>
      <c r="I71" s="1484"/>
      <c r="J71" s="1487"/>
      <c r="K71" s="827"/>
      <c r="L71" s="1463" t="s">
        <v>726</v>
      </c>
      <c r="M71" s="361"/>
    </row>
    <row r="72" spans="1:13" x14ac:dyDescent="0.25">
      <c r="A72" s="1432" t="s">
        <v>741</v>
      </c>
      <c r="B72" s="1463" t="s">
        <v>743</v>
      </c>
      <c r="C72" s="1463" t="s">
        <v>742</v>
      </c>
      <c r="D72" s="1477">
        <v>0.16</v>
      </c>
      <c r="E72" s="1484"/>
      <c r="F72" s="1484"/>
      <c r="G72" s="1484"/>
      <c r="H72" s="1484"/>
      <c r="I72" s="1484"/>
      <c r="J72" s="1487"/>
      <c r="K72" s="827"/>
      <c r="L72" s="1463" t="s">
        <v>726</v>
      </c>
      <c r="M72" s="361"/>
    </row>
    <row r="73" spans="1:13" x14ac:dyDescent="0.25">
      <c r="A73" s="1432" t="s">
        <v>744</v>
      </c>
      <c r="B73" s="1463"/>
      <c r="C73" s="1463"/>
      <c r="D73" s="1477">
        <v>0.16</v>
      </c>
      <c r="E73" s="1484"/>
      <c r="F73" s="1484"/>
      <c r="G73" s="1484"/>
      <c r="H73" s="1484"/>
      <c r="I73" s="1484"/>
      <c r="J73" s="1487"/>
      <c r="K73" s="827"/>
      <c r="L73" s="1463" t="s">
        <v>726</v>
      </c>
      <c r="M73" s="361"/>
    </row>
    <row r="74" spans="1:13" x14ac:dyDescent="0.25">
      <c r="A74" s="1432" t="s">
        <v>745</v>
      </c>
      <c r="B74" s="1463"/>
      <c r="C74" s="1463"/>
      <c r="D74" s="1477">
        <v>0.16</v>
      </c>
      <c r="E74" s="1484"/>
      <c r="F74" s="1484"/>
      <c r="G74" s="1484"/>
      <c r="H74" s="1484"/>
      <c r="I74" s="1484"/>
      <c r="J74" s="1487"/>
      <c r="K74" s="827"/>
      <c r="L74" s="1463" t="s">
        <v>726</v>
      </c>
      <c r="M74" s="361"/>
    </row>
    <row r="75" spans="1:13" x14ac:dyDescent="0.25">
      <c r="A75" s="1432" t="s">
        <v>746</v>
      </c>
      <c r="B75" s="1463"/>
      <c r="C75" s="1463"/>
      <c r="D75" s="1477">
        <v>0.16</v>
      </c>
      <c r="E75" s="1484"/>
      <c r="F75" s="1484"/>
      <c r="G75" s="1484"/>
      <c r="H75" s="1484"/>
      <c r="I75" s="1484"/>
      <c r="J75" s="1487"/>
      <c r="K75" s="827"/>
      <c r="L75" s="1463" t="s">
        <v>726</v>
      </c>
      <c r="M75" s="361"/>
    </row>
    <row r="76" spans="1:13" s="553" customFormat="1" x14ac:dyDescent="0.25">
      <c r="A76" s="1500"/>
      <c r="B76" s="1463"/>
      <c r="C76" s="1463"/>
      <c r="D76" s="1477"/>
      <c r="E76" s="1484"/>
      <c r="F76" s="1484"/>
      <c r="G76" s="1484"/>
      <c r="H76" s="1484"/>
      <c r="I76" s="1484"/>
      <c r="J76" s="1487"/>
      <c r="K76" s="827"/>
      <c r="L76" s="1463"/>
      <c r="M76" s="361"/>
    </row>
    <row r="77" spans="1:13" x14ac:dyDescent="0.25">
      <c r="A77" s="1485" t="s">
        <v>40</v>
      </c>
      <c r="B77" s="445"/>
      <c r="C77" s="445"/>
      <c r="D77" s="169"/>
      <c r="E77" s="169"/>
      <c r="F77" s="169"/>
      <c r="G77" s="169"/>
      <c r="H77" s="169"/>
      <c r="I77" s="169"/>
      <c r="J77" s="516" t="s">
        <v>911</v>
      </c>
      <c r="K77" s="854">
        <f>+K78</f>
        <v>0</v>
      </c>
      <c r="L77" s="445"/>
      <c r="M77" s="361"/>
    </row>
    <row r="78" spans="1:13" x14ac:dyDescent="0.25">
      <c r="A78" s="1432"/>
      <c r="B78" s="1463"/>
      <c r="C78" s="1463"/>
      <c r="D78" s="1477"/>
      <c r="E78" s="1484"/>
      <c r="F78" s="1484"/>
      <c r="G78" s="1484"/>
      <c r="H78" s="1484"/>
      <c r="I78" s="1484"/>
      <c r="J78" s="1487"/>
      <c r="K78" s="1486"/>
      <c r="L78" s="1479"/>
      <c r="M78" s="361"/>
    </row>
    <row r="79" spans="1:13" x14ac:dyDescent="0.25">
      <c r="A79" s="81" t="s">
        <v>41</v>
      </c>
      <c r="B79" s="445"/>
      <c r="C79" s="445"/>
      <c r="D79" s="169"/>
      <c r="E79" s="169"/>
      <c r="F79" s="169"/>
      <c r="G79" s="169"/>
      <c r="H79" s="169"/>
      <c r="I79" s="169"/>
      <c r="J79" s="516" t="s">
        <v>911</v>
      </c>
      <c r="K79" s="854">
        <f>+K80+K84+K88+K97</f>
        <v>341551.98</v>
      </c>
      <c r="L79" s="445"/>
      <c r="M79" s="361"/>
    </row>
    <row r="80" spans="1:13" x14ac:dyDescent="0.25">
      <c r="A80" s="1432" t="s">
        <v>1006</v>
      </c>
      <c r="B80" s="1463"/>
      <c r="C80" s="1463"/>
      <c r="D80" s="1484"/>
      <c r="E80" s="1484"/>
      <c r="F80" s="1484"/>
      <c r="G80" s="1484"/>
      <c r="H80" s="1484"/>
      <c r="I80" s="1484"/>
      <c r="J80" s="1487"/>
      <c r="K80" s="1478">
        <v>15806</v>
      </c>
      <c r="L80" s="1482" t="s">
        <v>748</v>
      </c>
      <c r="M80" s="361"/>
    </row>
    <row r="81" spans="1:13" x14ac:dyDescent="0.25">
      <c r="A81" s="1432" t="s">
        <v>749</v>
      </c>
      <c r="B81" s="1463" t="s">
        <v>750</v>
      </c>
      <c r="C81" s="1463" t="s">
        <v>719</v>
      </c>
      <c r="D81" s="1484"/>
      <c r="E81" s="1484"/>
      <c r="F81" s="1484"/>
      <c r="G81" s="1481">
        <v>130</v>
      </c>
      <c r="H81" s="1484"/>
      <c r="I81" s="1484"/>
      <c r="J81" s="1487"/>
      <c r="K81" s="827"/>
      <c r="L81" s="1463" t="s">
        <v>751</v>
      </c>
      <c r="M81" s="361"/>
    </row>
    <row r="82" spans="1:13" x14ac:dyDescent="0.25">
      <c r="A82" s="1432" t="s">
        <v>752</v>
      </c>
      <c r="B82" s="1463" t="s">
        <v>750</v>
      </c>
      <c r="C82" s="1463" t="s">
        <v>719</v>
      </c>
      <c r="D82" s="1484"/>
      <c r="E82" s="1484"/>
      <c r="F82" s="1484"/>
      <c r="G82" s="1481">
        <v>150</v>
      </c>
      <c r="H82" s="1484"/>
      <c r="I82" s="1484"/>
      <c r="J82" s="1487"/>
      <c r="K82" s="827"/>
      <c r="L82" s="1463" t="s">
        <v>751</v>
      </c>
      <c r="M82" s="361"/>
    </row>
    <row r="83" spans="1:13" ht="15.95" customHeight="1" x14ac:dyDescent="0.25">
      <c r="A83" s="1432" t="s">
        <v>753</v>
      </c>
      <c r="B83" s="1463" t="s">
        <v>754</v>
      </c>
      <c r="C83" s="1458" t="s">
        <v>169</v>
      </c>
      <c r="D83" s="1461" t="s">
        <v>80</v>
      </c>
      <c r="E83" s="1461"/>
      <c r="F83" s="1461"/>
      <c r="G83" s="1481">
        <v>165</v>
      </c>
      <c r="H83" s="1484"/>
      <c r="I83" s="1484"/>
      <c r="J83" s="1487"/>
      <c r="K83" s="827"/>
      <c r="L83" s="1463"/>
      <c r="M83" s="361"/>
    </row>
    <row r="84" spans="1:13" x14ac:dyDescent="0.25">
      <c r="A84" s="1432" t="s">
        <v>1007</v>
      </c>
      <c r="B84" s="1458"/>
      <c r="C84" s="1458"/>
      <c r="D84" s="1461"/>
      <c r="E84" s="1484"/>
      <c r="F84" s="1484"/>
      <c r="G84" s="1484"/>
      <c r="H84" s="1484"/>
      <c r="I84" s="1484"/>
      <c r="J84" s="1487"/>
      <c r="K84" s="1478">
        <v>3645</v>
      </c>
      <c r="L84" s="1482" t="s">
        <v>755</v>
      </c>
      <c r="M84" s="361"/>
    </row>
    <row r="85" spans="1:13" x14ac:dyDescent="0.25">
      <c r="A85" s="409" t="s">
        <v>756</v>
      </c>
      <c r="B85" s="1463" t="s">
        <v>754</v>
      </c>
      <c r="C85" s="1463" t="s">
        <v>757</v>
      </c>
      <c r="D85" s="1461" t="s">
        <v>80</v>
      </c>
      <c r="E85" s="1484"/>
      <c r="F85" s="1484"/>
      <c r="G85" s="1481">
        <v>210</v>
      </c>
      <c r="H85" s="1484"/>
      <c r="I85" s="1484"/>
      <c r="J85" s="1487"/>
      <c r="K85" s="827"/>
      <c r="L85" s="1463" t="s">
        <v>758</v>
      </c>
      <c r="M85" s="361"/>
    </row>
    <row r="86" spans="1:13" x14ac:dyDescent="0.25">
      <c r="A86" s="409" t="s">
        <v>759</v>
      </c>
      <c r="B86" s="1463" t="s">
        <v>754</v>
      </c>
      <c r="C86" s="1463" t="s">
        <v>169</v>
      </c>
      <c r="D86" s="1461" t="s">
        <v>80</v>
      </c>
      <c r="E86" s="1484"/>
      <c r="F86" s="1484"/>
      <c r="G86" s="1481">
        <v>75</v>
      </c>
      <c r="H86" s="1484"/>
      <c r="I86" s="1484"/>
      <c r="J86" s="1487"/>
      <c r="K86" s="827"/>
      <c r="L86" s="1463" t="s">
        <v>758</v>
      </c>
      <c r="M86" s="361"/>
    </row>
    <row r="87" spans="1:13" x14ac:dyDescent="0.25">
      <c r="A87" s="409" t="s">
        <v>760</v>
      </c>
      <c r="B87" s="1463" t="s">
        <v>754</v>
      </c>
      <c r="C87" s="1463" t="s">
        <v>509</v>
      </c>
      <c r="D87" s="1461" t="s">
        <v>80</v>
      </c>
      <c r="E87" s="1484"/>
      <c r="F87" s="1484"/>
      <c r="G87" s="1481">
        <v>45</v>
      </c>
      <c r="H87" s="1484"/>
      <c r="I87" s="1484"/>
      <c r="J87" s="1487"/>
      <c r="K87" s="827"/>
      <c r="L87" s="1463" t="s">
        <v>758</v>
      </c>
      <c r="M87" s="361"/>
    </row>
    <row r="88" spans="1:13" x14ac:dyDescent="0.25">
      <c r="A88" s="1497" t="s">
        <v>1008</v>
      </c>
      <c r="B88" s="1463"/>
      <c r="C88" s="1463"/>
      <c r="D88" s="1461"/>
      <c r="E88" s="1484"/>
      <c r="F88" s="1484"/>
      <c r="G88" s="1484"/>
      <c r="H88" s="1484"/>
      <c r="I88" s="1484"/>
      <c r="J88" s="1487"/>
      <c r="K88" s="1478">
        <v>11475.42</v>
      </c>
      <c r="L88" s="1482" t="s">
        <v>761</v>
      </c>
      <c r="M88" s="361"/>
    </row>
    <row r="89" spans="1:13" x14ac:dyDescent="0.25">
      <c r="A89" s="1432" t="s">
        <v>762</v>
      </c>
      <c r="B89" s="1463" t="s">
        <v>764</v>
      </c>
      <c r="C89" s="1463" t="s">
        <v>763</v>
      </c>
      <c r="D89" s="1488">
        <v>5.0000000000000001E-3</v>
      </c>
      <c r="E89" s="1484"/>
      <c r="F89" s="1484"/>
      <c r="G89" s="1484"/>
      <c r="H89" s="1484"/>
      <c r="I89" s="1484"/>
      <c r="J89" s="1487"/>
      <c r="K89" s="827"/>
      <c r="L89" s="1463" t="s">
        <v>765</v>
      </c>
      <c r="M89" s="361"/>
    </row>
    <row r="90" spans="1:13" x14ac:dyDescent="0.25">
      <c r="A90" s="1432" t="s">
        <v>766</v>
      </c>
      <c r="B90" s="1463" t="s">
        <v>764</v>
      </c>
      <c r="C90" s="1463" t="s">
        <v>767</v>
      </c>
      <c r="D90" s="1477">
        <v>0.01</v>
      </c>
      <c r="E90" s="1484"/>
      <c r="F90" s="1484"/>
      <c r="G90" s="1484"/>
      <c r="H90" s="1484"/>
      <c r="I90" s="1484"/>
      <c r="J90" s="1487"/>
      <c r="K90" s="827"/>
      <c r="L90" s="1463" t="s">
        <v>765</v>
      </c>
      <c r="M90" s="361"/>
    </row>
    <row r="91" spans="1:13" x14ac:dyDescent="0.25">
      <c r="A91" s="409" t="s">
        <v>768</v>
      </c>
      <c r="B91" s="1463" t="s">
        <v>769</v>
      </c>
      <c r="C91" s="1463" t="s">
        <v>689</v>
      </c>
      <c r="D91" s="1477">
        <v>0.01</v>
      </c>
      <c r="E91" s="1484"/>
      <c r="F91" s="1484"/>
      <c r="G91" s="1484"/>
      <c r="H91" s="1484"/>
      <c r="I91" s="1484"/>
      <c r="J91" s="1487"/>
      <c r="K91" s="827"/>
      <c r="L91" s="1463" t="s">
        <v>765</v>
      </c>
      <c r="M91" s="361"/>
    </row>
    <row r="92" spans="1:13" x14ac:dyDescent="0.25">
      <c r="A92" s="1432" t="s">
        <v>770</v>
      </c>
      <c r="B92" s="1463" t="s">
        <v>772</v>
      </c>
      <c r="C92" s="1463" t="s">
        <v>771</v>
      </c>
      <c r="D92" s="1484"/>
      <c r="E92" s="1484"/>
      <c r="F92" s="1484"/>
      <c r="G92" s="1484"/>
      <c r="H92" s="1484"/>
      <c r="I92" s="1484"/>
      <c r="J92" s="1487"/>
      <c r="K92" s="827"/>
      <c r="L92" s="1463" t="s">
        <v>765</v>
      </c>
      <c r="M92" s="361"/>
    </row>
    <row r="93" spans="1:13" x14ac:dyDescent="0.25">
      <c r="A93" s="1432" t="s">
        <v>773</v>
      </c>
      <c r="B93" s="1463" t="s">
        <v>738</v>
      </c>
      <c r="C93" s="1463" t="s">
        <v>738</v>
      </c>
      <c r="D93" s="1484"/>
      <c r="E93" s="1484"/>
      <c r="F93" s="1484"/>
      <c r="G93" s="1481">
        <v>170</v>
      </c>
      <c r="H93" s="1484"/>
      <c r="I93" s="1484"/>
      <c r="J93" s="1487"/>
      <c r="K93" s="827"/>
      <c r="L93" s="1463" t="s">
        <v>765</v>
      </c>
      <c r="M93" s="361"/>
    </row>
    <row r="94" spans="1:13" x14ac:dyDescent="0.25">
      <c r="A94" s="1432" t="s">
        <v>774</v>
      </c>
      <c r="B94" s="1463" t="s">
        <v>754</v>
      </c>
      <c r="C94" s="1463" t="s">
        <v>738</v>
      </c>
      <c r="D94" s="1484"/>
      <c r="E94" s="1484"/>
      <c r="F94" s="1484"/>
      <c r="G94" s="1481">
        <v>85</v>
      </c>
      <c r="H94" s="1484"/>
      <c r="I94" s="1484"/>
      <c r="J94" s="1487"/>
      <c r="K94" s="827"/>
      <c r="L94" s="1463" t="s">
        <v>765</v>
      </c>
      <c r="M94" s="361"/>
    </row>
    <row r="95" spans="1:13" x14ac:dyDescent="0.25">
      <c r="A95" s="1432" t="s">
        <v>775</v>
      </c>
      <c r="B95" s="1463" t="s">
        <v>776</v>
      </c>
      <c r="C95" s="1463" t="s">
        <v>738</v>
      </c>
      <c r="D95" s="1477">
        <v>0.1</v>
      </c>
      <c r="E95" s="1484"/>
      <c r="F95" s="1484"/>
      <c r="G95" s="1481"/>
      <c r="H95" s="1484"/>
      <c r="I95" s="1484"/>
      <c r="J95" s="1487"/>
      <c r="K95" s="827"/>
      <c r="L95" s="1463" t="s">
        <v>765</v>
      </c>
      <c r="M95" s="361"/>
    </row>
    <row r="96" spans="1:13" x14ac:dyDescent="0.25">
      <c r="A96" s="1432" t="s">
        <v>777</v>
      </c>
      <c r="B96" s="1463" t="s">
        <v>778</v>
      </c>
      <c r="C96" s="1463" t="s">
        <v>738</v>
      </c>
      <c r="D96" s="1484"/>
      <c r="E96" s="1484"/>
      <c r="F96" s="1484"/>
      <c r="G96" s="1481">
        <v>170</v>
      </c>
      <c r="H96" s="1484"/>
      <c r="I96" s="1484"/>
      <c r="J96" s="1487"/>
      <c r="K96" s="827"/>
      <c r="L96" s="1463" t="s">
        <v>765</v>
      </c>
      <c r="M96" s="361"/>
    </row>
    <row r="97" spans="1:13" x14ac:dyDescent="0.25">
      <c r="A97" s="1432" t="s">
        <v>1009</v>
      </c>
      <c r="B97" s="1463"/>
      <c r="C97" s="1463"/>
      <c r="D97" s="1461"/>
      <c r="E97" s="1484"/>
      <c r="F97" s="1484"/>
      <c r="G97" s="1484"/>
      <c r="H97" s="1484"/>
      <c r="I97" s="1484"/>
      <c r="J97" s="1487"/>
      <c r="K97" s="1478">
        <v>310625.56</v>
      </c>
      <c r="L97" s="1482" t="s">
        <v>779</v>
      </c>
      <c r="M97" s="361"/>
    </row>
    <row r="98" spans="1:13" x14ac:dyDescent="0.25">
      <c r="A98" s="1432" t="s">
        <v>780</v>
      </c>
      <c r="B98" s="1463" t="s">
        <v>781</v>
      </c>
      <c r="C98" s="1463" t="s">
        <v>754</v>
      </c>
      <c r="D98" s="1461"/>
      <c r="E98" s="1484"/>
      <c r="F98" s="1484"/>
      <c r="G98" s="1481">
        <v>100</v>
      </c>
      <c r="H98" s="1484"/>
      <c r="I98" s="1484"/>
      <c r="J98" s="1487"/>
      <c r="K98" s="827"/>
      <c r="L98" s="1463" t="s">
        <v>782</v>
      </c>
      <c r="M98" s="361"/>
    </row>
    <row r="99" spans="1:13" x14ac:dyDescent="0.25">
      <c r="A99" s="1432" t="s">
        <v>783</v>
      </c>
      <c r="B99" s="1463" t="s">
        <v>784</v>
      </c>
      <c r="C99" s="1463" t="s">
        <v>754</v>
      </c>
      <c r="D99" s="1461"/>
      <c r="E99" s="1484"/>
      <c r="F99" s="1484"/>
      <c r="G99" s="1481">
        <v>100</v>
      </c>
      <c r="H99" s="1484"/>
      <c r="I99" s="1484"/>
      <c r="J99" s="1487"/>
      <c r="K99" s="827"/>
      <c r="L99" s="1463" t="s">
        <v>782</v>
      </c>
      <c r="M99" s="361"/>
    </row>
    <row r="100" spans="1:13" x14ac:dyDescent="0.25">
      <c r="A100" s="1432" t="s">
        <v>785</v>
      </c>
      <c r="B100" s="1463" t="s">
        <v>787</v>
      </c>
      <c r="C100" s="1463" t="s">
        <v>786</v>
      </c>
      <c r="D100" s="1488">
        <v>4.0000000000000001E-3</v>
      </c>
      <c r="E100" s="1484"/>
      <c r="F100" s="1484"/>
      <c r="G100" s="1481">
        <v>170</v>
      </c>
      <c r="H100" s="1484"/>
      <c r="I100" s="1484"/>
      <c r="J100" s="1487"/>
      <c r="K100" s="827"/>
      <c r="L100" s="1463" t="s">
        <v>782</v>
      </c>
      <c r="M100" s="361"/>
    </row>
    <row r="101" spans="1:13" x14ac:dyDescent="0.25">
      <c r="A101" s="409" t="s">
        <v>788</v>
      </c>
      <c r="B101" s="1463" t="s">
        <v>778</v>
      </c>
      <c r="C101" s="1463" t="s">
        <v>789</v>
      </c>
      <c r="D101" s="1461"/>
      <c r="E101" s="1484"/>
      <c r="F101" s="1484"/>
      <c r="G101" s="1481">
        <v>250</v>
      </c>
      <c r="H101" s="1484"/>
      <c r="I101" s="1484"/>
      <c r="J101" s="1487"/>
      <c r="K101" s="827"/>
      <c r="L101" s="1463" t="s">
        <v>782</v>
      </c>
      <c r="M101" s="361"/>
    </row>
    <row r="102" spans="1:13" x14ac:dyDescent="0.25">
      <c r="A102" s="1432" t="s">
        <v>790</v>
      </c>
      <c r="B102" s="1463" t="s">
        <v>778</v>
      </c>
      <c r="C102" s="1463" t="s">
        <v>789</v>
      </c>
      <c r="D102" s="1461"/>
      <c r="E102" s="1484"/>
      <c r="F102" s="1484"/>
      <c r="G102" s="1481">
        <v>170</v>
      </c>
      <c r="H102" s="1484"/>
      <c r="I102" s="1484"/>
      <c r="J102" s="1487"/>
      <c r="K102" s="827"/>
      <c r="L102" s="1463" t="s">
        <v>782</v>
      </c>
      <c r="M102" s="361"/>
    </row>
    <row r="103" spans="1:13" x14ac:dyDescent="0.25">
      <c r="A103" s="1432" t="s">
        <v>791</v>
      </c>
      <c r="B103" s="1463" t="s">
        <v>778</v>
      </c>
      <c r="C103" s="1463" t="s">
        <v>789</v>
      </c>
      <c r="D103" s="1461"/>
      <c r="E103" s="1484"/>
      <c r="F103" s="1484"/>
      <c r="G103" s="1481">
        <v>100</v>
      </c>
      <c r="H103" s="1484"/>
      <c r="I103" s="1484"/>
      <c r="J103" s="1487"/>
      <c r="K103" s="827"/>
      <c r="L103" s="1463" t="s">
        <v>782</v>
      </c>
      <c r="M103" s="361"/>
    </row>
    <row r="104" spans="1:13" x14ac:dyDescent="0.25">
      <c r="A104" s="409" t="s">
        <v>792</v>
      </c>
      <c r="B104" s="1463" t="s">
        <v>793</v>
      </c>
      <c r="C104" s="1463" t="s">
        <v>754</v>
      </c>
      <c r="D104" s="1461"/>
      <c r="E104" s="1484"/>
      <c r="F104" s="1484"/>
      <c r="G104" s="1481">
        <v>100</v>
      </c>
      <c r="H104" s="1484"/>
      <c r="I104" s="1484"/>
      <c r="J104" s="1487"/>
      <c r="K104" s="827"/>
      <c r="L104" s="1463" t="s">
        <v>782</v>
      </c>
      <c r="M104" s="361"/>
    </row>
    <row r="105" spans="1:13" x14ac:dyDescent="0.25">
      <c r="A105" s="1432" t="s">
        <v>794</v>
      </c>
      <c r="B105" s="1463" t="s">
        <v>795</v>
      </c>
      <c r="C105" s="1463" t="s">
        <v>738</v>
      </c>
      <c r="D105" s="1461"/>
      <c r="E105" s="1484"/>
      <c r="F105" s="1484"/>
      <c r="G105" s="1481">
        <v>100</v>
      </c>
      <c r="H105" s="1484"/>
      <c r="I105" s="1484"/>
      <c r="J105" s="1487"/>
      <c r="K105" s="827"/>
      <c r="L105" s="1463" t="s">
        <v>782</v>
      </c>
      <c r="M105" s="361"/>
    </row>
    <row r="106" spans="1:13" x14ac:dyDescent="0.25">
      <c r="A106" s="1432" t="s">
        <v>796</v>
      </c>
      <c r="B106" s="1463" t="s">
        <v>747</v>
      </c>
      <c r="C106" s="1463" t="s">
        <v>789</v>
      </c>
      <c r="D106" s="1461"/>
      <c r="E106" s="1484"/>
      <c r="F106" s="1484"/>
      <c r="G106" s="1481">
        <v>170</v>
      </c>
      <c r="H106" s="1484"/>
      <c r="I106" s="1484"/>
      <c r="J106" s="1487"/>
      <c r="K106" s="827"/>
      <c r="L106" s="1463" t="s">
        <v>782</v>
      </c>
      <c r="M106" s="361"/>
    </row>
    <row r="107" spans="1:13" x14ac:dyDescent="0.25">
      <c r="A107" s="1432" t="s">
        <v>797</v>
      </c>
      <c r="B107" s="1463" t="s">
        <v>738</v>
      </c>
      <c r="C107" s="1463" t="s">
        <v>789</v>
      </c>
      <c r="D107" s="1461"/>
      <c r="E107" s="1484"/>
      <c r="F107" s="1484"/>
      <c r="G107" s="1481">
        <v>170</v>
      </c>
      <c r="H107" s="1484"/>
      <c r="I107" s="1484"/>
      <c r="J107" s="1487"/>
      <c r="K107" s="827"/>
      <c r="L107" s="1463" t="s">
        <v>782</v>
      </c>
      <c r="M107" s="361"/>
    </row>
    <row r="108" spans="1:13" x14ac:dyDescent="0.25">
      <c r="A108" s="1432" t="s">
        <v>798</v>
      </c>
      <c r="B108" s="1463" t="s">
        <v>747</v>
      </c>
      <c r="C108" s="1463" t="s">
        <v>789</v>
      </c>
      <c r="D108" s="1461"/>
      <c r="E108" s="1484"/>
      <c r="F108" s="1484"/>
      <c r="G108" s="1481">
        <v>170</v>
      </c>
      <c r="H108" s="1484"/>
      <c r="I108" s="1484"/>
      <c r="J108" s="1487"/>
      <c r="K108" s="827"/>
      <c r="L108" s="1463" t="s">
        <v>782</v>
      </c>
      <c r="M108" s="361"/>
    </row>
    <row r="109" spans="1:13" x14ac:dyDescent="0.25">
      <c r="A109" s="409" t="s">
        <v>799</v>
      </c>
      <c r="B109" s="1463" t="s">
        <v>800</v>
      </c>
      <c r="C109" s="1463" t="s">
        <v>789</v>
      </c>
      <c r="D109" s="1461"/>
      <c r="E109" s="1484"/>
      <c r="F109" s="1484"/>
      <c r="G109" s="1481">
        <v>500</v>
      </c>
      <c r="H109" s="1484"/>
      <c r="I109" s="1484"/>
      <c r="J109" s="1487"/>
      <c r="K109" s="827"/>
      <c r="L109" s="1463" t="s">
        <v>782</v>
      </c>
      <c r="M109" s="361"/>
    </row>
    <row r="110" spans="1:13" x14ac:dyDescent="0.25">
      <c r="A110" s="409" t="s">
        <v>801</v>
      </c>
      <c r="B110" s="1463" t="s">
        <v>800</v>
      </c>
      <c r="C110" s="1463" t="s">
        <v>789</v>
      </c>
      <c r="D110" s="1461"/>
      <c r="E110" s="1484"/>
      <c r="F110" s="1484"/>
      <c r="G110" s="1481">
        <v>1000</v>
      </c>
      <c r="H110" s="1484"/>
      <c r="I110" s="1484"/>
      <c r="J110" s="1487"/>
      <c r="K110" s="827"/>
      <c r="L110" s="1463" t="s">
        <v>782</v>
      </c>
      <c r="M110" s="361"/>
    </row>
    <row r="111" spans="1:13" x14ac:dyDescent="0.25">
      <c r="A111" s="409" t="s">
        <v>802</v>
      </c>
      <c r="B111" s="1463" t="s">
        <v>784</v>
      </c>
      <c r="C111" s="1463" t="s">
        <v>754</v>
      </c>
      <c r="D111" s="1461"/>
      <c r="E111" s="1484"/>
      <c r="F111" s="1484"/>
      <c r="G111" s="1481">
        <v>70</v>
      </c>
      <c r="H111" s="1484"/>
      <c r="I111" s="1484"/>
      <c r="J111" s="1487"/>
      <c r="K111" s="827"/>
      <c r="L111" s="1463" t="s">
        <v>782</v>
      </c>
      <c r="M111" s="361"/>
    </row>
    <row r="112" spans="1:13" x14ac:dyDescent="0.25">
      <c r="A112" s="409" t="s">
        <v>803</v>
      </c>
      <c r="B112" s="1463" t="s">
        <v>784</v>
      </c>
      <c r="C112" s="1463" t="s">
        <v>754</v>
      </c>
      <c r="D112" s="1461"/>
      <c r="E112" s="1484"/>
      <c r="F112" s="1484"/>
      <c r="G112" s="1481">
        <v>70</v>
      </c>
      <c r="H112" s="1484"/>
      <c r="I112" s="1484"/>
      <c r="J112" s="1487"/>
      <c r="K112" s="827"/>
      <c r="L112" s="1463" t="s">
        <v>782</v>
      </c>
      <c r="M112" s="361"/>
    </row>
    <row r="113" spans="1:13" x14ac:dyDescent="0.25">
      <c r="A113" s="1432" t="s">
        <v>804</v>
      </c>
      <c r="B113" s="1463" t="s">
        <v>784</v>
      </c>
      <c r="C113" s="1463" t="s">
        <v>754</v>
      </c>
      <c r="D113" s="1461"/>
      <c r="E113" s="1484"/>
      <c r="F113" s="1484"/>
      <c r="G113" s="1481">
        <v>100</v>
      </c>
      <c r="H113" s="1484"/>
      <c r="I113" s="1484"/>
      <c r="J113" s="1487"/>
      <c r="K113" s="827"/>
      <c r="L113" s="1463" t="s">
        <v>782</v>
      </c>
      <c r="M113" s="361"/>
    </row>
    <row r="114" spans="1:13" x14ac:dyDescent="0.25">
      <c r="A114" s="409" t="s">
        <v>805</v>
      </c>
      <c r="B114" s="1463" t="s">
        <v>784</v>
      </c>
      <c r="C114" s="1463" t="s">
        <v>738</v>
      </c>
      <c r="D114" s="1461"/>
      <c r="E114" s="1484"/>
      <c r="F114" s="1484"/>
      <c r="G114" s="1481">
        <v>60</v>
      </c>
      <c r="H114" s="1484"/>
      <c r="I114" s="1484"/>
      <c r="J114" s="1487"/>
      <c r="K114" s="827"/>
      <c r="L114" s="1463" t="s">
        <v>782</v>
      </c>
      <c r="M114" s="361"/>
    </row>
    <row r="115" spans="1:13" x14ac:dyDescent="0.25">
      <c r="A115" s="1432" t="s">
        <v>806</v>
      </c>
      <c r="B115" s="1463" t="s">
        <v>807</v>
      </c>
      <c r="C115" s="1463" t="s">
        <v>738</v>
      </c>
      <c r="D115" s="1461"/>
      <c r="E115" s="1484"/>
      <c r="F115" s="1484"/>
      <c r="G115" s="1481">
        <v>100</v>
      </c>
      <c r="H115" s="1484"/>
      <c r="I115" s="1484"/>
      <c r="J115" s="1487"/>
      <c r="K115" s="827"/>
      <c r="L115" s="1463" t="s">
        <v>782</v>
      </c>
      <c r="M115" s="361"/>
    </row>
    <row r="116" spans="1:13" x14ac:dyDescent="0.25">
      <c r="A116" s="409" t="s">
        <v>808</v>
      </c>
      <c r="B116" s="1463" t="s">
        <v>809</v>
      </c>
      <c r="C116" s="1463" t="s">
        <v>738</v>
      </c>
      <c r="D116" s="1461"/>
      <c r="E116" s="1484"/>
      <c r="F116" s="1484"/>
      <c r="G116" s="1481">
        <v>100</v>
      </c>
      <c r="H116" s="1484"/>
      <c r="I116" s="1484"/>
      <c r="J116" s="1487"/>
      <c r="K116" s="827"/>
      <c r="L116" s="1463" t="s">
        <v>782</v>
      </c>
      <c r="M116" s="361"/>
    </row>
    <row r="117" spans="1:13" x14ac:dyDescent="0.25">
      <c r="A117" s="409" t="s">
        <v>810</v>
      </c>
      <c r="B117" s="1463" t="s">
        <v>811</v>
      </c>
      <c r="C117" s="1463" t="s">
        <v>738</v>
      </c>
      <c r="D117" s="1461"/>
      <c r="E117" s="1484"/>
      <c r="F117" s="1484"/>
      <c r="G117" s="1481">
        <v>170</v>
      </c>
      <c r="H117" s="1484"/>
      <c r="I117" s="1484"/>
      <c r="J117" s="1487"/>
      <c r="K117" s="827"/>
      <c r="L117" s="1463" t="s">
        <v>782</v>
      </c>
      <c r="M117" s="361"/>
    </row>
    <row r="118" spans="1:13" x14ac:dyDescent="0.25">
      <c r="A118" s="409" t="s">
        <v>812</v>
      </c>
      <c r="B118" s="1463" t="s">
        <v>811</v>
      </c>
      <c r="C118" s="1463" t="s">
        <v>110</v>
      </c>
      <c r="D118" s="1461"/>
      <c r="E118" s="1484"/>
      <c r="F118" s="1484"/>
      <c r="G118" s="1481">
        <v>100</v>
      </c>
      <c r="H118" s="1484"/>
      <c r="I118" s="1484"/>
      <c r="J118" s="1487"/>
      <c r="K118" s="827"/>
      <c r="L118" s="1463" t="s">
        <v>782</v>
      </c>
      <c r="M118" s="361"/>
    </row>
    <row r="119" spans="1:13" ht="30" x14ac:dyDescent="0.25">
      <c r="A119" s="1499" t="s">
        <v>813</v>
      </c>
      <c r="B119" s="1463" t="s">
        <v>811</v>
      </c>
      <c r="C119" s="1463" t="s">
        <v>110</v>
      </c>
      <c r="D119" s="1461"/>
      <c r="E119" s="1484"/>
      <c r="F119" s="1484"/>
      <c r="G119" s="1481">
        <v>80</v>
      </c>
      <c r="H119" s="1484"/>
      <c r="I119" s="1484"/>
      <c r="J119" s="1487"/>
      <c r="K119" s="827"/>
      <c r="L119" s="1463" t="s">
        <v>782</v>
      </c>
      <c r="M119" s="361"/>
    </row>
    <row r="120" spans="1:13" x14ac:dyDescent="0.25">
      <c r="A120" s="1432" t="s">
        <v>814</v>
      </c>
      <c r="B120" s="1463" t="s">
        <v>815</v>
      </c>
      <c r="C120" s="1463" t="s">
        <v>119</v>
      </c>
      <c r="D120" s="1461"/>
      <c r="E120" s="1484"/>
      <c r="F120" s="1484"/>
      <c r="G120" s="1481">
        <v>50</v>
      </c>
      <c r="H120" s="1484"/>
      <c r="I120" s="1484"/>
      <c r="J120" s="1487"/>
      <c r="K120" s="827"/>
      <c r="L120" s="1463" t="s">
        <v>782</v>
      </c>
      <c r="M120" s="361"/>
    </row>
    <row r="121" spans="1:13" x14ac:dyDescent="0.25">
      <c r="A121" s="409" t="s">
        <v>816</v>
      </c>
      <c r="B121" s="1463" t="s">
        <v>817</v>
      </c>
      <c r="C121" s="1463" t="s">
        <v>119</v>
      </c>
      <c r="D121" s="1461"/>
      <c r="E121" s="1484"/>
      <c r="F121" s="1484"/>
      <c r="G121" s="1481">
        <v>40</v>
      </c>
      <c r="H121" s="1484"/>
      <c r="I121" s="1484"/>
      <c r="J121" s="1487"/>
      <c r="K121" s="827"/>
      <c r="L121" s="1463" t="s">
        <v>782</v>
      </c>
      <c r="M121" s="361"/>
    </row>
    <row r="122" spans="1:13" x14ac:dyDescent="0.25">
      <c r="A122" s="409" t="s">
        <v>818</v>
      </c>
      <c r="B122" s="1463" t="s">
        <v>819</v>
      </c>
      <c r="C122" s="1463" t="s">
        <v>754</v>
      </c>
      <c r="D122" s="1461"/>
      <c r="E122" s="1484"/>
      <c r="F122" s="1484"/>
      <c r="G122" s="1481">
        <v>50</v>
      </c>
      <c r="H122" s="1484"/>
      <c r="I122" s="1484"/>
      <c r="J122" s="1487"/>
      <c r="K122" s="827"/>
      <c r="L122" s="1463" t="s">
        <v>782</v>
      </c>
      <c r="M122" s="361"/>
    </row>
    <row r="123" spans="1:13" x14ac:dyDescent="0.25">
      <c r="A123" s="1432" t="s">
        <v>820</v>
      </c>
      <c r="B123" s="1463" t="s">
        <v>821</v>
      </c>
      <c r="C123" s="1463" t="s">
        <v>237</v>
      </c>
      <c r="D123" s="1461"/>
      <c r="E123" s="1484"/>
      <c r="F123" s="1484"/>
      <c r="G123" s="1481">
        <v>135</v>
      </c>
      <c r="H123" s="1484"/>
      <c r="I123" s="1484"/>
      <c r="J123" s="1487"/>
      <c r="K123" s="827"/>
      <c r="L123" s="1463" t="s">
        <v>782</v>
      </c>
      <c r="M123" s="361"/>
    </row>
    <row r="124" spans="1:13" x14ac:dyDescent="0.25">
      <c r="A124" s="1432" t="s">
        <v>822</v>
      </c>
      <c r="B124" s="1463" t="s">
        <v>821</v>
      </c>
      <c r="C124" s="1463" t="s">
        <v>823</v>
      </c>
      <c r="D124" s="1461"/>
      <c r="E124" s="1484"/>
      <c r="F124" s="1484"/>
      <c r="G124" s="1481">
        <v>210</v>
      </c>
      <c r="H124" s="1484"/>
      <c r="I124" s="1484"/>
      <c r="J124" s="1487"/>
      <c r="K124" s="827"/>
      <c r="L124" s="1463" t="s">
        <v>782</v>
      </c>
      <c r="M124" s="361"/>
    </row>
    <row r="125" spans="1:13" x14ac:dyDescent="0.25">
      <c r="A125" s="1432" t="s">
        <v>824</v>
      </c>
      <c r="B125" s="1463" t="s">
        <v>821</v>
      </c>
      <c r="C125" s="1463" t="s">
        <v>825</v>
      </c>
      <c r="D125" s="1461"/>
      <c r="E125" s="1484"/>
      <c r="F125" s="1484"/>
      <c r="G125" s="1481">
        <v>270</v>
      </c>
      <c r="H125" s="1484"/>
      <c r="I125" s="1484"/>
      <c r="J125" s="1487"/>
      <c r="K125" s="827"/>
      <c r="L125" s="1463" t="s">
        <v>782</v>
      </c>
      <c r="M125" s="361"/>
    </row>
    <row r="126" spans="1:13" x14ac:dyDescent="0.25">
      <c r="A126" s="1432" t="s">
        <v>826</v>
      </c>
      <c r="B126" s="1463" t="s">
        <v>821</v>
      </c>
      <c r="C126" s="1463" t="s">
        <v>827</v>
      </c>
      <c r="D126" s="1461"/>
      <c r="E126" s="1484"/>
      <c r="F126" s="1484"/>
      <c r="G126" s="1481">
        <v>340</v>
      </c>
      <c r="H126" s="1484"/>
      <c r="I126" s="1484"/>
      <c r="J126" s="1487"/>
      <c r="K126" s="827"/>
      <c r="L126" s="1463" t="s">
        <v>782</v>
      </c>
      <c r="M126" s="361"/>
    </row>
    <row r="127" spans="1:13" x14ac:dyDescent="0.25">
      <c r="A127" s="1432" t="s">
        <v>828</v>
      </c>
      <c r="B127" s="1463" t="s">
        <v>821</v>
      </c>
      <c r="C127" s="1463" t="s">
        <v>707</v>
      </c>
      <c r="D127" s="1461"/>
      <c r="E127" s="1484"/>
      <c r="F127" s="1484"/>
      <c r="G127" s="1481">
        <v>410</v>
      </c>
      <c r="H127" s="1484"/>
      <c r="I127" s="1484"/>
      <c r="J127" s="1487"/>
      <c r="K127" s="827"/>
      <c r="L127" s="1463" t="s">
        <v>782</v>
      </c>
      <c r="M127" s="361"/>
    </row>
    <row r="128" spans="1:13" x14ac:dyDescent="0.25">
      <c r="A128" s="409" t="s">
        <v>829</v>
      </c>
      <c r="B128" s="1463" t="s">
        <v>830</v>
      </c>
      <c r="C128" s="1463" t="s">
        <v>789</v>
      </c>
      <c r="D128" s="1461"/>
      <c r="E128" s="1484"/>
      <c r="F128" s="1484"/>
      <c r="G128" s="1481">
        <v>100</v>
      </c>
      <c r="H128" s="1484"/>
      <c r="I128" s="1484"/>
      <c r="J128" s="1487"/>
      <c r="K128" s="827"/>
      <c r="L128" s="1463" t="s">
        <v>782</v>
      </c>
      <c r="M128" s="361"/>
    </row>
    <row r="129" spans="1:13" x14ac:dyDescent="0.25">
      <c r="A129" s="1432" t="s">
        <v>831</v>
      </c>
      <c r="B129" s="1463" t="s">
        <v>830</v>
      </c>
      <c r="C129" s="1463" t="s">
        <v>789</v>
      </c>
      <c r="D129" s="1461"/>
      <c r="E129" s="1484"/>
      <c r="F129" s="1484"/>
      <c r="G129" s="1481">
        <v>100</v>
      </c>
      <c r="H129" s="1484"/>
      <c r="I129" s="1484"/>
      <c r="J129" s="1487"/>
      <c r="K129" s="827"/>
      <c r="L129" s="1463" t="s">
        <v>782</v>
      </c>
      <c r="M129" s="361"/>
    </row>
    <row r="130" spans="1:13" x14ac:dyDescent="0.25">
      <c r="A130" s="1432" t="s">
        <v>832</v>
      </c>
      <c r="B130" s="1463" t="s">
        <v>830</v>
      </c>
      <c r="C130" s="1463" t="s">
        <v>789</v>
      </c>
      <c r="D130" s="1461"/>
      <c r="E130" s="1484"/>
      <c r="F130" s="1484"/>
      <c r="G130" s="1481">
        <v>100</v>
      </c>
      <c r="H130" s="1484"/>
      <c r="I130" s="1484"/>
      <c r="J130" s="1487"/>
      <c r="K130" s="827"/>
      <c r="L130" s="1463" t="s">
        <v>782</v>
      </c>
      <c r="M130" s="361"/>
    </row>
    <row r="131" spans="1:13" x14ac:dyDescent="0.25">
      <c r="A131" s="1432" t="s">
        <v>833</v>
      </c>
      <c r="B131" s="1463" t="s">
        <v>830</v>
      </c>
      <c r="C131" s="1463" t="s">
        <v>789</v>
      </c>
      <c r="D131" s="1461"/>
      <c r="E131" s="1484"/>
      <c r="F131" s="1484"/>
      <c r="G131" s="1481">
        <v>30</v>
      </c>
      <c r="H131" s="1484"/>
      <c r="I131" s="1484"/>
      <c r="J131" s="1487"/>
      <c r="K131" s="827"/>
      <c r="L131" s="1463" t="s">
        <v>782</v>
      </c>
      <c r="M131" s="361"/>
    </row>
    <row r="132" spans="1:13" x14ac:dyDescent="0.25">
      <c r="A132" s="1432" t="s">
        <v>834</v>
      </c>
      <c r="B132" s="1463" t="s">
        <v>830</v>
      </c>
      <c r="C132" s="1463" t="s">
        <v>789</v>
      </c>
      <c r="D132" s="1461"/>
      <c r="E132" s="1484"/>
      <c r="F132" s="1484"/>
      <c r="G132" s="1481">
        <v>30</v>
      </c>
      <c r="H132" s="1484"/>
      <c r="I132" s="1484"/>
      <c r="J132" s="1487"/>
      <c r="K132" s="827"/>
      <c r="L132" s="1463" t="s">
        <v>782</v>
      </c>
      <c r="M132" s="361"/>
    </row>
    <row r="133" spans="1:13" x14ac:dyDescent="0.25">
      <c r="A133" s="1432" t="s">
        <v>835</v>
      </c>
      <c r="B133" s="1463" t="s">
        <v>830</v>
      </c>
      <c r="C133" s="1463" t="s">
        <v>789</v>
      </c>
      <c r="D133" s="1461"/>
      <c r="E133" s="1484"/>
      <c r="F133" s="1484"/>
      <c r="G133" s="1481">
        <v>30</v>
      </c>
      <c r="H133" s="1484"/>
      <c r="I133" s="1484"/>
      <c r="J133" s="1487"/>
      <c r="K133" s="827"/>
      <c r="L133" s="1463" t="s">
        <v>782</v>
      </c>
      <c r="M133" s="361"/>
    </row>
    <row r="134" spans="1:13" x14ac:dyDescent="0.25">
      <c r="A134" s="409" t="s">
        <v>836</v>
      </c>
      <c r="B134" s="1463" t="s">
        <v>734</v>
      </c>
      <c r="C134" s="1463" t="s">
        <v>738</v>
      </c>
      <c r="D134" s="1461"/>
      <c r="E134" s="1484"/>
      <c r="F134" s="1484"/>
      <c r="G134" s="1481">
        <v>100</v>
      </c>
      <c r="H134" s="1484"/>
      <c r="I134" s="1484"/>
      <c r="J134" s="1487"/>
      <c r="K134" s="827"/>
      <c r="L134" s="1463" t="s">
        <v>782</v>
      </c>
      <c r="M134" s="361"/>
    </row>
    <row r="135" spans="1:13" x14ac:dyDescent="0.25">
      <c r="A135" s="409" t="s">
        <v>837</v>
      </c>
      <c r="B135" s="1463" t="s">
        <v>838</v>
      </c>
      <c r="C135" s="1463" t="s">
        <v>738</v>
      </c>
      <c r="D135" s="1461"/>
      <c r="E135" s="1484"/>
      <c r="F135" s="1484"/>
      <c r="G135" s="1481">
        <v>170</v>
      </c>
      <c r="H135" s="1484"/>
      <c r="I135" s="1484"/>
      <c r="J135" s="1487"/>
      <c r="K135" s="827"/>
      <c r="L135" s="1463" t="s">
        <v>782</v>
      </c>
      <c r="M135" s="361"/>
    </row>
    <row r="136" spans="1:13" x14ac:dyDescent="0.25">
      <c r="A136" s="1432" t="s">
        <v>839</v>
      </c>
      <c r="B136" s="1463" t="s">
        <v>840</v>
      </c>
      <c r="C136" s="1463" t="s">
        <v>789</v>
      </c>
      <c r="D136" s="1461"/>
      <c r="E136" s="1484"/>
      <c r="F136" s="1484"/>
      <c r="G136" s="1481">
        <v>100</v>
      </c>
      <c r="H136" s="1484"/>
      <c r="I136" s="1484"/>
      <c r="J136" s="1487"/>
      <c r="K136" s="827"/>
      <c r="L136" s="1463" t="s">
        <v>782</v>
      </c>
      <c r="M136" s="361"/>
    </row>
    <row r="137" spans="1:13" x14ac:dyDescent="0.25">
      <c r="A137" s="1432" t="s">
        <v>841</v>
      </c>
      <c r="B137" s="1463" t="s">
        <v>842</v>
      </c>
      <c r="C137" s="1463" t="s">
        <v>789</v>
      </c>
      <c r="D137" s="1461"/>
      <c r="E137" s="1484"/>
      <c r="F137" s="1484"/>
      <c r="G137" s="1481">
        <v>170</v>
      </c>
      <c r="H137" s="1484"/>
      <c r="I137" s="1484"/>
      <c r="J137" s="1487"/>
      <c r="K137" s="827"/>
      <c r="L137" s="1463" t="s">
        <v>782</v>
      </c>
      <c r="M137" s="361"/>
    </row>
    <row r="138" spans="1:13" x14ac:dyDescent="0.25">
      <c r="A138" s="1432" t="s">
        <v>843</v>
      </c>
      <c r="B138" s="1463" t="s">
        <v>844</v>
      </c>
      <c r="C138" s="1463" t="s">
        <v>789</v>
      </c>
      <c r="D138" s="1461"/>
      <c r="E138" s="1484"/>
      <c r="F138" s="1484"/>
      <c r="G138" s="1481">
        <v>100</v>
      </c>
      <c r="H138" s="1484"/>
      <c r="I138" s="1484"/>
      <c r="J138" s="1487"/>
      <c r="K138" s="827"/>
      <c r="L138" s="1463" t="s">
        <v>782</v>
      </c>
      <c r="M138" s="361"/>
    </row>
    <row r="139" spans="1:13" x14ac:dyDescent="0.25">
      <c r="A139" s="1432" t="s">
        <v>845</v>
      </c>
      <c r="B139" s="1463" t="s">
        <v>846</v>
      </c>
      <c r="C139" s="1463" t="s">
        <v>789</v>
      </c>
      <c r="D139" s="1461"/>
      <c r="E139" s="1484"/>
      <c r="F139" s="1484"/>
      <c r="G139" s="1481">
        <v>170</v>
      </c>
      <c r="H139" s="1484"/>
      <c r="I139" s="1484"/>
      <c r="J139" s="1487"/>
      <c r="K139" s="827"/>
      <c r="L139" s="1463" t="s">
        <v>782</v>
      </c>
      <c r="M139" s="361"/>
    </row>
    <row r="140" spans="1:13" x14ac:dyDescent="0.25">
      <c r="A140" s="1432" t="s">
        <v>847</v>
      </c>
      <c r="B140" s="1463" t="s">
        <v>844</v>
      </c>
      <c r="C140" s="1463" t="s">
        <v>789</v>
      </c>
      <c r="D140" s="1461"/>
      <c r="E140" s="1484"/>
      <c r="F140" s="1484"/>
      <c r="G140" s="1481">
        <v>170</v>
      </c>
      <c r="H140" s="1484"/>
      <c r="I140" s="1484"/>
      <c r="J140" s="1487"/>
      <c r="K140" s="827"/>
      <c r="L140" s="1463" t="s">
        <v>782</v>
      </c>
      <c r="M140" s="361"/>
    </row>
    <row r="141" spans="1:13" x14ac:dyDescent="0.25">
      <c r="A141" s="1432" t="s">
        <v>848</v>
      </c>
      <c r="B141" s="1463" t="s">
        <v>754</v>
      </c>
      <c r="C141" s="1463" t="s">
        <v>789</v>
      </c>
      <c r="D141" s="1461"/>
      <c r="E141" s="1484"/>
      <c r="F141" s="1484"/>
      <c r="G141" s="1481">
        <v>500</v>
      </c>
      <c r="H141" s="1484"/>
      <c r="I141" s="1484"/>
      <c r="J141" s="1487"/>
      <c r="K141" s="827"/>
      <c r="L141" s="1463" t="s">
        <v>782</v>
      </c>
      <c r="M141" s="361"/>
    </row>
    <row r="142" spans="1:13" s="553" customFormat="1" x14ac:dyDescent="0.25">
      <c r="A142" s="1432"/>
      <c r="B142" s="1463"/>
      <c r="C142" s="1463"/>
      <c r="D142" s="1461"/>
      <c r="E142" s="1484"/>
      <c r="F142" s="1484"/>
      <c r="G142" s="1481"/>
      <c r="H142" s="1484"/>
      <c r="I142" s="1484"/>
      <c r="J142" s="1487"/>
      <c r="K142" s="827"/>
      <c r="L142" s="1463"/>
      <c r="M142" s="361"/>
    </row>
    <row r="143" spans="1:13" x14ac:dyDescent="0.25">
      <c r="A143" s="81" t="s">
        <v>64</v>
      </c>
      <c r="B143" s="444"/>
      <c r="C143" s="444"/>
      <c r="D143" s="163"/>
      <c r="E143" s="163"/>
      <c r="F143" s="163"/>
      <c r="G143" s="163"/>
      <c r="H143" s="163"/>
      <c r="I143" s="163"/>
      <c r="J143" s="516" t="s">
        <v>911</v>
      </c>
      <c r="K143" s="484">
        <f>+K144+K169</f>
        <v>397148.3</v>
      </c>
      <c r="L143" s="444"/>
      <c r="M143" s="361"/>
    </row>
    <row r="144" spans="1:13" x14ac:dyDescent="0.25">
      <c r="A144" s="1489" t="s">
        <v>1004</v>
      </c>
      <c r="B144" s="1490"/>
      <c r="C144" s="1490"/>
      <c r="D144" s="1491"/>
      <c r="E144" s="1461"/>
      <c r="F144" s="1461"/>
      <c r="G144" s="1461"/>
      <c r="H144" s="1484"/>
      <c r="I144" s="1484"/>
      <c r="J144" s="1487"/>
      <c r="K144" s="1478">
        <v>243368.3</v>
      </c>
      <c r="L144" s="1482" t="s">
        <v>849</v>
      </c>
      <c r="M144" s="361"/>
    </row>
    <row r="145" spans="1:13" x14ac:dyDescent="0.25">
      <c r="A145" s="1432" t="s">
        <v>850</v>
      </c>
      <c r="B145" s="1458" t="s">
        <v>851</v>
      </c>
      <c r="C145" s="1458" t="s">
        <v>689</v>
      </c>
      <c r="D145" s="1461"/>
      <c r="E145" s="1461"/>
      <c r="F145" s="1461"/>
      <c r="G145" s="1481">
        <v>1700</v>
      </c>
      <c r="H145" s="1484"/>
      <c r="I145" s="1484"/>
      <c r="J145" s="1487"/>
      <c r="K145" s="827"/>
      <c r="L145" s="1463" t="s">
        <v>852</v>
      </c>
      <c r="M145" s="361"/>
    </row>
    <row r="146" spans="1:13" x14ac:dyDescent="0.25">
      <c r="A146" s="1432" t="s">
        <v>853</v>
      </c>
      <c r="B146" s="1463" t="s">
        <v>854</v>
      </c>
      <c r="C146" s="1463" t="s">
        <v>689</v>
      </c>
      <c r="D146" s="1461"/>
      <c r="E146" s="1461"/>
      <c r="F146" s="1461"/>
      <c r="G146" s="1481">
        <v>255</v>
      </c>
      <c r="H146" s="1484"/>
      <c r="I146" s="1484"/>
      <c r="J146" s="1487"/>
      <c r="K146" s="827"/>
      <c r="L146" s="1463" t="s">
        <v>852</v>
      </c>
      <c r="M146" s="361"/>
    </row>
    <row r="147" spans="1:13" x14ac:dyDescent="0.25">
      <c r="A147" s="1432" t="s">
        <v>855</v>
      </c>
      <c r="B147" s="1458" t="s">
        <v>856</v>
      </c>
      <c r="C147" s="1463" t="s">
        <v>689</v>
      </c>
      <c r="D147" s="1461"/>
      <c r="E147" s="1461"/>
      <c r="F147" s="1461"/>
      <c r="G147" s="1481">
        <v>800</v>
      </c>
      <c r="H147" s="1484"/>
      <c r="I147" s="1484"/>
      <c r="J147" s="1487"/>
      <c r="K147" s="827"/>
      <c r="L147" s="1463" t="s">
        <v>852</v>
      </c>
      <c r="M147" s="361"/>
    </row>
    <row r="148" spans="1:13" x14ac:dyDescent="0.25">
      <c r="A148" s="1432" t="s">
        <v>857</v>
      </c>
      <c r="B148" s="1463" t="s">
        <v>854</v>
      </c>
      <c r="C148" s="1463" t="s">
        <v>689</v>
      </c>
      <c r="D148" s="1461"/>
      <c r="E148" s="1461"/>
      <c r="F148" s="1461"/>
      <c r="G148" s="1481">
        <v>150</v>
      </c>
      <c r="H148" s="1484"/>
      <c r="I148" s="1484"/>
      <c r="J148" s="1487"/>
      <c r="K148" s="827"/>
      <c r="L148" s="1463" t="s">
        <v>852</v>
      </c>
      <c r="M148" s="361"/>
    </row>
    <row r="149" spans="1:13" x14ac:dyDescent="0.25">
      <c r="A149" s="1432" t="s">
        <v>858</v>
      </c>
      <c r="B149" s="1458" t="s">
        <v>851</v>
      </c>
      <c r="C149" s="1458" t="s">
        <v>689</v>
      </c>
      <c r="D149" s="1461"/>
      <c r="E149" s="1461"/>
      <c r="F149" s="1461"/>
      <c r="G149" s="1481">
        <v>680</v>
      </c>
      <c r="H149" s="1484"/>
      <c r="I149" s="1484"/>
      <c r="J149" s="1487"/>
      <c r="K149" s="827"/>
      <c r="L149" s="1463" t="s">
        <v>852</v>
      </c>
      <c r="M149" s="361"/>
    </row>
    <row r="150" spans="1:13" x14ac:dyDescent="0.25">
      <c r="A150" s="1432" t="s">
        <v>859</v>
      </c>
      <c r="B150" s="1463" t="s">
        <v>854</v>
      </c>
      <c r="C150" s="1463" t="s">
        <v>689</v>
      </c>
      <c r="D150" s="1461"/>
      <c r="E150" s="1461"/>
      <c r="F150" s="1461"/>
      <c r="G150" s="1481">
        <v>100</v>
      </c>
      <c r="H150" s="1484"/>
      <c r="I150" s="1484"/>
      <c r="J150" s="1487"/>
      <c r="K150" s="827"/>
      <c r="L150" s="1463" t="s">
        <v>852</v>
      </c>
      <c r="M150" s="361"/>
    </row>
    <row r="151" spans="1:13" x14ac:dyDescent="0.25">
      <c r="A151" s="1432" t="s">
        <v>860</v>
      </c>
      <c r="B151" s="1458" t="s">
        <v>851</v>
      </c>
      <c r="C151" s="1458" t="s">
        <v>861</v>
      </c>
      <c r="D151" s="1461"/>
      <c r="E151" s="1461"/>
      <c r="F151" s="1461"/>
      <c r="G151" s="1481">
        <v>1700</v>
      </c>
      <c r="H151" s="1484"/>
      <c r="I151" s="1484"/>
      <c r="J151" s="1487"/>
      <c r="K151" s="827"/>
      <c r="L151" s="1463" t="s">
        <v>852</v>
      </c>
      <c r="M151" s="361"/>
    </row>
    <row r="152" spans="1:13" x14ac:dyDescent="0.25">
      <c r="A152" s="409" t="s">
        <v>862</v>
      </c>
      <c r="B152" s="1463" t="s">
        <v>854</v>
      </c>
      <c r="C152" s="1463" t="s">
        <v>689</v>
      </c>
      <c r="D152" s="1461"/>
      <c r="E152" s="1461"/>
      <c r="F152" s="1461"/>
      <c r="G152" s="1481">
        <v>255</v>
      </c>
      <c r="H152" s="1484"/>
      <c r="I152" s="1484"/>
      <c r="J152" s="1487"/>
      <c r="K152" s="827"/>
      <c r="L152" s="1463" t="s">
        <v>852</v>
      </c>
      <c r="M152" s="361"/>
    </row>
    <row r="153" spans="1:13" x14ac:dyDescent="0.25">
      <c r="A153" s="409" t="s">
        <v>863</v>
      </c>
      <c r="B153" s="1463" t="s">
        <v>864</v>
      </c>
      <c r="C153" s="1463" t="s">
        <v>689</v>
      </c>
      <c r="D153" s="1461"/>
      <c r="E153" s="1461"/>
      <c r="F153" s="1461"/>
      <c r="G153" s="1481">
        <v>500</v>
      </c>
      <c r="H153" s="1484"/>
      <c r="I153" s="1484"/>
      <c r="J153" s="1487"/>
      <c r="K153" s="827"/>
      <c r="L153" s="1463" t="s">
        <v>852</v>
      </c>
      <c r="M153" s="361"/>
    </row>
    <row r="154" spans="1:13" x14ac:dyDescent="0.25">
      <c r="A154" s="1432" t="s">
        <v>865</v>
      </c>
      <c r="B154" s="1458" t="s">
        <v>851</v>
      </c>
      <c r="C154" s="1458" t="s">
        <v>689</v>
      </c>
      <c r="D154" s="1461"/>
      <c r="E154" s="1461"/>
      <c r="F154" s="1461"/>
      <c r="G154" s="1481">
        <v>1700</v>
      </c>
      <c r="H154" s="1484"/>
      <c r="I154" s="1484"/>
      <c r="J154" s="1487"/>
      <c r="K154" s="827"/>
      <c r="L154" s="1463" t="s">
        <v>852</v>
      </c>
      <c r="M154" s="361"/>
    </row>
    <row r="155" spans="1:13" x14ac:dyDescent="0.25">
      <c r="A155" s="1432" t="s">
        <v>866</v>
      </c>
      <c r="B155" s="1463" t="s">
        <v>851</v>
      </c>
      <c r="C155" s="1463" t="s">
        <v>689</v>
      </c>
      <c r="D155" s="1461"/>
      <c r="E155" s="1461"/>
      <c r="F155" s="1461"/>
      <c r="G155" s="1481">
        <v>1700</v>
      </c>
      <c r="H155" s="1484"/>
      <c r="I155" s="1484"/>
      <c r="J155" s="1487"/>
      <c r="K155" s="827"/>
      <c r="L155" s="1463" t="s">
        <v>852</v>
      </c>
      <c r="M155" s="361"/>
    </row>
    <row r="156" spans="1:13" x14ac:dyDescent="0.25">
      <c r="A156" s="1432" t="s">
        <v>867</v>
      </c>
      <c r="B156" s="1463" t="s">
        <v>854</v>
      </c>
      <c r="C156" s="1463" t="s">
        <v>689</v>
      </c>
      <c r="D156" s="1461"/>
      <c r="E156" s="1461"/>
      <c r="F156" s="1461"/>
      <c r="G156" s="1481">
        <v>255</v>
      </c>
      <c r="H156" s="1484"/>
      <c r="I156" s="1484"/>
      <c r="J156" s="1487"/>
      <c r="K156" s="827"/>
      <c r="L156" s="1463" t="s">
        <v>852</v>
      </c>
      <c r="M156" s="361"/>
    </row>
    <row r="157" spans="1:13" x14ac:dyDescent="0.25">
      <c r="A157" s="1432" t="s">
        <v>868</v>
      </c>
      <c r="B157" s="1458" t="s">
        <v>869</v>
      </c>
      <c r="C157" s="1458" t="s">
        <v>689</v>
      </c>
      <c r="D157" s="1461"/>
      <c r="E157" s="1461"/>
      <c r="F157" s="1461"/>
      <c r="G157" s="1481">
        <v>100</v>
      </c>
      <c r="H157" s="1484"/>
      <c r="I157" s="1484"/>
      <c r="J157" s="1487"/>
      <c r="K157" s="827"/>
      <c r="L157" s="1463" t="s">
        <v>852</v>
      </c>
      <c r="M157" s="361"/>
    </row>
    <row r="158" spans="1:13" x14ac:dyDescent="0.25">
      <c r="A158" s="1432" t="s">
        <v>870</v>
      </c>
      <c r="B158" s="1463" t="s">
        <v>854</v>
      </c>
      <c r="C158" s="1463" t="s">
        <v>689</v>
      </c>
      <c r="D158" s="1461"/>
      <c r="E158" s="1461"/>
      <c r="F158" s="1461"/>
      <c r="G158" s="1481">
        <v>170</v>
      </c>
      <c r="H158" s="1484"/>
      <c r="I158" s="1484"/>
      <c r="J158" s="1487"/>
      <c r="K158" s="827"/>
      <c r="L158" s="1463" t="s">
        <v>852</v>
      </c>
      <c r="M158" s="361"/>
    </row>
    <row r="159" spans="1:13" x14ac:dyDescent="0.25">
      <c r="A159" s="409" t="s">
        <v>871</v>
      </c>
      <c r="B159" s="1458" t="s">
        <v>869</v>
      </c>
      <c r="C159" s="1458" t="s">
        <v>689</v>
      </c>
      <c r="D159" s="1461"/>
      <c r="E159" s="1461"/>
      <c r="F159" s="1461"/>
      <c r="G159" s="1481">
        <v>170</v>
      </c>
      <c r="H159" s="1484"/>
      <c r="I159" s="1484"/>
      <c r="J159" s="1487"/>
      <c r="K159" s="827"/>
      <c r="L159" s="1463" t="s">
        <v>852</v>
      </c>
      <c r="M159" s="361"/>
    </row>
    <row r="160" spans="1:13" x14ac:dyDescent="0.25">
      <c r="A160" s="1432" t="s">
        <v>872</v>
      </c>
      <c r="B160" s="1458" t="s">
        <v>873</v>
      </c>
      <c r="C160" s="1458" t="s">
        <v>224</v>
      </c>
      <c r="D160" s="1461"/>
      <c r="E160" s="1461"/>
      <c r="F160" s="1461"/>
      <c r="G160" s="1481">
        <v>80</v>
      </c>
      <c r="H160" s="1484"/>
      <c r="I160" s="1484"/>
      <c r="J160" s="1487"/>
      <c r="K160" s="827"/>
      <c r="L160" s="1463" t="s">
        <v>852</v>
      </c>
      <c r="M160" s="361"/>
    </row>
    <row r="161" spans="1:13" x14ac:dyDescent="0.25">
      <c r="A161" s="1432" t="s">
        <v>874</v>
      </c>
      <c r="B161" s="1458" t="s">
        <v>653</v>
      </c>
      <c r="C161" s="1463" t="s">
        <v>875</v>
      </c>
      <c r="D161" s="1461"/>
      <c r="E161" s="1461"/>
      <c r="F161" s="1461"/>
      <c r="G161" s="1481">
        <v>2300</v>
      </c>
      <c r="H161" s="1484"/>
      <c r="I161" s="1484"/>
      <c r="J161" s="1487"/>
      <c r="K161" s="827"/>
      <c r="L161" s="1463" t="s">
        <v>852</v>
      </c>
      <c r="M161" s="361"/>
    </row>
    <row r="162" spans="1:13" ht="30" customHeight="1" x14ac:dyDescent="0.25">
      <c r="A162" s="1498" t="s">
        <v>876</v>
      </c>
      <c r="B162" s="1458" t="s">
        <v>877</v>
      </c>
      <c r="C162" s="1463" t="s">
        <v>875</v>
      </c>
      <c r="D162" s="1461"/>
      <c r="E162" s="1461"/>
      <c r="F162" s="1461"/>
      <c r="G162" s="1481">
        <v>130</v>
      </c>
      <c r="H162" s="1484"/>
      <c r="I162" s="1484"/>
      <c r="J162" s="1487"/>
      <c r="K162" s="827"/>
      <c r="L162" s="1463" t="s">
        <v>852</v>
      </c>
      <c r="M162" s="361"/>
    </row>
    <row r="163" spans="1:13" x14ac:dyDescent="0.25">
      <c r="A163" s="1432" t="s">
        <v>878</v>
      </c>
      <c r="B163" s="1458" t="s">
        <v>653</v>
      </c>
      <c r="C163" s="1463" t="s">
        <v>875</v>
      </c>
      <c r="D163" s="1461"/>
      <c r="E163" s="1461"/>
      <c r="F163" s="1461"/>
      <c r="G163" s="1481">
        <v>200</v>
      </c>
      <c r="H163" s="1484"/>
      <c r="I163" s="1484"/>
      <c r="J163" s="1487"/>
      <c r="K163" s="827"/>
      <c r="L163" s="1463" t="s">
        <v>852</v>
      </c>
      <c r="M163" s="361"/>
    </row>
    <row r="164" spans="1:13" x14ac:dyDescent="0.25">
      <c r="A164" s="1432" t="s">
        <v>879</v>
      </c>
      <c r="B164" s="1458" t="s">
        <v>881</v>
      </c>
      <c r="C164" s="1463" t="s">
        <v>880</v>
      </c>
      <c r="D164" s="1461"/>
      <c r="E164" s="1461"/>
      <c r="F164" s="1461"/>
      <c r="G164" s="1481">
        <v>80</v>
      </c>
      <c r="H164" s="1484"/>
      <c r="I164" s="1484"/>
      <c r="J164" s="1487"/>
      <c r="K164" s="827"/>
      <c r="L164" s="1463" t="s">
        <v>852</v>
      </c>
      <c r="M164" s="361"/>
    </row>
    <row r="165" spans="1:13" x14ac:dyDescent="0.25">
      <c r="A165" s="1432" t="s">
        <v>882</v>
      </c>
      <c r="B165" s="1458" t="s">
        <v>883</v>
      </c>
      <c r="C165" s="1463" t="s">
        <v>689</v>
      </c>
      <c r="D165" s="1461"/>
      <c r="E165" s="1461"/>
      <c r="F165" s="1461"/>
      <c r="G165" s="1481">
        <v>100</v>
      </c>
      <c r="H165" s="1484"/>
      <c r="I165" s="1484"/>
      <c r="J165" s="1487"/>
      <c r="K165" s="827"/>
      <c r="L165" s="1463" t="s">
        <v>852</v>
      </c>
      <c r="M165" s="361"/>
    </row>
    <row r="166" spans="1:13" ht="15.95" customHeight="1" x14ac:dyDescent="0.25">
      <c r="A166" s="1574" t="s">
        <v>1005</v>
      </c>
      <c r="B166" s="1458"/>
      <c r="C166" s="1463"/>
      <c r="D166" s="1461"/>
      <c r="E166" s="1461"/>
      <c r="F166" s="1461"/>
      <c r="G166" s="1461"/>
      <c r="H166" s="1484"/>
      <c r="I166" s="1484"/>
      <c r="J166" s="1487"/>
      <c r="K166" s="827"/>
      <c r="L166" s="1463" t="s">
        <v>852</v>
      </c>
      <c r="M166" s="361"/>
    </row>
    <row r="167" spans="1:13" s="356" customFormat="1" ht="15.95" customHeight="1" x14ac:dyDescent="0.25">
      <c r="A167" s="409" t="s">
        <v>884</v>
      </c>
      <c r="B167" s="1463" t="s">
        <v>885</v>
      </c>
      <c r="C167" s="1463" t="s">
        <v>237</v>
      </c>
      <c r="D167" s="1461"/>
      <c r="E167" s="1461"/>
      <c r="F167" s="1461"/>
      <c r="G167" s="1481">
        <v>50</v>
      </c>
      <c r="H167" s="1484"/>
      <c r="I167" s="1484"/>
      <c r="J167" s="1487"/>
      <c r="K167" s="827"/>
      <c r="L167" s="1463" t="s">
        <v>852</v>
      </c>
      <c r="M167" s="361"/>
    </row>
    <row r="168" spans="1:13" s="348" customFormat="1" ht="15.95" customHeight="1" x14ac:dyDescent="0.25">
      <c r="A168" s="409" t="s">
        <v>886</v>
      </c>
      <c r="B168" s="1463" t="s">
        <v>885</v>
      </c>
      <c r="C168" s="1463" t="s">
        <v>237</v>
      </c>
      <c r="D168" s="1461"/>
      <c r="E168" s="1461"/>
      <c r="F168" s="1461"/>
      <c r="G168" s="1481">
        <v>80</v>
      </c>
      <c r="H168" s="1484"/>
      <c r="I168" s="1484"/>
      <c r="J168" s="1487"/>
      <c r="K168" s="827"/>
      <c r="L168" s="1463" t="s">
        <v>852</v>
      </c>
      <c r="M168" s="361"/>
    </row>
    <row r="169" spans="1:13" x14ac:dyDescent="0.25">
      <c r="A169" s="1432" t="s">
        <v>1003</v>
      </c>
      <c r="B169" s="1458" t="s">
        <v>110</v>
      </c>
      <c r="C169" s="1463" t="s">
        <v>887</v>
      </c>
      <c r="D169" s="1461"/>
      <c r="E169" s="1461"/>
      <c r="F169" s="1461"/>
      <c r="G169" s="1481"/>
      <c r="H169" s="1484"/>
      <c r="I169" s="1484"/>
      <c r="J169" s="1487"/>
      <c r="K169" s="1478">
        <v>153780</v>
      </c>
      <c r="L169" s="1479"/>
      <c r="M169" s="361"/>
    </row>
    <row r="170" spans="1:13" s="553" customFormat="1" x14ac:dyDescent="0.25">
      <c r="A170" s="1432"/>
      <c r="B170" s="1458"/>
      <c r="C170" s="1463"/>
      <c r="D170" s="1461"/>
      <c r="E170" s="1461"/>
      <c r="F170" s="1461"/>
      <c r="G170" s="1481"/>
      <c r="H170" s="1484"/>
      <c r="I170" s="1484"/>
      <c r="J170" s="1487"/>
      <c r="K170" s="1478"/>
      <c r="L170" s="1479"/>
      <c r="M170" s="361"/>
    </row>
    <row r="171" spans="1:13" x14ac:dyDescent="0.25">
      <c r="A171" s="81" t="s">
        <v>65</v>
      </c>
      <c r="B171" s="69"/>
      <c r="C171" s="69"/>
      <c r="D171" s="90"/>
      <c r="E171" s="90"/>
      <c r="F171" s="90"/>
      <c r="G171" s="90"/>
      <c r="H171" s="90"/>
      <c r="I171" s="90"/>
      <c r="J171" s="516" t="s">
        <v>911</v>
      </c>
      <c r="K171" s="484">
        <f>+K172</f>
        <v>23836.6</v>
      </c>
      <c r="L171" s="444"/>
      <c r="M171" s="361"/>
    </row>
    <row r="172" spans="1:13" x14ac:dyDescent="0.25">
      <c r="A172" s="1405" t="s">
        <v>888</v>
      </c>
      <c r="B172" s="437"/>
      <c r="C172" s="437"/>
      <c r="D172" s="128"/>
      <c r="E172" s="1460"/>
      <c r="F172" s="1460"/>
      <c r="G172" s="1460"/>
      <c r="H172" s="1484"/>
      <c r="I172" s="1484"/>
      <c r="J172" s="1487"/>
      <c r="K172" s="1478">
        <v>23836.6</v>
      </c>
      <c r="L172" s="1479"/>
      <c r="M172" s="361"/>
    </row>
    <row r="173" spans="1:13" s="553" customFormat="1" x14ac:dyDescent="0.25">
      <c r="A173" s="1405"/>
      <c r="B173" s="437"/>
      <c r="C173" s="437"/>
      <c r="D173" s="128"/>
      <c r="E173" s="1460"/>
      <c r="F173" s="1460"/>
      <c r="G173" s="1460"/>
      <c r="H173" s="1484"/>
      <c r="I173" s="1484"/>
      <c r="J173" s="1487"/>
      <c r="K173" s="1478"/>
      <c r="L173" s="1479"/>
      <c r="M173" s="361"/>
    </row>
    <row r="174" spans="1:13" x14ac:dyDescent="0.25">
      <c r="A174" s="83" t="s">
        <v>67</v>
      </c>
      <c r="B174" s="54"/>
      <c r="C174" s="54"/>
      <c r="D174" s="169"/>
      <c r="E174" s="163"/>
      <c r="F174" s="163"/>
      <c r="G174" s="163"/>
      <c r="H174" s="163"/>
      <c r="I174" s="163"/>
      <c r="J174" s="516" t="s">
        <v>911</v>
      </c>
      <c r="K174" s="484">
        <f>+K175</f>
        <v>0</v>
      </c>
      <c r="L174" s="444"/>
      <c r="M174" s="361"/>
    </row>
    <row r="175" spans="1:13" x14ac:dyDescent="0.25">
      <c r="A175" s="72"/>
      <c r="B175" s="438"/>
      <c r="C175" s="438"/>
      <c r="D175" s="129"/>
      <c r="E175" s="1460"/>
      <c r="F175" s="1460"/>
      <c r="G175" s="1460"/>
      <c r="H175" s="1484"/>
      <c r="I175" s="1484"/>
      <c r="J175" s="1487"/>
      <c r="K175" s="827"/>
      <c r="L175" s="1463"/>
      <c r="M175" s="361"/>
    </row>
    <row r="176" spans="1:13" x14ac:dyDescent="0.25">
      <c r="A176" s="81" t="s">
        <v>68</v>
      </c>
      <c r="B176" s="444"/>
      <c r="C176" s="444"/>
      <c r="D176" s="163"/>
      <c r="E176" s="163"/>
      <c r="F176" s="163"/>
      <c r="G176" s="163"/>
      <c r="H176" s="163"/>
      <c r="I176" s="163"/>
      <c r="J176" s="516" t="s">
        <v>911</v>
      </c>
      <c r="K176" s="484">
        <f>+K178+K185+K177+K184+K186+K187</f>
        <v>1226093.53</v>
      </c>
      <c r="L176" s="444"/>
      <c r="M176" s="361"/>
    </row>
    <row r="177" spans="1:13" x14ac:dyDescent="0.25">
      <c r="A177" s="357" t="s">
        <v>1010</v>
      </c>
      <c r="B177" s="1458" t="s">
        <v>738</v>
      </c>
      <c r="C177" s="1458" t="s">
        <v>789</v>
      </c>
      <c r="D177" s="1492">
        <v>0.1</v>
      </c>
      <c r="E177" s="467"/>
      <c r="F177" s="467"/>
      <c r="G177" s="467"/>
      <c r="H177" s="1463"/>
      <c r="I177" s="1463"/>
      <c r="J177" s="1463"/>
      <c r="K177" s="1478">
        <v>218858.04</v>
      </c>
      <c r="L177" s="1482" t="s">
        <v>889</v>
      </c>
      <c r="M177" s="361"/>
    </row>
    <row r="178" spans="1:13" x14ac:dyDescent="0.25">
      <c r="A178" s="357" t="s">
        <v>890</v>
      </c>
      <c r="B178" s="1458"/>
      <c r="C178" s="1458"/>
      <c r="D178" s="1458"/>
      <c r="E178" s="467"/>
      <c r="F178" s="467"/>
      <c r="G178" s="467"/>
      <c r="H178" s="1463"/>
      <c r="I178" s="1463"/>
      <c r="J178" s="1463"/>
      <c r="K178" s="1478"/>
      <c r="L178" s="1463" t="s">
        <v>891</v>
      </c>
      <c r="M178" s="361"/>
    </row>
    <row r="179" spans="1:13" x14ac:dyDescent="0.25">
      <c r="A179" s="357" t="s">
        <v>892</v>
      </c>
      <c r="B179" s="1458"/>
      <c r="C179" s="1458"/>
      <c r="D179" s="1458"/>
      <c r="E179" s="467"/>
      <c r="F179" s="467"/>
      <c r="G179" s="467"/>
      <c r="H179" s="1463"/>
      <c r="I179" s="1463"/>
      <c r="J179" s="1463"/>
      <c r="K179" s="1478"/>
      <c r="L179" s="1463" t="s">
        <v>891</v>
      </c>
      <c r="M179" s="361"/>
    </row>
    <row r="180" spans="1:13" x14ac:dyDescent="0.25">
      <c r="A180" s="1493" t="s">
        <v>893</v>
      </c>
      <c r="B180" s="1458"/>
      <c r="C180" s="1458"/>
      <c r="D180" s="1458"/>
      <c r="E180" s="467"/>
      <c r="F180" s="467"/>
      <c r="G180" s="467"/>
      <c r="H180" s="1463"/>
      <c r="I180" s="1463"/>
      <c r="J180" s="1463"/>
      <c r="K180" s="1478"/>
      <c r="L180" s="1463" t="s">
        <v>891</v>
      </c>
      <c r="M180" s="361"/>
    </row>
    <row r="181" spans="1:13" x14ac:dyDescent="0.25">
      <c r="A181" s="357" t="s">
        <v>894</v>
      </c>
      <c r="B181" s="1458"/>
      <c r="C181" s="1458"/>
      <c r="D181" s="1458"/>
      <c r="E181" s="467"/>
      <c r="F181" s="467"/>
      <c r="G181" s="467"/>
      <c r="H181" s="1463"/>
      <c r="I181" s="1463"/>
      <c r="J181" s="1463"/>
      <c r="K181" s="1478"/>
      <c r="L181" s="1463" t="s">
        <v>891</v>
      </c>
      <c r="M181" s="361"/>
    </row>
    <row r="182" spans="1:13" x14ac:dyDescent="0.25">
      <c r="A182" s="357" t="s">
        <v>895</v>
      </c>
      <c r="B182" s="1458"/>
      <c r="C182" s="1458"/>
      <c r="D182" s="1458"/>
      <c r="E182" s="467"/>
      <c r="F182" s="467"/>
      <c r="G182" s="467"/>
      <c r="H182" s="1463"/>
      <c r="I182" s="1463"/>
      <c r="J182" s="1463"/>
      <c r="K182" s="1478"/>
      <c r="L182" s="1463" t="s">
        <v>891</v>
      </c>
      <c r="M182" s="361"/>
    </row>
    <row r="183" spans="1:13" x14ac:dyDescent="0.25">
      <c r="A183" s="357" t="s">
        <v>896</v>
      </c>
      <c r="B183" s="1458" t="s">
        <v>898</v>
      </c>
      <c r="C183" s="1458" t="s">
        <v>897</v>
      </c>
      <c r="D183" s="1492">
        <v>0.2</v>
      </c>
      <c r="E183" s="467"/>
      <c r="F183" s="467"/>
      <c r="G183" s="467"/>
      <c r="H183" s="1463"/>
      <c r="I183" s="1463"/>
      <c r="J183" s="1463"/>
      <c r="K183" s="1478"/>
      <c r="L183" s="1463"/>
      <c r="M183" s="361"/>
    </row>
    <row r="184" spans="1:13" x14ac:dyDescent="0.25">
      <c r="A184" s="357" t="s">
        <v>899</v>
      </c>
      <c r="B184" s="467" t="s">
        <v>110</v>
      </c>
      <c r="C184" s="467" t="s">
        <v>900</v>
      </c>
      <c r="D184" s="1492">
        <v>0.02</v>
      </c>
      <c r="E184" s="467"/>
      <c r="F184" s="467"/>
      <c r="G184" s="467"/>
      <c r="H184" s="1463"/>
      <c r="I184" s="1463"/>
      <c r="J184" s="1463"/>
      <c r="K184" s="1478">
        <v>139510.76999999999</v>
      </c>
      <c r="L184" s="1479"/>
      <c r="M184" s="361"/>
    </row>
    <row r="185" spans="1:13" x14ac:dyDescent="0.25">
      <c r="A185" s="357" t="s">
        <v>901</v>
      </c>
      <c r="B185" s="467" t="s">
        <v>110</v>
      </c>
      <c r="C185" s="467" t="s">
        <v>902</v>
      </c>
      <c r="D185" s="467"/>
      <c r="E185" s="467"/>
      <c r="F185" s="467"/>
      <c r="G185" s="467"/>
      <c r="H185" s="1463"/>
      <c r="I185" s="1463"/>
      <c r="J185" s="1463"/>
      <c r="K185" s="1478">
        <v>706071.15</v>
      </c>
      <c r="L185" s="1479"/>
      <c r="M185" s="361"/>
    </row>
    <row r="186" spans="1:13" x14ac:dyDescent="0.25">
      <c r="A186" s="357" t="s">
        <v>903</v>
      </c>
      <c r="B186" s="467"/>
      <c r="C186" s="467" t="s">
        <v>904</v>
      </c>
      <c r="D186" s="467"/>
      <c r="E186" s="467"/>
      <c r="F186" s="467"/>
      <c r="G186" s="467"/>
      <c r="H186" s="1463"/>
      <c r="I186" s="1463"/>
      <c r="J186" s="1463"/>
      <c r="K186" s="1478">
        <v>159195.25</v>
      </c>
      <c r="L186" s="1479"/>
      <c r="M186" s="361"/>
    </row>
    <row r="187" spans="1:13" x14ac:dyDescent="0.25">
      <c r="A187" s="357" t="s">
        <v>905</v>
      </c>
      <c r="B187" s="467" t="s">
        <v>110</v>
      </c>
      <c r="C187" s="467" t="s">
        <v>906</v>
      </c>
      <c r="D187" s="467"/>
      <c r="E187" s="467"/>
      <c r="F187" s="467"/>
      <c r="G187" s="467"/>
      <c r="H187" s="1463"/>
      <c r="I187" s="1463"/>
      <c r="J187" s="1463"/>
      <c r="K187" s="1478">
        <v>2458.3200000000002</v>
      </c>
      <c r="L187" s="1479"/>
    </row>
    <row r="188" spans="1:13" s="553" customFormat="1" x14ac:dyDescent="0.25">
      <c r="A188" s="357"/>
      <c r="B188" s="467"/>
      <c r="C188" s="467"/>
      <c r="D188" s="467"/>
      <c r="E188" s="467"/>
      <c r="F188" s="467"/>
      <c r="G188" s="467"/>
      <c r="H188" s="1463"/>
      <c r="I188" s="1463"/>
      <c r="J188" s="1463"/>
      <c r="K188" s="1478"/>
      <c r="L188" s="1479"/>
    </row>
    <row r="189" spans="1:13" x14ac:dyDescent="0.25">
      <c r="A189" s="441" t="s">
        <v>178</v>
      </c>
      <c r="B189" s="1402"/>
      <c r="C189" s="1402"/>
      <c r="D189" s="170"/>
      <c r="E189" s="170"/>
      <c r="F189" s="170"/>
      <c r="G189" s="217"/>
      <c r="H189" s="223"/>
      <c r="I189" s="448"/>
      <c r="J189" s="1402"/>
      <c r="K189" s="96">
        <f>+K176+K174+K171+K143+K79+K77+K11+K9</f>
        <v>6142485.4000000004</v>
      </c>
      <c r="L189" s="448"/>
    </row>
    <row r="190" spans="1:13" x14ac:dyDescent="0.25">
      <c r="B190" s="363"/>
      <c r="C190" s="363"/>
      <c r="D190" s="363"/>
      <c r="E190" s="363"/>
      <c r="F190" s="363"/>
      <c r="L190" s="394"/>
    </row>
    <row r="191" spans="1:13" x14ac:dyDescent="0.25">
      <c r="A191" s="293" t="s">
        <v>912</v>
      </c>
      <c r="B191" s="294"/>
      <c r="C191" s="294"/>
      <c r="D191" s="294"/>
      <c r="E191" s="294"/>
      <c r="F191" s="294"/>
      <c r="G191" s="292"/>
      <c r="H191" s="292"/>
      <c r="I191" s="292"/>
      <c r="J191" s="292"/>
      <c r="K191" s="292"/>
      <c r="L191" s="292"/>
    </row>
    <row r="192" spans="1:13" x14ac:dyDescent="0.25">
      <c r="A192" s="293" t="s">
        <v>913</v>
      </c>
      <c r="B192" s="292"/>
      <c r="C192" s="292"/>
      <c r="D192" s="292"/>
      <c r="E192" s="292"/>
      <c r="F192" s="292"/>
      <c r="G192" s="292"/>
      <c r="H192" s="292"/>
      <c r="I192" s="292"/>
      <c r="J192" s="292"/>
      <c r="K192" s="292"/>
      <c r="L192" s="292"/>
    </row>
    <row r="193" spans="1:12" x14ac:dyDescent="0.25">
      <c r="A193" s="293" t="s">
        <v>914</v>
      </c>
      <c r="B193" s="292"/>
      <c r="C193" s="292"/>
      <c r="D193" s="292"/>
      <c r="E193" s="292"/>
      <c r="F193" s="292"/>
      <c r="G193" s="292"/>
      <c r="H193" s="292"/>
      <c r="I193" s="292"/>
      <c r="J193" s="292"/>
      <c r="K193" s="292"/>
      <c r="L193" s="292"/>
    </row>
    <row r="194" spans="1:12" x14ac:dyDescent="0.25">
      <c r="A194" s="293" t="s">
        <v>915</v>
      </c>
      <c r="B194" s="292"/>
      <c r="C194" s="292"/>
      <c r="D194" s="292"/>
      <c r="E194" s="292"/>
      <c r="F194" s="292"/>
      <c r="G194" s="292"/>
      <c r="H194" s="292"/>
      <c r="I194" s="292"/>
      <c r="J194" s="292"/>
      <c r="K194" s="292"/>
      <c r="L194" s="292"/>
    </row>
    <row r="195" spans="1:12" x14ac:dyDescent="0.25">
      <c r="A195" s="293" t="s">
        <v>916</v>
      </c>
      <c r="B195" s="292"/>
      <c r="C195" s="292"/>
      <c r="D195" s="292"/>
      <c r="E195" s="292"/>
      <c r="F195" s="292"/>
      <c r="G195" s="292"/>
      <c r="H195" s="292"/>
      <c r="I195" s="292"/>
      <c r="J195" s="292"/>
      <c r="K195" s="292"/>
      <c r="L195" s="292"/>
    </row>
    <row r="196" spans="1:12" x14ac:dyDescent="0.25">
      <c r="A196" s="293" t="s">
        <v>917</v>
      </c>
      <c r="B196" s="292"/>
      <c r="C196" s="292"/>
      <c r="D196" s="292"/>
      <c r="E196" s="292"/>
      <c r="F196" s="292"/>
      <c r="G196" s="292"/>
      <c r="H196" s="292"/>
      <c r="I196" s="292"/>
      <c r="J196" s="292"/>
      <c r="K196" s="292"/>
      <c r="L196" s="292"/>
    </row>
    <row r="197" spans="1:12" x14ac:dyDescent="0.25">
      <c r="A197" s="293" t="s">
        <v>918</v>
      </c>
      <c r="B197" s="292"/>
      <c r="C197" s="292"/>
      <c r="D197" s="292"/>
      <c r="E197" s="292"/>
      <c r="F197" s="292"/>
      <c r="G197" s="292"/>
      <c r="H197" s="292"/>
      <c r="I197" s="292"/>
      <c r="J197" s="292"/>
      <c r="K197" s="292"/>
      <c r="L197" s="292"/>
    </row>
    <row r="198" spans="1:12" x14ac:dyDescent="0.25">
      <c r="A198" s="293" t="s">
        <v>919</v>
      </c>
      <c r="B198" s="292"/>
      <c r="C198" s="292"/>
      <c r="D198" s="292"/>
      <c r="E198" s="292"/>
      <c r="F198" s="292"/>
      <c r="G198" s="292"/>
      <c r="H198" s="292"/>
      <c r="I198" s="292"/>
      <c r="J198" s="292"/>
      <c r="K198" s="292"/>
      <c r="L198" s="292"/>
    </row>
    <row r="199" spans="1:12" x14ac:dyDescent="0.25">
      <c r="A199" s="293" t="s">
        <v>920</v>
      </c>
      <c r="B199" s="292"/>
      <c r="C199" s="292"/>
      <c r="D199" s="292"/>
      <c r="E199" s="292"/>
      <c r="F199" s="292"/>
      <c r="G199" s="292"/>
      <c r="H199" s="292"/>
      <c r="I199" s="292"/>
      <c r="J199" s="292"/>
      <c r="K199" s="292"/>
      <c r="L199" s="292"/>
    </row>
    <row r="200" spans="1:12" x14ac:dyDescent="0.25">
      <c r="A200" s="293" t="s">
        <v>921</v>
      </c>
      <c r="B200" s="292"/>
      <c r="C200" s="292"/>
      <c r="D200" s="292"/>
      <c r="E200" s="292"/>
      <c r="F200" s="292"/>
      <c r="G200" s="292"/>
      <c r="H200" s="292"/>
      <c r="I200" s="292"/>
      <c r="J200" s="292"/>
      <c r="K200" s="292"/>
      <c r="L200" s="292"/>
    </row>
  </sheetData>
  <mergeCells count="22">
    <mergeCell ref="L7:L8"/>
    <mergeCell ref="A69:A70"/>
    <mergeCell ref="B69:B70"/>
    <mergeCell ref="C69:C70"/>
    <mergeCell ref="D69:D70"/>
    <mergeCell ref="E69:E70"/>
    <mergeCell ref="F69:F70"/>
    <mergeCell ref="G69:G70"/>
    <mergeCell ref="H69:H70"/>
    <mergeCell ref="I69:I70"/>
    <mergeCell ref="J69:J70"/>
    <mergeCell ref="K69:K7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5" scale="49" fitToHeight="3" orientation="landscape" r:id="rId1"/>
  <ignoredErrors>
    <ignoredError sqref="A6:XFD6" numberStoredAsText="1"/>
  </ignoredError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M62"/>
  <sheetViews>
    <sheetView showGridLines="0" zoomScale="90" zoomScaleNormal="90" workbookViewId="0">
      <selection activeCell="B2" sqref="B2"/>
    </sheetView>
  </sheetViews>
  <sheetFormatPr baseColWidth="10" defaultRowHeight="12" x14ac:dyDescent="0.2"/>
  <cols>
    <col min="1" max="1" width="49.140625" style="346" customWidth="1"/>
    <col min="2" max="2" width="25" style="346" bestFit="1" customWidth="1"/>
    <col min="3" max="3" width="12.7109375" style="346" bestFit="1" customWidth="1"/>
    <col min="4" max="4" width="13.85546875" style="346" bestFit="1" customWidth="1"/>
    <col min="5" max="5" width="10.5703125" style="346" customWidth="1"/>
    <col min="6" max="6" width="9.7109375" style="346" customWidth="1"/>
    <col min="7" max="7" width="11.28515625" style="346" bestFit="1" customWidth="1"/>
    <col min="8" max="8" width="9.7109375" style="346" bestFit="1" customWidth="1"/>
    <col min="9" max="9" width="11.28515625" style="346" bestFit="1" customWidth="1"/>
    <col min="10" max="10" width="27.5703125" style="346" bestFit="1" customWidth="1"/>
    <col min="11" max="11" width="16.140625" style="346" bestFit="1" customWidth="1"/>
    <col min="12" max="12" width="7" style="346" customWidth="1"/>
    <col min="13" max="13" width="8.140625" style="346" customWidth="1"/>
    <col min="14" max="16384" width="11.42578125" style="346"/>
  </cols>
  <sheetData>
    <row r="1" spans="1:11" s="414" customFormat="1" x14ac:dyDescent="0.2"/>
    <row r="2" spans="1:11" s="414" customFormat="1" ht="15" x14ac:dyDescent="0.2">
      <c r="A2" s="435" t="s">
        <v>126</v>
      </c>
      <c r="C2" s="416"/>
      <c r="D2" s="416"/>
      <c r="E2" s="416"/>
      <c r="F2" s="416"/>
      <c r="G2" s="416"/>
      <c r="H2" s="416"/>
      <c r="I2" s="416"/>
      <c r="J2" s="417"/>
      <c r="K2" s="351" t="s">
        <v>127</v>
      </c>
    </row>
    <row r="3" spans="1:11" s="414" customFormat="1" ht="15" x14ac:dyDescent="0.25">
      <c r="A3" s="34" t="s">
        <v>0</v>
      </c>
      <c r="C3" s="416"/>
      <c r="D3" s="416"/>
      <c r="E3" s="416"/>
      <c r="F3" s="416"/>
      <c r="G3" s="416"/>
      <c r="H3" s="416"/>
      <c r="I3" s="416"/>
      <c r="J3" s="417"/>
      <c r="K3" s="416"/>
    </row>
    <row r="4" spans="1:11" s="414" customFormat="1" ht="15" x14ac:dyDescent="0.2">
      <c r="A4" s="23" t="s">
        <v>1138</v>
      </c>
      <c r="C4" s="416"/>
      <c r="D4" s="416"/>
      <c r="E4" s="416"/>
      <c r="F4" s="416"/>
      <c r="G4" s="416"/>
      <c r="H4" s="416"/>
      <c r="I4" s="416"/>
      <c r="J4" s="417"/>
      <c r="K4" s="416"/>
    </row>
    <row r="5" spans="1:11" s="414" customFormat="1" x14ac:dyDescent="0.2"/>
    <row r="6" spans="1:11" s="414" customFormat="1" x14ac:dyDescent="0.2"/>
    <row r="7" spans="1:11" s="414" customFormat="1" x14ac:dyDescent="0.2">
      <c r="A7" s="1408" t="s">
        <v>1</v>
      </c>
      <c r="B7" s="1408" t="s">
        <v>2</v>
      </c>
      <c r="C7" s="1408" t="s">
        <v>3</v>
      </c>
      <c r="D7" s="1408"/>
      <c r="E7" s="419" t="s">
        <v>4</v>
      </c>
      <c r="F7" s="419"/>
      <c r="G7" s="1408" t="s">
        <v>5</v>
      </c>
      <c r="H7" s="1408" t="s">
        <v>6</v>
      </c>
      <c r="I7" s="1408"/>
      <c r="J7" s="420" t="s">
        <v>7</v>
      </c>
      <c r="K7" s="1408" t="s">
        <v>8</v>
      </c>
    </row>
    <row r="8" spans="1:11" s="414" customFormat="1" ht="15.75" customHeight="1" x14ac:dyDescent="0.2">
      <c r="A8" s="1606" t="s">
        <v>9</v>
      </c>
      <c r="B8" s="1608" t="s">
        <v>10</v>
      </c>
      <c r="C8" s="1608" t="s">
        <v>11</v>
      </c>
      <c r="D8" s="1608" t="s">
        <v>1088</v>
      </c>
      <c r="E8" s="1610" t="s">
        <v>13</v>
      </c>
      <c r="F8" s="1611"/>
      <c r="G8" s="1608" t="s">
        <v>14</v>
      </c>
      <c r="H8" s="1610" t="s">
        <v>15</v>
      </c>
      <c r="I8" s="1611"/>
      <c r="J8" s="1719" t="s">
        <v>16</v>
      </c>
      <c r="K8" s="1612" t="s">
        <v>17</v>
      </c>
    </row>
    <row r="9" spans="1:11" s="414" customFormat="1" ht="15" customHeight="1" x14ac:dyDescent="0.2">
      <c r="A9" s="1607"/>
      <c r="B9" s="1609"/>
      <c r="C9" s="1609"/>
      <c r="D9" s="1609"/>
      <c r="E9" s="1401" t="s">
        <v>18</v>
      </c>
      <c r="F9" s="1401" t="s">
        <v>19</v>
      </c>
      <c r="G9" s="1609"/>
      <c r="H9" s="1401" t="s">
        <v>18</v>
      </c>
      <c r="I9" s="1401" t="s">
        <v>19</v>
      </c>
      <c r="J9" s="1720"/>
      <c r="K9" s="1613"/>
    </row>
    <row r="10" spans="1:11" s="421" customFormat="1" ht="15.75" customHeight="1" x14ac:dyDescent="0.2">
      <c r="A10" s="140" t="s">
        <v>20</v>
      </c>
      <c r="B10" s="274"/>
      <c r="C10" s="274"/>
      <c r="D10" s="141"/>
      <c r="E10" s="141"/>
      <c r="F10" s="141"/>
      <c r="G10" s="141"/>
      <c r="H10" s="141"/>
      <c r="I10" s="141"/>
      <c r="J10" s="272"/>
      <c r="K10" s="142">
        <f>+K11</f>
        <v>0</v>
      </c>
    </row>
    <row r="11" spans="1:11" s="421" customFormat="1" ht="15" customHeight="1" x14ac:dyDescent="0.2">
      <c r="A11" s="439"/>
      <c r="B11" s="82"/>
      <c r="C11" s="82"/>
      <c r="D11" s="437"/>
      <c r="E11" s="437"/>
      <c r="F11" s="437"/>
      <c r="G11" s="437"/>
      <c r="H11" s="437"/>
      <c r="I11" s="437"/>
      <c r="J11" s="541"/>
      <c r="K11" s="45"/>
    </row>
    <row r="12" spans="1:11" ht="18" customHeight="1" x14ac:dyDescent="0.2">
      <c r="A12" s="140" t="s">
        <v>21</v>
      </c>
      <c r="B12" s="274"/>
      <c r="C12" s="274"/>
      <c r="D12" s="141"/>
      <c r="E12" s="141"/>
      <c r="F12" s="141"/>
      <c r="G12" s="141"/>
      <c r="H12" s="141"/>
      <c r="I12" s="141"/>
      <c r="J12" s="272"/>
      <c r="K12" s="142">
        <f>SUM(K13:K28)</f>
        <v>12199017.609999998</v>
      </c>
    </row>
    <row r="13" spans="1:11" ht="18" customHeight="1" x14ac:dyDescent="0.2">
      <c r="A13" s="1405" t="s">
        <v>1089</v>
      </c>
      <c r="B13" s="1405" t="s">
        <v>1090</v>
      </c>
      <c r="C13" s="1405" t="s">
        <v>224</v>
      </c>
      <c r="D13" s="1406"/>
      <c r="E13" s="1406"/>
      <c r="F13" s="1406"/>
      <c r="G13" s="1406"/>
      <c r="H13" s="827">
        <v>65</v>
      </c>
      <c r="I13" s="827">
        <v>179</v>
      </c>
      <c r="J13" s="1405" t="s">
        <v>1091</v>
      </c>
      <c r="K13" s="1403">
        <v>1492289.46</v>
      </c>
    </row>
    <row r="14" spans="1:11" ht="18" customHeight="1" x14ac:dyDescent="0.2">
      <c r="A14" s="1405" t="s">
        <v>1092</v>
      </c>
      <c r="B14" s="1405" t="s">
        <v>1093</v>
      </c>
      <c r="C14" s="1405" t="s">
        <v>79</v>
      </c>
      <c r="D14" s="828">
        <v>0.15</v>
      </c>
      <c r="E14" s="1406"/>
      <c r="F14" s="1406"/>
      <c r="G14" s="1406"/>
      <c r="H14" s="827"/>
      <c r="I14" s="827"/>
      <c r="J14" s="1405" t="s">
        <v>1091</v>
      </c>
      <c r="K14" s="1403">
        <v>2063260.46</v>
      </c>
    </row>
    <row r="15" spans="1:11" ht="15" customHeight="1" x14ac:dyDescent="0.2">
      <c r="A15" s="1405" t="s">
        <v>1094</v>
      </c>
      <c r="B15" s="1405" t="s">
        <v>1095</v>
      </c>
      <c r="C15" s="1405" t="s">
        <v>79</v>
      </c>
      <c r="D15" s="829">
        <v>8.6956000000000006E-2</v>
      </c>
      <c r="E15" s="1406"/>
      <c r="F15" s="1406"/>
      <c r="G15" s="1406"/>
      <c r="H15" s="827"/>
      <c r="I15" s="827"/>
      <c r="J15" s="187" t="s">
        <v>1096</v>
      </c>
      <c r="K15" s="1403">
        <v>3456123.2</v>
      </c>
    </row>
    <row r="16" spans="1:11" ht="15" customHeight="1" x14ac:dyDescent="0.2">
      <c r="A16" s="1518" t="s">
        <v>1097</v>
      </c>
      <c r="B16" s="1405" t="s">
        <v>1098</v>
      </c>
      <c r="C16" s="1405" t="s">
        <v>79</v>
      </c>
      <c r="D16" s="830">
        <v>1.4999999999999999E-2</v>
      </c>
      <c r="E16" s="1406"/>
      <c r="F16" s="1406"/>
      <c r="G16" s="1406"/>
      <c r="H16" s="827">
        <v>406</v>
      </c>
      <c r="I16" s="827"/>
      <c r="J16" s="1405" t="s">
        <v>1091</v>
      </c>
      <c r="K16" s="1403">
        <v>3268856.79</v>
      </c>
    </row>
    <row r="17" spans="1:13" ht="15" customHeight="1" x14ac:dyDescent="0.2">
      <c r="A17" s="1518" t="s">
        <v>1099</v>
      </c>
      <c r="B17" s="1405" t="s">
        <v>1100</v>
      </c>
      <c r="C17" s="1405" t="s">
        <v>237</v>
      </c>
      <c r="D17" s="1406"/>
      <c r="E17" s="1406"/>
      <c r="F17" s="1406"/>
      <c r="G17" s="1406"/>
      <c r="H17" s="827">
        <v>366.99</v>
      </c>
      <c r="I17" s="827">
        <v>1466.48</v>
      </c>
      <c r="J17" s="1405" t="s">
        <v>1091</v>
      </c>
      <c r="K17" s="1403">
        <v>227066.37</v>
      </c>
    </row>
    <row r="18" spans="1:13" ht="15" customHeight="1" x14ac:dyDescent="0.2">
      <c r="A18" s="1518" t="s">
        <v>1101</v>
      </c>
      <c r="B18" s="1405" t="s">
        <v>1102</v>
      </c>
      <c r="C18" s="1405" t="s">
        <v>1103</v>
      </c>
      <c r="D18" s="1406"/>
      <c r="E18" s="1406"/>
      <c r="F18" s="1406"/>
      <c r="G18" s="1406"/>
      <c r="H18" s="827">
        <v>81</v>
      </c>
      <c r="I18" s="827">
        <v>699</v>
      </c>
      <c r="J18" s="1405" t="s">
        <v>1091</v>
      </c>
      <c r="K18" s="1403">
        <v>124871</v>
      </c>
    </row>
    <row r="19" spans="1:13" ht="15" customHeight="1" x14ac:dyDescent="0.2">
      <c r="A19" s="1518" t="s">
        <v>1104</v>
      </c>
      <c r="B19" s="1405" t="s">
        <v>1105</v>
      </c>
      <c r="C19" s="1405" t="s">
        <v>1106</v>
      </c>
      <c r="D19" s="1406"/>
      <c r="E19" s="1406"/>
      <c r="F19" s="1406"/>
      <c r="G19" s="1406"/>
      <c r="H19" s="827">
        <v>81</v>
      </c>
      <c r="I19" s="827">
        <v>138</v>
      </c>
      <c r="J19" s="1405" t="s">
        <v>1091</v>
      </c>
      <c r="K19" s="1403">
        <v>84914.12</v>
      </c>
    </row>
    <row r="20" spans="1:13" ht="15" customHeight="1" x14ac:dyDescent="0.25">
      <c r="A20" s="1576" t="s">
        <v>1107</v>
      </c>
      <c r="B20" s="469" t="s">
        <v>1105</v>
      </c>
      <c r="C20" s="469" t="s">
        <v>1106</v>
      </c>
      <c r="D20" s="831"/>
      <c r="E20" s="831"/>
      <c r="F20" s="831"/>
      <c r="G20" s="831"/>
      <c r="H20" s="827">
        <v>406</v>
      </c>
      <c r="I20" s="827">
        <v>829</v>
      </c>
      <c r="J20" s="469" t="s">
        <v>1091</v>
      </c>
      <c r="K20" s="837">
        <v>441855</v>
      </c>
    </row>
    <row r="21" spans="1:13" ht="15" customHeight="1" x14ac:dyDescent="0.2">
      <c r="A21" s="1518" t="s">
        <v>1108</v>
      </c>
      <c r="B21" s="1405" t="s">
        <v>1109</v>
      </c>
      <c r="C21" s="1405" t="s">
        <v>719</v>
      </c>
      <c r="D21" s="830">
        <v>6.9999999999999999E-4</v>
      </c>
      <c r="E21" s="1406"/>
      <c r="F21" s="1406"/>
      <c r="G21" s="1406"/>
      <c r="H21" s="1406"/>
      <c r="I21" s="827"/>
      <c r="J21" s="1405" t="s">
        <v>1110</v>
      </c>
      <c r="K21" s="1403">
        <v>101958.92</v>
      </c>
    </row>
    <row r="22" spans="1:13" s="422" customFormat="1" ht="15" customHeight="1" x14ac:dyDescent="0.2">
      <c r="A22" s="1518" t="s">
        <v>1111</v>
      </c>
      <c r="B22" s="1405"/>
      <c r="C22" s="1405"/>
      <c r="D22" s="1406"/>
      <c r="E22" s="1406"/>
      <c r="F22" s="1406"/>
      <c r="G22" s="1406"/>
      <c r="H22" s="1406"/>
      <c r="I22" s="1406"/>
      <c r="J22" s="1405" t="s">
        <v>1091</v>
      </c>
      <c r="K22" s="1403">
        <v>54571.5</v>
      </c>
    </row>
    <row r="23" spans="1:13" s="422" customFormat="1" ht="15" customHeight="1" x14ac:dyDescent="0.25">
      <c r="A23" s="1576" t="s">
        <v>1112</v>
      </c>
      <c r="B23" s="469" t="s">
        <v>1258</v>
      </c>
      <c r="C23" s="469"/>
      <c r="D23" s="832">
        <v>0.1</v>
      </c>
      <c r="E23" s="831"/>
      <c r="F23" s="831"/>
      <c r="G23" s="831"/>
      <c r="H23" s="831"/>
      <c r="I23" s="831"/>
      <c r="J23" s="469" t="s">
        <v>1091</v>
      </c>
      <c r="K23" s="837">
        <v>454524.58</v>
      </c>
    </row>
    <row r="24" spans="1:13" s="422" customFormat="1" ht="15" customHeight="1" x14ac:dyDescent="0.2">
      <c r="A24" s="72" t="s">
        <v>1113</v>
      </c>
      <c r="B24" s="72" t="s">
        <v>1114</v>
      </c>
      <c r="C24" s="72" t="s">
        <v>79</v>
      </c>
      <c r="D24" s="833">
        <v>0.02</v>
      </c>
      <c r="E24" s="50"/>
      <c r="F24" s="50"/>
      <c r="G24" s="50"/>
      <c r="H24" s="50"/>
      <c r="I24" s="240"/>
      <c r="J24" s="245" t="s">
        <v>1115</v>
      </c>
      <c r="K24" s="79">
        <v>281096.01</v>
      </c>
    </row>
    <row r="25" spans="1:13" s="423" customFormat="1" ht="15" customHeight="1" x14ac:dyDescent="0.2">
      <c r="A25" s="72" t="s">
        <v>1116</v>
      </c>
      <c r="B25" s="72" t="s">
        <v>1114</v>
      </c>
      <c r="C25" s="72" t="s">
        <v>79</v>
      </c>
      <c r="D25" s="833">
        <v>0.02</v>
      </c>
      <c r="E25" s="50"/>
      <c r="F25" s="50"/>
      <c r="G25" s="50"/>
      <c r="H25" s="50"/>
      <c r="I25" s="240"/>
      <c r="J25" s="245" t="str">
        <f>+J24</f>
        <v>TIT VII-CTM 2018-P. IMP.</v>
      </c>
      <c r="K25" s="79">
        <v>111743.2</v>
      </c>
    </row>
    <row r="26" spans="1:13" s="424" customFormat="1" ht="15" customHeight="1" x14ac:dyDescent="0.2">
      <c r="A26" s="72" t="s">
        <v>1117</v>
      </c>
      <c r="B26" s="72" t="s">
        <v>1259</v>
      </c>
      <c r="C26" s="72" t="s">
        <v>79</v>
      </c>
      <c r="D26" s="50"/>
      <c r="E26" s="50"/>
      <c r="F26" s="50"/>
      <c r="G26" s="50"/>
      <c r="H26" s="50"/>
      <c r="I26" s="50"/>
      <c r="J26" s="245" t="s">
        <v>1118</v>
      </c>
      <c r="K26" s="79">
        <v>13071</v>
      </c>
    </row>
    <row r="27" spans="1:13" s="424" customFormat="1" ht="15" customHeight="1" x14ac:dyDescent="0.2">
      <c r="A27" s="1518" t="s">
        <v>1119</v>
      </c>
      <c r="B27" s="1405" t="s">
        <v>1120</v>
      </c>
      <c r="C27" s="1405"/>
      <c r="D27" s="1406"/>
      <c r="E27" s="1406"/>
      <c r="F27" s="1406"/>
      <c r="G27" s="1406"/>
      <c r="H27" s="827">
        <v>244</v>
      </c>
      <c r="I27" s="827">
        <v>1430</v>
      </c>
      <c r="J27" s="1405" t="s">
        <v>1091</v>
      </c>
      <c r="K27" s="1403">
        <v>4147</v>
      </c>
    </row>
    <row r="28" spans="1:13" s="424" customFormat="1" ht="15" customHeight="1" x14ac:dyDescent="0.2">
      <c r="A28" s="1518" t="s">
        <v>1121</v>
      </c>
      <c r="B28" s="1405" t="s">
        <v>1122</v>
      </c>
      <c r="C28" s="1405"/>
      <c r="D28" s="834">
        <v>0.05</v>
      </c>
      <c r="E28" s="1406"/>
      <c r="F28" s="1406"/>
      <c r="G28" s="1406"/>
      <c r="H28" s="1406"/>
      <c r="I28" s="1406"/>
      <c r="J28" s="1405" t="s">
        <v>1091</v>
      </c>
      <c r="K28" s="1403">
        <v>18669</v>
      </c>
    </row>
    <row r="29" spans="1:13" s="422" customFormat="1" ht="15" customHeight="1" x14ac:dyDescent="0.2">
      <c r="A29" s="1405"/>
      <c r="B29" s="1405"/>
      <c r="C29" s="1405"/>
      <c r="D29" s="834"/>
      <c r="E29" s="1406"/>
      <c r="F29" s="1406"/>
      <c r="G29" s="1406"/>
      <c r="H29" s="1406"/>
      <c r="I29" s="1406"/>
      <c r="J29" s="1405"/>
      <c r="K29" s="1403"/>
    </row>
    <row r="30" spans="1:13" s="422" customFormat="1" ht="15" customHeight="1" x14ac:dyDescent="0.2">
      <c r="A30" s="83" t="s">
        <v>40</v>
      </c>
      <c r="B30" s="83"/>
      <c r="C30" s="83"/>
      <c r="D30" s="445"/>
      <c r="E30" s="445"/>
      <c r="F30" s="445"/>
      <c r="G30" s="445"/>
      <c r="H30" s="445"/>
      <c r="I30" s="445"/>
      <c r="J30" s="71"/>
      <c r="K30" s="486">
        <f>+K31</f>
        <v>1284054.8999999999</v>
      </c>
      <c r="M30" s="425"/>
    </row>
    <row r="31" spans="1:13" s="422" customFormat="1" ht="15" customHeight="1" x14ac:dyDescent="0.2">
      <c r="A31" s="72" t="s">
        <v>1123</v>
      </c>
      <c r="B31" s="72" t="s">
        <v>1124</v>
      </c>
      <c r="C31" s="72"/>
      <c r="D31" s="50"/>
      <c r="E31" s="50"/>
      <c r="F31" s="50"/>
      <c r="G31" s="50"/>
      <c r="H31" s="50"/>
      <c r="I31" s="50"/>
      <c r="J31" s="72" t="s">
        <v>1091</v>
      </c>
      <c r="K31" s="79">
        <v>1284054.8999999999</v>
      </c>
      <c r="M31" s="425"/>
    </row>
    <row r="32" spans="1:13" s="426" customFormat="1" ht="15" customHeight="1" x14ac:dyDescent="0.2">
      <c r="A32" s="72"/>
      <c r="B32" s="72"/>
      <c r="C32" s="72"/>
      <c r="D32" s="50"/>
      <c r="E32" s="50"/>
      <c r="F32" s="50"/>
      <c r="G32" s="50"/>
      <c r="H32" s="50"/>
      <c r="I32" s="50"/>
      <c r="J32" s="72"/>
      <c r="K32" s="79"/>
    </row>
    <row r="33" spans="1:11" s="418" customFormat="1" ht="15" customHeight="1" x14ac:dyDescent="0.2">
      <c r="A33" s="81" t="s">
        <v>41</v>
      </c>
      <c r="B33" s="81"/>
      <c r="C33" s="81"/>
      <c r="D33" s="443"/>
      <c r="E33" s="443"/>
      <c r="F33" s="443"/>
      <c r="G33" s="443"/>
      <c r="H33" s="443"/>
      <c r="I33" s="443"/>
      <c r="J33" s="73"/>
      <c r="K33" s="484">
        <f>SUM(K34:K36)</f>
        <v>69101.240000000005</v>
      </c>
    </row>
    <row r="34" spans="1:11" s="418" customFormat="1" ht="15" customHeight="1" x14ac:dyDescent="0.2">
      <c r="A34" s="1405" t="s">
        <v>1125</v>
      </c>
      <c r="B34" s="1405" t="s">
        <v>1260</v>
      </c>
      <c r="C34" s="1405"/>
      <c r="D34" s="1406"/>
      <c r="E34" s="1406"/>
      <c r="F34" s="1406"/>
      <c r="G34" s="827">
        <v>1593</v>
      </c>
      <c r="H34" s="1406"/>
      <c r="I34" s="1406"/>
      <c r="J34" s="1405" t="s">
        <v>1261</v>
      </c>
      <c r="K34" s="1403">
        <v>45457.16</v>
      </c>
    </row>
    <row r="35" spans="1:11" s="418" customFormat="1" ht="15" customHeight="1" x14ac:dyDescent="0.2">
      <c r="A35" s="1405" t="s">
        <v>1126</v>
      </c>
      <c r="B35" s="1405" t="s">
        <v>1262</v>
      </c>
      <c r="C35" s="1405"/>
      <c r="D35" s="1406"/>
      <c r="E35" s="1406"/>
      <c r="F35" s="1406"/>
      <c r="G35" s="827">
        <v>406</v>
      </c>
      <c r="H35" s="1406"/>
      <c r="I35" s="1406"/>
      <c r="J35" s="1405" t="s">
        <v>1263</v>
      </c>
      <c r="K35" s="1403">
        <v>17864</v>
      </c>
    </row>
    <row r="36" spans="1:11" s="418" customFormat="1" ht="15" customHeight="1" x14ac:dyDescent="0.2">
      <c r="A36" s="1405" t="s">
        <v>1127</v>
      </c>
      <c r="B36" s="1405" t="s">
        <v>1264</v>
      </c>
      <c r="C36" s="1405" t="s">
        <v>79</v>
      </c>
      <c r="D36" s="1406"/>
      <c r="E36" s="1406"/>
      <c r="F36" s="1406"/>
      <c r="G36" s="1406"/>
      <c r="H36" s="1406"/>
      <c r="I36" s="1406"/>
      <c r="J36" s="187" t="s">
        <v>1128</v>
      </c>
      <c r="K36" s="1403">
        <v>5780.08</v>
      </c>
    </row>
    <row r="37" spans="1:11" s="418" customFormat="1" ht="15" customHeight="1" x14ac:dyDescent="0.2">
      <c r="A37" s="1405"/>
      <c r="B37" s="1405"/>
      <c r="C37" s="1405"/>
      <c r="D37" s="1406"/>
      <c r="E37" s="1406"/>
      <c r="F37" s="1406"/>
      <c r="G37" s="1406"/>
      <c r="H37" s="1406"/>
      <c r="I37" s="1406"/>
      <c r="J37" s="187"/>
      <c r="K37" s="1403"/>
    </row>
    <row r="38" spans="1:11" s="418" customFormat="1" ht="18" customHeight="1" x14ac:dyDescent="0.2">
      <c r="A38" s="140" t="s">
        <v>64</v>
      </c>
      <c r="B38" s="274"/>
      <c r="C38" s="274"/>
      <c r="D38" s="140"/>
      <c r="E38" s="140"/>
      <c r="F38" s="140"/>
      <c r="G38" s="140"/>
      <c r="H38" s="140"/>
      <c r="I38" s="140"/>
      <c r="J38" s="272"/>
      <c r="K38" s="142">
        <f>+K39</f>
        <v>65650</v>
      </c>
    </row>
    <row r="39" spans="1:11" s="418" customFormat="1" ht="18" customHeight="1" x14ac:dyDescent="0.2">
      <c r="A39" s="1406" t="s">
        <v>1129</v>
      </c>
      <c r="B39" s="1405" t="s">
        <v>1130</v>
      </c>
      <c r="C39" s="1405" t="s">
        <v>79</v>
      </c>
      <c r="D39" s="1406"/>
      <c r="E39" s="1406"/>
      <c r="F39" s="1406"/>
      <c r="G39" s="1406"/>
      <c r="H39" s="1406"/>
      <c r="I39" s="1406"/>
      <c r="J39" s="187" t="s">
        <v>1131</v>
      </c>
      <c r="K39" s="1403">
        <v>65650</v>
      </c>
    </row>
    <row r="40" spans="1:11" ht="18" customHeight="1" x14ac:dyDescent="0.2">
      <c r="A40" s="1406"/>
      <c r="B40" s="1405"/>
      <c r="C40" s="1405"/>
      <c r="D40" s="1406"/>
      <c r="E40" s="1406"/>
      <c r="F40" s="1406"/>
      <c r="G40" s="1406"/>
      <c r="H40" s="1406"/>
      <c r="I40" s="1406"/>
      <c r="J40" s="187"/>
      <c r="K40" s="1403"/>
    </row>
    <row r="41" spans="1:11" s="427" customFormat="1" ht="18" customHeight="1" x14ac:dyDescent="0.2">
      <c r="A41" s="140" t="s">
        <v>65</v>
      </c>
      <c r="B41" s="274"/>
      <c r="C41" s="274"/>
      <c r="D41" s="140"/>
      <c r="E41" s="140"/>
      <c r="F41" s="140"/>
      <c r="G41" s="140"/>
      <c r="H41" s="140"/>
      <c r="I41" s="140"/>
      <c r="J41" s="272"/>
      <c r="K41" s="142">
        <f>+K42</f>
        <v>271961.78000000003</v>
      </c>
    </row>
    <row r="42" spans="1:11" s="427" customFormat="1" ht="18" customHeight="1" x14ac:dyDescent="0.25">
      <c r="A42" s="826" t="s">
        <v>1132</v>
      </c>
      <c r="B42" s="826"/>
      <c r="C42" s="826"/>
      <c r="D42" s="835"/>
      <c r="E42" s="835"/>
      <c r="F42" s="835"/>
      <c r="G42" s="836">
        <v>5</v>
      </c>
      <c r="H42" s="835"/>
      <c r="I42" s="835"/>
      <c r="J42" s="187" t="s">
        <v>1133</v>
      </c>
      <c r="K42" s="12">
        <v>271961.78000000003</v>
      </c>
    </row>
    <row r="43" spans="1:11" ht="18" customHeight="1" x14ac:dyDescent="0.25">
      <c r="A43" s="826"/>
      <c r="B43" s="826"/>
      <c r="C43" s="826"/>
      <c r="D43" s="835"/>
      <c r="E43" s="835"/>
      <c r="F43" s="835"/>
      <c r="G43" s="836"/>
      <c r="H43" s="835"/>
      <c r="I43" s="835"/>
      <c r="J43" s="187"/>
      <c r="K43" s="12"/>
    </row>
    <row r="44" spans="1:11" s="427" customFormat="1" ht="18" customHeight="1" x14ac:dyDescent="0.2">
      <c r="A44" s="445" t="s">
        <v>67</v>
      </c>
      <c r="B44" s="83"/>
      <c r="C44" s="83"/>
      <c r="D44" s="445"/>
      <c r="E44" s="445"/>
      <c r="F44" s="445"/>
      <c r="G44" s="445"/>
      <c r="H44" s="445"/>
      <c r="I44" s="445"/>
      <c r="J44" s="71"/>
      <c r="K44" s="486">
        <v>0</v>
      </c>
    </row>
    <row r="45" spans="1:11" s="427" customFormat="1" ht="18" customHeight="1" x14ac:dyDescent="0.25">
      <c r="A45" s="467"/>
      <c r="B45" s="469"/>
      <c r="C45" s="469"/>
      <c r="D45" s="831"/>
      <c r="E45" s="831"/>
      <c r="F45" s="831"/>
      <c r="G45" s="831"/>
      <c r="H45" s="831"/>
      <c r="I45" s="831"/>
      <c r="J45" s="469"/>
      <c r="K45" s="470"/>
    </row>
    <row r="46" spans="1:11" s="414" customFormat="1" ht="18" customHeight="1" x14ac:dyDescent="0.2">
      <c r="A46" s="443" t="s">
        <v>68</v>
      </c>
      <c r="B46" s="81"/>
      <c r="C46" s="81"/>
      <c r="D46" s="443"/>
      <c r="E46" s="443"/>
      <c r="F46" s="443"/>
      <c r="G46" s="443"/>
      <c r="H46" s="443"/>
      <c r="I46" s="443"/>
      <c r="J46" s="73"/>
      <c r="K46" s="484">
        <f>SUM(K47:K49)</f>
        <v>858843.15</v>
      </c>
    </row>
    <row r="47" spans="1:11" ht="18" customHeight="1" x14ac:dyDescent="0.2">
      <c r="A47" s="50" t="s">
        <v>1135</v>
      </c>
      <c r="B47" s="72" t="s">
        <v>1136</v>
      </c>
      <c r="C47" s="72"/>
      <c r="D47" s="50"/>
      <c r="E47" s="50"/>
      <c r="F47" s="50"/>
      <c r="G47" s="50"/>
      <c r="H47" s="50"/>
      <c r="I47" s="50"/>
      <c r="J47" s="72"/>
      <c r="K47" s="79">
        <v>648879.4</v>
      </c>
    </row>
    <row r="48" spans="1:11" ht="18" customHeight="1" x14ac:dyDescent="0.2">
      <c r="A48" s="50" t="s">
        <v>1137</v>
      </c>
      <c r="B48" s="72"/>
      <c r="C48" s="72"/>
      <c r="D48" s="89"/>
      <c r="E48" s="89"/>
      <c r="F48" s="89"/>
      <c r="G48" s="89"/>
      <c r="H48" s="89"/>
      <c r="I48" s="89"/>
      <c r="J48" s="72"/>
      <c r="K48" s="79">
        <v>126687.75</v>
      </c>
    </row>
    <row r="49" spans="1:13" s="424" customFormat="1" ht="18" customHeight="1" x14ac:dyDescent="0.2">
      <c r="A49" s="50" t="s">
        <v>1134</v>
      </c>
      <c r="B49" s="72"/>
      <c r="C49" s="72"/>
      <c r="D49" s="89"/>
      <c r="E49" s="89"/>
      <c r="F49" s="89"/>
      <c r="G49" s="89"/>
      <c r="H49" s="89"/>
      <c r="I49" s="89"/>
      <c r="J49" s="72"/>
      <c r="K49" s="79">
        <v>83276</v>
      </c>
    </row>
    <row r="50" spans="1:13" s="424" customFormat="1" ht="18" customHeight="1" x14ac:dyDescent="0.2">
      <c r="A50" s="50"/>
      <c r="B50" s="72"/>
      <c r="C50" s="72"/>
      <c r="D50" s="89"/>
      <c r="E50" s="89"/>
      <c r="F50" s="89"/>
      <c r="G50" s="89"/>
      <c r="H50" s="89"/>
      <c r="I50" s="89"/>
      <c r="J50" s="72"/>
      <c r="K50" s="79"/>
    </row>
    <row r="51" spans="1:13" s="424" customFormat="1" ht="18" customHeight="1" x14ac:dyDescent="0.2">
      <c r="A51" s="441" t="s">
        <v>628</v>
      </c>
      <c r="B51" s="441"/>
      <c r="C51" s="441"/>
      <c r="D51" s="170"/>
      <c r="E51" s="170"/>
      <c r="F51" s="170"/>
      <c r="G51" s="170"/>
      <c r="H51" s="170"/>
      <c r="I51" s="170"/>
      <c r="J51" s="468"/>
      <c r="K51" s="448">
        <f>+K10+K12+K30+K33+K38+K41+K44+K46</f>
        <v>14748628.679999998</v>
      </c>
    </row>
    <row r="52" spans="1:13" s="424" customFormat="1" ht="18" customHeight="1" x14ac:dyDescent="0.2"/>
    <row r="53" spans="1:13" ht="18" customHeight="1" x14ac:dyDescent="0.2"/>
    <row r="54" spans="1:13" ht="18" customHeight="1" x14ac:dyDescent="0.2">
      <c r="A54" s="415"/>
      <c r="B54" s="416"/>
      <c r="C54" s="702"/>
      <c r="D54" s="838"/>
      <c r="E54" s="838"/>
      <c r="F54" s="838"/>
      <c r="G54" s="838"/>
      <c r="H54" s="838"/>
      <c r="I54" s="838"/>
      <c r="J54" s="839"/>
      <c r="K54" s="840"/>
      <c r="L54" s="427"/>
      <c r="M54" s="427"/>
    </row>
    <row r="55" spans="1:13" x14ac:dyDescent="0.2">
      <c r="A55" s="418"/>
      <c r="B55" s="416"/>
      <c r="J55" s="428"/>
      <c r="K55" s="429"/>
    </row>
    <row r="56" spans="1:13" x14ac:dyDescent="0.2">
      <c r="J56" s="428"/>
      <c r="K56" s="429"/>
    </row>
    <row r="57" spans="1:13" x14ac:dyDescent="0.2">
      <c r="J57" s="428"/>
      <c r="K57" s="429"/>
    </row>
    <row r="58" spans="1:13" x14ac:dyDescent="0.2">
      <c r="A58" s="415"/>
      <c r="B58" s="416"/>
      <c r="J58" s="428"/>
      <c r="K58" s="429"/>
    </row>
    <row r="60" spans="1:13" x14ac:dyDescent="0.2">
      <c r="J60" s="428"/>
      <c r="K60" s="429"/>
    </row>
    <row r="61" spans="1:13" x14ac:dyDescent="0.2">
      <c r="J61" s="428"/>
    </row>
    <row r="62" spans="1:13" x14ac:dyDescent="0.2">
      <c r="J62" s="428"/>
    </row>
  </sheetData>
  <sortState ref="A17:K32">
    <sortCondition descending="1" ref="K19:K34"/>
  </sortState>
  <mergeCells count="9">
    <mergeCell ref="H8:I8"/>
    <mergeCell ref="J8:J9"/>
    <mergeCell ref="K8:K9"/>
    <mergeCell ref="A8:A9"/>
    <mergeCell ref="B8:B9"/>
    <mergeCell ref="C8:C9"/>
    <mergeCell ref="D8:D9"/>
    <mergeCell ref="E8:F8"/>
    <mergeCell ref="G8:G9"/>
  </mergeCells>
  <pageMargins left="0" right="0" top="0.74803149606299213" bottom="0.74803149606299213" header="0.31496062992125984" footer="0.31496062992125984"/>
  <pageSetup paperSize="5" scale="60" orientation="landscape" r:id="rId1"/>
  <legacy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64"/>
  <sheetViews>
    <sheetView showGridLines="0" zoomScale="90" zoomScaleNormal="90" workbookViewId="0">
      <selection activeCell="A15" sqref="A15:XFD15"/>
    </sheetView>
  </sheetViews>
  <sheetFormatPr baseColWidth="10" defaultRowHeight="15" x14ac:dyDescent="0.25"/>
  <cols>
    <col min="1" max="1" width="60.42578125" style="254" bestFit="1" customWidth="1"/>
    <col min="2" max="2" width="26.140625" style="254" customWidth="1"/>
    <col min="3" max="3" width="12.7109375" style="254" bestFit="1" customWidth="1"/>
    <col min="4" max="4" width="17" style="254" bestFit="1" customWidth="1"/>
    <col min="5" max="6" width="10" style="254" customWidth="1"/>
    <col min="7" max="7" width="9.7109375" style="254" bestFit="1" customWidth="1"/>
    <col min="8" max="8" width="11.28515625" style="254" bestFit="1" customWidth="1"/>
    <col min="9" max="9" width="12.42578125" style="254" bestFit="1" customWidth="1"/>
    <col min="10" max="10" width="55.85546875" style="254" bestFit="1" customWidth="1"/>
    <col min="11" max="11" width="15" style="298" bestFit="1" customWidth="1"/>
    <col min="12" max="12" width="1.28515625" style="254" customWidth="1"/>
    <col min="13" max="256" width="11.42578125" style="254"/>
    <col min="257" max="257" width="69.28515625" style="254" bestFit="1" customWidth="1"/>
    <col min="258" max="258" width="26.140625" style="254" customWidth="1"/>
    <col min="259" max="259" width="17.7109375" style="254" customWidth="1"/>
    <col min="260" max="260" width="19.140625" style="254" customWidth="1"/>
    <col min="261" max="265" width="17.7109375" style="254" customWidth="1"/>
    <col min="266" max="266" width="53.7109375" style="254" bestFit="1" customWidth="1"/>
    <col min="267" max="267" width="17.7109375" style="254" customWidth="1"/>
    <col min="268" max="268" width="1.28515625" style="254" customWidth="1"/>
    <col min="269" max="512" width="11.42578125" style="254"/>
    <col min="513" max="513" width="69.28515625" style="254" bestFit="1" customWidth="1"/>
    <col min="514" max="514" width="26.140625" style="254" customWidth="1"/>
    <col min="515" max="515" width="17.7109375" style="254" customWidth="1"/>
    <col min="516" max="516" width="19.140625" style="254" customWidth="1"/>
    <col min="517" max="521" width="17.7109375" style="254" customWidth="1"/>
    <col min="522" max="522" width="53.7109375" style="254" bestFit="1" customWidth="1"/>
    <col min="523" max="523" width="17.7109375" style="254" customWidth="1"/>
    <col min="524" max="524" width="1.28515625" style="254" customWidth="1"/>
    <col min="525" max="768" width="11.42578125" style="254"/>
    <col min="769" max="769" width="69.28515625" style="254" bestFit="1" customWidth="1"/>
    <col min="770" max="770" width="26.140625" style="254" customWidth="1"/>
    <col min="771" max="771" width="17.7109375" style="254" customWidth="1"/>
    <col min="772" max="772" width="19.140625" style="254" customWidth="1"/>
    <col min="773" max="777" width="17.7109375" style="254" customWidth="1"/>
    <col min="778" max="778" width="53.7109375" style="254" bestFit="1" customWidth="1"/>
    <col min="779" max="779" width="17.7109375" style="254" customWidth="1"/>
    <col min="780" max="780" width="1.28515625" style="254" customWidth="1"/>
    <col min="781" max="1024" width="11.42578125" style="254"/>
    <col min="1025" max="1025" width="69.28515625" style="254" bestFit="1" customWidth="1"/>
    <col min="1026" max="1026" width="26.140625" style="254" customWidth="1"/>
    <col min="1027" max="1027" width="17.7109375" style="254" customWidth="1"/>
    <col min="1028" max="1028" width="19.140625" style="254" customWidth="1"/>
    <col min="1029" max="1033" width="17.7109375" style="254" customWidth="1"/>
    <col min="1034" max="1034" width="53.7109375" style="254" bestFit="1" customWidth="1"/>
    <col min="1035" max="1035" width="17.7109375" style="254" customWidth="1"/>
    <col min="1036" max="1036" width="1.28515625" style="254" customWidth="1"/>
    <col min="1037" max="1280" width="11.42578125" style="254"/>
    <col min="1281" max="1281" width="69.28515625" style="254" bestFit="1" customWidth="1"/>
    <col min="1282" max="1282" width="26.140625" style="254" customWidth="1"/>
    <col min="1283" max="1283" width="17.7109375" style="254" customWidth="1"/>
    <col min="1284" max="1284" width="19.140625" style="254" customWidth="1"/>
    <col min="1285" max="1289" width="17.7109375" style="254" customWidth="1"/>
    <col min="1290" max="1290" width="53.7109375" style="254" bestFit="1" customWidth="1"/>
    <col min="1291" max="1291" width="17.7109375" style="254" customWidth="1"/>
    <col min="1292" max="1292" width="1.28515625" style="254" customWidth="1"/>
    <col min="1293" max="1536" width="11.42578125" style="254"/>
    <col min="1537" max="1537" width="69.28515625" style="254" bestFit="1" customWidth="1"/>
    <col min="1538" max="1538" width="26.140625" style="254" customWidth="1"/>
    <col min="1539" max="1539" width="17.7109375" style="254" customWidth="1"/>
    <col min="1540" max="1540" width="19.140625" style="254" customWidth="1"/>
    <col min="1541" max="1545" width="17.7109375" style="254" customWidth="1"/>
    <col min="1546" max="1546" width="53.7109375" style="254" bestFit="1" customWidth="1"/>
    <col min="1547" max="1547" width="17.7109375" style="254" customWidth="1"/>
    <col min="1548" max="1548" width="1.28515625" style="254" customWidth="1"/>
    <col min="1549" max="1792" width="11.42578125" style="254"/>
    <col min="1793" max="1793" width="69.28515625" style="254" bestFit="1" customWidth="1"/>
    <col min="1794" max="1794" width="26.140625" style="254" customWidth="1"/>
    <col min="1795" max="1795" width="17.7109375" style="254" customWidth="1"/>
    <col min="1796" max="1796" width="19.140625" style="254" customWidth="1"/>
    <col min="1797" max="1801" width="17.7109375" style="254" customWidth="1"/>
    <col min="1802" max="1802" width="53.7109375" style="254" bestFit="1" customWidth="1"/>
    <col min="1803" max="1803" width="17.7109375" style="254" customWidth="1"/>
    <col min="1804" max="1804" width="1.28515625" style="254" customWidth="1"/>
    <col min="1805" max="2048" width="11.42578125" style="254"/>
    <col min="2049" max="2049" width="69.28515625" style="254" bestFit="1" customWidth="1"/>
    <col min="2050" max="2050" width="26.140625" style="254" customWidth="1"/>
    <col min="2051" max="2051" width="17.7109375" style="254" customWidth="1"/>
    <col min="2052" max="2052" width="19.140625" style="254" customWidth="1"/>
    <col min="2053" max="2057" width="17.7109375" style="254" customWidth="1"/>
    <col min="2058" max="2058" width="53.7109375" style="254" bestFit="1" customWidth="1"/>
    <col min="2059" max="2059" width="17.7109375" style="254" customWidth="1"/>
    <col min="2060" max="2060" width="1.28515625" style="254" customWidth="1"/>
    <col min="2061" max="2304" width="11.42578125" style="254"/>
    <col min="2305" max="2305" width="69.28515625" style="254" bestFit="1" customWidth="1"/>
    <col min="2306" max="2306" width="26.140625" style="254" customWidth="1"/>
    <col min="2307" max="2307" width="17.7109375" style="254" customWidth="1"/>
    <col min="2308" max="2308" width="19.140625" style="254" customWidth="1"/>
    <col min="2309" max="2313" width="17.7109375" style="254" customWidth="1"/>
    <col min="2314" max="2314" width="53.7109375" style="254" bestFit="1" customWidth="1"/>
    <col min="2315" max="2315" width="17.7109375" style="254" customWidth="1"/>
    <col min="2316" max="2316" width="1.28515625" style="254" customWidth="1"/>
    <col min="2317" max="2560" width="11.42578125" style="254"/>
    <col min="2561" max="2561" width="69.28515625" style="254" bestFit="1" customWidth="1"/>
    <col min="2562" max="2562" width="26.140625" style="254" customWidth="1"/>
    <col min="2563" max="2563" width="17.7109375" style="254" customWidth="1"/>
    <col min="2564" max="2564" width="19.140625" style="254" customWidth="1"/>
    <col min="2565" max="2569" width="17.7109375" style="254" customWidth="1"/>
    <col min="2570" max="2570" width="53.7109375" style="254" bestFit="1" customWidth="1"/>
    <col min="2571" max="2571" width="17.7109375" style="254" customWidth="1"/>
    <col min="2572" max="2572" width="1.28515625" style="254" customWidth="1"/>
    <col min="2573" max="2816" width="11.42578125" style="254"/>
    <col min="2817" max="2817" width="69.28515625" style="254" bestFit="1" customWidth="1"/>
    <col min="2818" max="2818" width="26.140625" style="254" customWidth="1"/>
    <col min="2819" max="2819" width="17.7109375" style="254" customWidth="1"/>
    <col min="2820" max="2820" width="19.140625" style="254" customWidth="1"/>
    <col min="2821" max="2825" width="17.7109375" style="254" customWidth="1"/>
    <col min="2826" max="2826" width="53.7109375" style="254" bestFit="1" customWidth="1"/>
    <col min="2827" max="2827" width="17.7109375" style="254" customWidth="1"/>
    <col min="2828" max="2828" width="1.28515625" style="254" customWidth="1"/>
    <col min="2829" max="3072" width="11.42578125" style="254"/>
    <col min="3073" max="3073" width="69.28515625" style="254" bestFit="1" customWidth="1"/>
    <col min="3074" max="3074" width="26.140625" style="254" customWidth="1"/>
    <col min="3075" max="3075" width="17.7109375" style="254" customWidth="1"/>
    <col min="3076" max="3076" width="19.140625" style="254" customWidth="1"/>
    <col min="3077" max="3081" width="17.7109375" style="254" customWidth="1"/>
    <col min="3082" max="3082" width="53.7109375" style="254" bestFit="1" customWidth="1"/>
    <col min="3083" max="3083" width="17.7109375" style="254" customWidth="1"/>
    <col min="3084" max="3084" width="1.28515625" style="254" customWidth="1"/>
    <col min="3085" max="3328" width="11.42578125" style="254"/>
    <col min="3329" max="3329" width="69.28515625" style="254" bestFit="1" customWidth="1"/>
    <col min="3330" max="3330" width="26.140625" style="254" customWidth="1"/>
    <col min="3331" max="3331" width="17.7109375" style="254" customWidth="1"/>
    <col min="3332" max="3332" width="19.140625" style="254" customWidth="1"/>
    <col min="3333" max="3337" width="17.7109375" style="254" customWidth="1"/>
    <col min="3338" max="3338" width="53.7109375" style="254" bestFit="1" customWidth="1"/>
    <col min="3339" max="3339" width="17.7109375" style="254" customWidth="1"/>
    <col min="3340" max="3340" width="1.28515625" style="254" customWidth="1"/>
    <col min="3341" max="3584" width="11.42578125" style="254"/>
    <col min="3585" max="3585" width="69.28515625" style="254" bestFit="1" customWidth="1"/>
    <col min="3586" max="3586" width="26.140625" style="254" customWidth="1"/>
    <col min="3587" max="3587" width="17.7109375" style="254" customWidth="1"/>
    <col min="3588" max="3588" width="19.140625" style="254" customWidth="1"/>
    <col min="3589" max="3593" width="17.7109375" style="254" customWidth="1"/>
    <col min="3594" max="3594" width="53.7109375" style="254" bestFit="1" customWidth="1"/>
    <col min="3595" max="3595" width="17.7109375" style="254" customWidth="1"/>
    <col min="3596" max="3596" width="1.28515625" style="254" customWidth="1"/>
    <col min="3597" max="3840" width="11.42578125" style="254"/>
    <col min="3841" max="3841" width="69.28515625" style="254" bestFit="1" customWidth="1"/>
    <col min="3842" max="3842" width="26.140625" style="254" customWidth="1"/>
    <col min="3843" max="3843" width="17.7109375" style="254" customWidth="1"/>
    <col min="3844" max="3844" width="19.140625" style="254" customWidth="1"/>
    <col min="3845" max="3849" width="17.7109375" style="254" customWidth="1"/>
    <col min="3850" max="3850" width="53.7109375" style="254" bestFit="1" customWidth="1"/>
    <col min="3851" max="3851" width="17.7109375" style="254" customWidth="1"/>
    <col min="3852" max="3852" width="1.28515625" style="254" customWidth="1"/>
    <col min="3853" max="4096" width="11.42578125" style="254"/>
    <col min="4097" max="4097" width="69.28515625" style="254" bestFit="1" customWidth="1"/>
    <col min="4098" max="4098" width="26.140625" style="254" customWidth="1"/>
    <col min="4099" max="4099" width="17.7109375" style="254" customWidth="1"/>
    <col min="4100" max="4100" width="19.140625" style="254" customWidth="1"/>
    <col min="4101" max="4105" width="17.7109375" style="254" customWidth="1"/>
    <col min="4106" max="4106" width="53.7109375" style="254" bestFit="1" customWidth="1"/>
    <col min="4107" max="4107" width="17.7109375" style="254" customWidth="1"/>
    <col min="4108" max="4108" width="1.28515625" style="254" customWidth="1"/>
    <col min="4109" max="4352" width="11.42578125" style="254"/>
    <col min="4353" max="4353" width="69.28515625" style="254" bestFit="1" customWidth="1"/>
    <col min="4354" max="4354" width="26.140625" style="254" customWidth="1"/>
    <col min="4355" max="4355" width="17.7109375" style="254" customWidth="1"/>
    <col min="4356" max="4356" width="19.140625" style="254" customWidth="1"/>
    <col min="4357" max="4361" width="17.7109375" style="254" customWidth="1"/>
    <col min="4362" max="4362" width="53.7109375" style="254" bestFit="1" customWidth="1"/>
    <col min="4363" max="4363" width="17.7109375" style="254" customWidth="1"/>
    <col min="4364" max="4364" width="1.28515625" style="254" customWidth="1"/>
    <col min="4365" max="4608" width="11.42578125" style="254"/>
    <col min="4609" max="4609" width="69.28515625" style="254" bestFit="1" customWidth="1"/>
    <col min="4610" max="4610" width="26.140625" style="254" customWidth="1"/>
    <col min="4611" max="4611" width="17.7109375" style="254" customWidth="1"/>
    <col min="4612" max="4612" width="19.140625" style="254" customWidth="1"/>
    <col min="4613" max="4617" width="17.7109375" style="254" customWidth="1"/>
    <col min="4618" max="4618" width="53.7109375" style="254" bestFit="1" customWidth="1"/>
    <col min="4619" max="4619" width="17.7109375" style="254" customWidth="1"/>
    <col min="4620" max="4620" width="1.28515625" style="254" customWidth="1"/>
    <col min="4621" max="4864" width="11.42578125" style="254"/>
    <col min="4865" max="4865" width="69.28515625" style="254" bestFit="1" customWidth="1"/>
    <col min="4866" max="4866" width="26.140625" style="254" customWidth="1"/>
    <col min="4867" max="4867" width="17.7109375" style="254" customWidth="1"/>
    <col min="4868" max="4868" width="19.140625" style="254" customWidth="1"/>
    <col min="4869" max="4873" width="17.7109375" style="254" customWidth="1"/>
    <col min="4874" max="4874" width="53.7109375" style="254" bestFit="1" customWidth="1"/>
    <col min="4875" max="4875" width="17.7109375" style="254" customWidth="1"/>
    <col min="4876" max="4876" width="1.28515625" style="254" customWidth="1"/>
    <col min="4877" max="5120" width="11.42578125" style="254"/>
    <col min="5121" max="5121" width="69.28515625" style="254" bestFit="1" customWidth="1"/>
    <col min="5122" max="5122" width="26.140625" style="254" customWidth="1"/>
    <col min="5123" max="5123" width="17.7109375" style="254" customWidth="1"/>
    <col min="5124" max="5124" width="19.140625" style="254" customWidth="1"/>
    <col min="5125" max="5129" width="17.7109375" style="254" customWidth="1"/>
    <col min="5130" max="5130" width="53.7109375" style="254" bestFit="1" customWidth="1"/>
    <col min="5131" max="5131" width="17.7109375" style="254" customWidth="1"/>
    <col min="5132" max="5132" width="1.28515625" style="254" customWidth="1"/>
    <col min="5133" max="5376" width="11.42578125" style="254"/>
    <col min="5377" max="5377" width="69.28515625" style="254" bestFit="1" customWidth="1"/>
    <col min="5378" max="5378" width="26.140625" style="254" customWidth="1"/>
    <col min="5379" max="5379" width="17.7109375" style="254" customWidth="1"/>
    <col min="5380" max="5380" width="19.140625" style="254" customWidth="1"/>
    <col min="5381" max="5385" width="17.7109375" style="254" customWidth="1"/>
    <col min="5386" max="5386" width="53.7109375" style="254" bestFit="1" customWidth="1"/>
    <col min="5387" max="5387" width="17.7109375" style="254" customWidth="1"/>
    <col min="5388" max="5388" width="1.28515625" style="254" customWidth="1"/>
    <col min="5389" max="5632" width="11.42578125" style="254"/>
    <col min="5633" max="5633" width="69.28515625" style="254" bestFit="1" customWidth="1"/>
    <col min="5634" max="5634" width="26.140625" style="254" customWidth="1"/>
    <col min="5635" max="5635" width="17.7109375" style="254" customWidth="1"/>
    <col min="5636" max="5636" width="19.140625" style="254" customWidth="1"/>
    <col min="5637" max="5641" width="17.7109375" style="254" customWidth="1"/>
    <col min="5642" max="5642" width="53.7109375" style="254" bestFit="1" customWidth="1"/>
    <col min="5643" max="5643" width="17.7109375" style="254" customWidth="1"/>
    <col min="5644" max="5644" width="1.28515625" style="254" customWidth="1"/>
    <col min="5645" max="5888" width="11.42578125" style="254"/>
    <col min="5889" max="5889" width="69.28515625" style="254" bestFit="1" customWidth="1"/>
    <col min="5890" max="5890" width="26.140625" style="254" customWidth="1"/>
    <col min="5891" max="5891" width="17.7109375" style="254" customWidth="1"/>
    <col min="5892" max="5892" width="19.140625" style="254" customWidth="1"/>
    <col min="5893" max="5897" width="17.7109375" style="254" customWidth="1"/>
    <col min="5898" max="5898" width="53.7109375" style="254" bestFit="1" customWidth="1"/>
    <col min="5899" max="5899" width="17.7109375" style="254" customWidth="1"/>
    <col min="5900" max="5900" width="1.28515625" style="254" customWidth="1"/>
    <col min="5901" max="6144" width="11.42578125" style="254"/>
    <col min="6145" max="6145" width="69.28515625" style="254" bestFit="1" customWidth="1"/>
    <col min="6146" max="6146" width="26.140625" style="254" customWidth="1"/>
    <col min="6147" max="6147" width="17.7109375" style="254" customWidth="1"/>
    <col min="6148" max="6148" width="19.140625" style="254" customWidth="1"/>
    <col min="6149" max="6153" width="17.7109375" style="254" customWidth="1"/>
    <col min="6154" max="6154" width="53.7109375" style="254" bestFit="1" customWidth="1"/>
    <col min="6155" max="6155" width="17.7109375" style="254" customWidth="1"/>
    <col min="6156" max="6156" width="1.28515625" style="254" customWidth="1"/>
    <col min="6157" max="6400" width="11.42578125" style="254"/>
    <col min="6401" max="6401" width="69.28515625" style="254" bestFit="1" customWidth="1"/>
    <col min="6402" max="6402" width="26.140625" style="254" customWidth="1"/>
    <col min="6403" max="6403" width="17.7109375" style="254" customWidth="1"/>
    <col min="6404" max="6404" width="19.140625" style="254" customWidth="1"/>
    <col min="6405" max="6409" width="17.7109375" style="254" customWidth="1"/>
    <col min="6410" max="6410" width="53.7109375" style="254" bestFit="1" customWidth="1"/>
    <col min="6411" max="6411" width="17.7109375" style="254" customWidth="1"/>
    <col min="6412" max="6412" width="1.28515625" style="254" customWidth="1"/>
    <col min="6413" max="6656" width="11.42578125" style="254"/>
    <col min="6657" max="6657" width="69.28515625" style="254" bestFit="1" customWidth="1"/>
    <col min="6658" max="6658" width="26.140625" style="254" customWidth="1"/>
    <col min="6659" max="6659" width="17.7109375" style="254" customWidth="1"/>
    <col min="6660" max="6660" width="19.140625" style="254" customWidth="1"/>
    <col min="6661" max="6665" width="17.7109375" style="254" customWidth="1"/>
    <col min="6666" max="6666" width="53.7109375" style="254" bestFit="1" customWidth="1"/>
    <col min="6667" max="6667" width="17.7109375" style="254" customWidth="1"/>
    <col min="6668" max="6668" width="1.28515625" style="254" customWidth="1"/>
    <col min="6669" max="6912" width="11.42578125" style="254"/>
    <col min="6913" max="6913" width="69.28515625" style="254" bestFit="1" customWidth="1"/>
    <col min="6914" max="6914" width="26.140625" style="254" customWidth="1"/>
    <col min="6915" max="6915" width="17.7109375" style="254" customWidth="1"/>
    <col min="6916" max="6916" width="19.140625" style="254" customWidth="1"/>
    <col min="6917" max="6921" width="17.7109375" style="254" customWidth="1"/>
    <col min="6922" max="6922" width="53.7109375" style="254" bestFit="1" customWidth="1"/>
    <col min="6923" max="6923" width="17.7109375" style="254" customWidth="1"/>
    <col min="6924" max="6924" width="1.28515625" style="254" customWidth="1"/>
    <col min="6925" max="7168" width="11.42578125" style="254"/>
    <col min="7169" max="7169" width="69.28515625" style="254" bestFit="1" customWidth="1"/>
    <col min="7170" max="7170" width="26.140625" style="254" customWidth="1"/>
    <col min="7171" max="7171" width="17.7109375" style="254" customWidth="1"/>
    <col min="7172" max="7172" width="19.140625" style="254" customWidth="1"/>
    <col min="7173" max="7177" width="17.7109375" style="254" customWidth="1"/>
    <col min="7178" max="7178" width="53.7109375" style="254" bestFit="1" customWidth="1"/>
    <col min="7179" max="7179" width="17.7109375" style="254" customWidth="1"/>
    <col min="7180" max="7180" width="1.28515625" style="254" customWidth="1"/>
    <col min="7181" max="7424" width="11.42578125" style="254"/>
    <col min="7425" max="7425" width="69.28515625" style="254" bestFit="1" customWidth="1"/>
    <col min="7426" max="7426" width="26.140625" style="254" customWidth="1"/>
    <col min="7427" max="7427" width="17.7109375" style="254" customWidth="1"/>
    <col min="7428" max="7428" width="19.140625" style="254" customWidth="1"/>
    <col min="7429" max="7433" width="17.7109375" style="254" customWidth="1"/>
    <col min="7434" max="7434" width="53.7109375" style="254" bestFit="1" customWidth="1"/>
    <col min="7435" max="7435" width="17.7109375" style="254" customWidth="1"/>
    <col min="7436" max="7436" width="1.28515625" style="254" customWidth="1"/>
    <col min="7437" max="7680" width="11.42578125" style="254"/>
    <col min="7681" max="7681" width="69.28515625" style="254" bestFit="1" customWidth="1"/>
    <col min="7682" max="7682" width="26.140625" style="254" customWidth="1"/>
    <col min="7683" max="7683" width="17.7109375" style="254" customWidth="1"/>
    <col min="7684" max="7684" width="19.140625" style="254" customWidth="1"/>
    <col min="7685" max="7689" width="17.7109375" style="254" customWidth="1"/>
    <col min="7690" max="7690" width="53.7109375" style="254" bestFit="1" customWidth="1"/>
    <col min="7691" max="7691" width="17.7109375" style="254" customWidth="1"/>
    <col min="7692" max="7692" width="1.28515625" style="254" customWidth="1"/>
    <col min="7693" max="7936" width="11.42578125" style="254"/>
    <col min="7937" max="7937" width="69.28515625" style="254" bestFit="1" customWidth="1"/>
    <col min="7938" max="7938" width="26.140625" style="254" customWidth="1"/>
    <col min="7939" max="7939" width="17.7109375" style="254" customWidth="1"/>
    <col min="7940" max="7940" width="19.140625" style="254" customWidth="1"/>
    <col min="7941" max="7945" width="17.7109375" style="254" customWidth="1"/>
    <col min="7946" max="7946" width="53.7109375" style="254" bestFit="1" customWidth="1"/>
    <col min="7947" max="7947" width="17.7109375" style="254" customWidth="1"/>
    <col min="7948" max="7948" width="1.28515625" style="254" customWidth="1"/>
    <col min="7949" max="8192" width="11.42578125" style="254"/>
    <col min="8193" max="8193" width="69.28515625" style="254" bestFit="1" customWidth="1"/>
    <col min="8194" max="8194" width="26.140625" style="254" customWidth="1"/>
    <col min="8195" max="8195" width="17.7109375" style="254" customWidth="1"/>
    <col min="8196" max="8196" width="19.140625" style="254" customWidth="1"/>
    <col min="8197" max="8201" width="17.7109375" style="254" customWidth="1"/>
    <col min="8202" max="8202" width="53.7109375" style="254" bestFit="1" customWidth="1"/>
    <col min="8203" max="8203" width="17.7109375" style="254" customWidth="1"/>
    <col min="8204" max="8204" width="1.28515625" style="254" customWidth="1"/>
    <col min="8205" max="8448" width="11.42578125" style="254"/>
    <col min="8449" max="8449" width="69.28515625" style="254" bestFit="1" customWidth="1"/>
    <col min="8450" max="8450" width="26.140625" style="254" customWidth="1"/>
    <col min="8451" max="8451" width="17.7109375" style="254" customWidth="1"/>
    <col min="8452" max="8452" width="19.140625" style="254" customWidth="1"/>
    <col min="8453" max="8457" width="17.7109375" style="254" customWidth="1"/>
    <col min="8458" max="8458" width="53.7109375" style="254" bestFit="1" customWidth="1"/>
    <col min="8459" max="8459" width="17.7109375" style="254" customWidth="1"/>
    <col min="8460" max="8460" width="1.28515625" style="254" customWidth="1"/>
    <col min="8461" max="8704" width="11.42578125" style="254"/>
    <col min="8705" max="8705" width="69.28515625" style="254" bestFit="1" customWidth="1"/>
    <col min="8706" max="8706" width="26.140625" style="254" customWidth="1"/>
    <col min="8707" max="8707" width="17.7109375" style="254" customWidth="1"/>
    <col min="8708" max="8708" width="19.140625" style="254" customWidth="1"/>
    <col min="8709" max="8713" width="17.7109375" style="254" customWidth="1"/>
    <col min="8714" max="8714" width="53.7109375" style="254" bestFit="1" customWidth="1"/>
    <col min="8715" max="8715" width="17.7109375" style="254" customWidth="1"/>
    <col min="8716" max="8716" width="1.28515625" style="254" customWidth="1"/>
    <col min="8717" max="8960" width="11.42578125" style="254"/>
    <col min="8961" max="8961" width="69.28515625" style="254" bestFit="1" customWidth="1"/>
    <col min="8962" max="8962" width="26.140625" style="254" customWidth="1"/>
    <col min="8963" max="8963" width="17.7109375" style="254" customWidth="1"/>
    <col min="8964" max="8964" width="19.140625" style="254" customWidth="1"/>
    <col min="8965" max="8969" width="17.7109375" style="254" customWidth="1"/>
    <col min="8970" max="8970" width="53.7109375" style="254" bestFit="1" customWidth="1"/>
    <col min="8971" max="8971" width="17.7109375" style="254" customWidth="1"/>
    <col min="8972" max="8972" width="1.28515625" style="254" customWidth="1"/>
    <col min="8973" max="9216" width="11.42578125" style="254"/>
    <col min="9217" max="9217" width="69.28515625" style="254" bestFit="1" customWidth="1"/>
    <col min="9218" max="9218" width="26.140625" style="254" customWidth="1"/>
    <col min="9219" max="9219" width="17.7109375" style="254" customWidth="1"/>
    <col min="9220" max="9220" width="19.140625" style="254" customWidth="1"/>
    <col min="9221" max="9225" width="17.7109375" style="254" customWidth="1"/>
    <col min="9226" max="9226" width="53.7109375" style="254" bestFit="1" customWidth="1"/>
    <col min="9227" max="9227" width="17.7109375" style="254" customWidth="1"/>
    <col min="9228" max="9228" width="1.28515625" style="254" customWidth="1"/>
    <col min="9229" max="9472" width="11.42578125" style="254"/>
    <col min="9473" max="9473" width="69.28515625" style="254" bestFit="1" customWidth="1"/>
    <col min="9474" max="9474" width="26.140625" style="254" customWidth="1"/>
    <col min="9475" max="9475" width="17.7109375" style="254" customWidth="1"/>
    <col min="9476" max="9476" width="19.140625" style="254" customWidth="1"/>
    <col min="9477" max="9481" width="17.7109375" style="254" customWidth="1"/>
    <col min="9482" max="9482" width="53.7109375" style="254" bestFit="1" customWidth="1"/>
    <col min="9483" max="9483" width="17.7109375" style="254" customWidth="1"/>
    <col min="9484" max="9484" width="1.28515625" style="254" customWidth="1"/>
    <col min="9485" max="9728" width="11.42578125" style="254"/>
    <col min="9729" max="9729" width="69.28515625" style="254" bestFit="1" customWidth="1"/>
    <col min="9730" max="9730" width="26.140625" style="254" customWidth="1"/>
    <col min="9731" max="9731" width="17.7109375" style="254" customWidth="1"/>
    <col min="9732" max="9732" width="19.140625" style="254" customWidth="1"/>
    <col min="9733" max="9737" width="17.7109375" style="254" customWidth="1"/>
    <col min="9738" max="9738" width="53.7109375" style="254" bestFit="1" customWidth="1"/>
    <col min="9739" max="9739" width="17.7109375" style="254" customWidth="1"/>
    <col min="9740" max="9740" width="1.28515625" style="254" customWidth="1"/>
    <col min="9741" max="9984" width="11.42578125" style="254"/>
    <col min="9985" max="9985" width="69.28515625" style="254" bestFit="1" customWidth="1"/>
    <col min="9986" max="9986" width="26.140625" style="254" customWidth="1"/>
    <col min="9987" max="9987" width="17.7109375" style="254" customWidth="1"/>
    <col min="9988" max="9988" width="19.140625" style="254" customWidth="1"/>
    <col min="9989" max="9993" width="17.7109375" style="254" customWidth="1"/>
    <col min="9994" max="9994" width="53.7109375" style="254" bestFit="1" customWidth="1"/>
    <col min="9995" max="9995" width="17.7109375" style="254" customWidth="1"/>
    <col min="9996" max="9996" width="1.28515625" style="254" customWidth="1"/>
    <col min="9997" max="10240" width="11.42578125" style="254"/>
    <col min="10241" max="10241" width="69.28515625" style="254" bestFit="1" customWidth="1"/>
    <col min="10242" max="10242" width="26.140625" style="254" customWidth="1"/>
    <col min="10243" max="10243" width="17.7109375" style="254" customWidth="1"/>
    <col min="10244" max="10244" width="19.140625" style="254" customWidth="1"/>
    <col min="10245" max="10249" width="17.7109375" style="254" customWidth="1"/>
    <col min="10250" max="10250" width="53.7109375" style="254" bestFit="1" customWidth="1"/>
    <col min="10251" max="10251" width="17.7109375" style="254" customWidth="1"/>
    <col min="10252" max="10252" width="1.28515625" style="254" customWidth="1"/>
    <col min="10253" max="10496" width="11.42578125" style="254"/>
    <col min="10497" max="10497" width="69.28515625" style="254" bestFit="1" customWidth="1"/>
    <col min="10498" max="10498" width="26.140625" style="254" customWidth="1"/>
    <col min="10499" max="10499" width="17.7109375" style="254" customWidth="1"/>
    <col min="10500" max="10500" width="19.140625" style="254" customWidth="1"/>
    <col min="10501" max="10505" width="17.7109375" style="254" customWidth="1"/>
    <col min="10506" max="10506" width="53.7109375" style="254" bestFit="1" customWidth="1"/>
    <col min="10507" max="10507" width="17.7109375" style="254" customWidth="1"/>
    <col min="10508" max="10508" width="1.28515625" style="254" customWidth="1"/>
    <col min="10509" max="10752" width="11.42578125" style="254"/>
    <col min="10753" max="10753" width="69.28515625" style="254" bestFit="1" customWidth="1"/>
    <col min="10754" max="10754" width="26.140625" style="254" customWidth="1"/>
    <col min="10755" max="10755" width="17.7109375" style="254" customWidth="1"/>
    <col min="10756" max="10756" width="19.140625" style="254" customWidth="1"/>
    <col min="10757" max="10761" width="17.7109375" style="254" customWidth="1"/>
    <col min="10762" max="10762" width="53.7109375" style="254" bestFit="1" customWidth="1"/>
    <col min="10763" max="10763" width="17.7109375" style="254" customWidth="1"/>
    <col min="10764" max="10764" width="1.28515625" style="254" customWidth="1"/>
    <col min="10765" max="11008" width="11.42578125" style="254"/>
    <col min="11009" max="11009" width="69.28515625" style="254" bestFit="1" customWidth="1"/>
    <col min="11010" max="11010" width="26.140625" style="254" customWidth="1"/>
    <col min="11011" max="11011" width="17.7109375" style="254" customWidth="1"/>
    <col min="11012" max="11012" width="19.140625" style="254" customWidth="1"/>
    <col min="11013" max="11017" width="17.7109375" style="254" customWidth="1"/>
    <col min="11018" max="11018" width="53.7109375" style="254" bestFit="1" customWidth="1"/>
    <col min="11019" max="11019" width="17.7109375" style="254" customWidth="1"/>
    <col min="11020" max="11020" width="1.28515625" style="254" customWidth="1"/>
    <col min="11021" max="11264" width="11.42578125" style="254"/>
    <col min="11265" max="11265" width="69.28515625" style="254" bestFit="1" customWidth="1"/>
    <col min="11266" max="11266" width="26.140625" style="254" customWidth="1"/>
    <col min="11267" max="11267" width="17.7109375" style="254" customWidth="1"/>
    <col min="11268" max="11268" width="19.140625" style="254" customWidth="1"/>
    <col min="11269" max="11273" width="17.7109375" style="254" customWidth="1"/>
    <col min="11274" max="11274" width="53.7109375" style="254" bestFit="1" customWidth="1"/>
    <col min="11275" max="11275" width="17.7109375" style="254" customWidth="1"/>
    <col min="11276" max="11276" width="1.28515625" style="254" customWidth="1"/>
    <col min="11277" max="11520" width="11.42578125" style="254"/>
    <col min="11521" max="11521" width="69.28515625" style="254" bestFit="1" customWidth="1"/>
    <col min="11522" max="11522" width="26.140625" style="254" customWidth="1"/>
    <col min="11523" max="11523" width="17.7109375" style="254" customWidth="1"/>
    <col min="11524" max="11524" width="19.140625" style="254" customWidth="1"/>
    <col min="11525" max="11529" width="17.7109375" style="254" customWidth="1"/>
    <col min="11530" max="11530" width="53.7109375" style="254" bestFit="1" customWidth="1"/>
    <col min="11531" max="11531" width="17.7109375" style="254" customWidth="1"/>
    <col min="11532" max="11532" width="1.28515625" style="254" customWidth="1"/>
    <col min="11533" max="11776" width="11.42578125" style="254"/>
    <col min="11777" max="11777" width="69.28515625" style="254" bestFit="1" customWidth="1"/>
    <col min="11778" max="11778" width="26.140625" style="254" customWidth="1"/>
    <col min="11779" max="11779" width="17.7109375" style="254" customWidth="1"/>
    <col min="11780" max="11780" width="19.140625" style="254" customWidth="1"/>
    <col min="11781" max="11785" width="17.7109375" style="254" customWidth="1"/>
    <col min="11786" max="11786" width="53.7109375" style="254" bestFit="1" customWidth="1"/>
    <col min="11787" max="11787" width="17.7109375" style="254" customWidth="1"/>
    <col min="11788" max="11788" width="1.28515625" style="254" customWidth="1"/>
    <col min="11789" max="12032" width="11.42578125" style="254"/>
    <col min="12033" max="12033" width="69.28515625" style="254" bestFit="1" customWidth="1"/>
    <col min="12034" max="12034" width="26.140625" style="254" customWidth="1"/>
    <col min="12035" max="12035" width="17.7109375" style="254" customWidth="1"/>
    <col min="12036" max="12036" width="19.140625" style="254" customWidth="1"/>
    <col min="12037" max="12041" width="17.7109375" style="254" customWidth="1"/>
    <col min="12042" max="12042" width="53.7109375" style="254" bestFit="1" customWidth="1"/>
    <col min="12043" max="12043" width="17.7109375" style="254" customWidth="1"/>
    <col min="12044" max="12044" width="1.28515625" style="254" customWidth="1"/>
    <col min="12045" max="12288" width="11.42578125" style="254"/>
    <col min="12289" max="12289" width="69.28515625" style="254" bestFit="1" customWidth="1"/>
    <col min="12290" max="12290" width="26.140625" style="254" customWidth="1"/>
    <col min="12291" max="12291" width="17.7109375" style="254" customWidth="1"/>
    <col min="12292" max="12292" width="19.140625" style="254" customWidth="1"/>
    <col min="12293" max="12297" width="17.7109375" style="254" customWidth="1"/>
    <col min="12298" max="12298" width="53.7109375" style="254" bestFit="1" customWidth="1"/>
    <col min="12299" max="12299" width="17.7109375" style="254" customWidth="1"/>
    <col min="12300" max="12300" width="1.28515625" style="254" customWidth="1"/>
    <col min="12301" max="12544" width="11.42578125" style="254"/>
    <col min="12545" max="12545" width="69.28515625" style="254" bestFit="1" customWidth="1"/>
    <col min="12546" max="12546" width="26.140625" style="254" customWidth="1"/>
    <col min="12547" max="12547" width="17.7109375" style="254" customWidth="1"/>
    <col min="12548" max="12548" width="19.140625" style="254" customWidth="1"/>
    <col min="12549" max="12553" width="17.7109375" style="254" customWidth="1"/>
    <col min="12554" max="12554" width="53.7109375" style="254" bestFit="1" customWidth="1"/>
    <col min="12555" max="12555" width="17.7109375" style="254" customWidth="1"/>
    <col min="12556" max="12556" width="1.28515625" style="254" customWidth="1"/>
    <col min="12557" max="12800" width="11.42578125" style="254"/>
    <col min="12801" max="12801" width="69.28515625" style="254" bestFit="1" customWidth="1"/>
    <col min="12802" max="12802" width="26.140625" style="254" customWidth="1"/>
    <col min="12803" max="12803" width="17.7109375" style="254" customWidth="1"/>
    <col min="12804" max="12804" width="19.140625" style="254" customWidth="1"/>
    <col min="12805" max="12809" width="17.7109375" style="254" customWidth="1"/>
    <col min="12810" max="12810" width="53.7109375" style="254" bestFit="1" customWidth="1"/>
    <col min="12811" max="12811" width="17.7109375" style="254" customWidth="1"/>
    <col min="12812" max="12812" width="1.28515625" style="254" customWidth="1"/>
    <col min="12813" max="13056" width="11.42578125" style="254"/>
    <col min="13057" max="13057" width="69.28515625" style="254" bestFit="1" customWidth="1"/>
    <col min="13058" max="13058" width="26.140625" style="254" customWidth="1"/>
    <col min="13059" max="13059" width="17.7109375" style="254" customWidth="1"/>
    <col min="13060" max="13060" width="19.140625" style="254" customWidth="1"/>
    <col min="13061" max="13065" width="17.7109375" style="254" customWidth="1"/>
    <col min="13066" max="13066" width="53.7109375" style="254" bestFit="1" customWidth="1"/>
    <col min="13067" max="13067" width="17.7109375" style="254" customWidth="1"/>
    <col min="13068" max="13068" width="1.28515625" style="254" customWidth="1"/>
    <col min="13069" max="13312" width="11.42578125" style="254"/>
    <col min="13313" max="13313" width="69.28515625" style="254" bestFit="1" customWidth="1"/>
    <col min="13314" max="13314" width="26.140625" style="254" customWidth="1"/>
    <col min="13315" max="13315" width="17.7109375" style="254" customWidth="1"/>
    <col min="13316" max="13316" width="19.140625" style="254" customWidth="1"/>
    <col min="13317" max="13321" width="17.7109375" style="254" customWidth="1"/>
    <col min="13322" max="13322" width="53.7109375" style="254" bestFit="1" customWidth="1"/>
    <col min="13323" max="13323" width="17.7109375" style="254" customWidth="1"/>
    <col min="13324" max="13324" width="1.28515625" style="254" customWidth="1"/>
    <col min="13325" max="13568" width="11.42578125" style="254"/>
    <col min="13569" max="13569" width="69.28515625" style="254" bestFit="1" customWidth="1"/>
    <col min="13570" max="13570" width="26.140625" style="254" customWidth="1"/>
    <col min="13571" max="13571" width="17.7109375" style="254" customWidth="1"/>
    <col min="13572" max="13572" width="19.140625" style="254" customWidth="1"/>
    <col min="13573" max="13577" width="17.7109375" style="254" customWidth="1"/>
    <col min="13578" max="13578" width="53.7109375" style="254" bestFit="1" customWidth="1"/>
    <col min="13579" max="13579" width="17.7109375" style="254" customWidth="1"/>
    <col min="13580" max="13580" width="1.28515625" style="254" customWidth="1"/>
    <col min="13581" max="13824" width="11.42578125" style="254"/>
    <col min="13825" max="13825" width="69.28515625" style="254" bestFit="1" customWidth="1"/>
    <col min="13826" max="13826" width="26.140625" style="254" customWidth="1"/>
    <col min="13827" max="13827" width="17.7109375" style="254" customWidth="1"/>
    <col min="13828" max="13828" width="19.140625" style="254" customWidth="1"/>
    <col min="13829" max="13833" width="17.7109375" style="254" customWidth="1"/>
    <col min="13834" max="13834" width="53.7109375" style="254" bestFit="1" customWidth="1"/>
    <col min="13835" max="13835" width="17.7109375" style="254" customWidth="1"/>
    <col min="13836" max="13836" width="1.28515625" style="254" customWidth="1"/>
    <col min="13837" max="14080" width="11.42578125" style="254"/>
    <col min="14081" max="14081" width="69.28515625" style="254" bestFit="1" customWidth="1"/>
    <col min="14082" max="14082" width="26.140625" style="254" customWidth="1"/>
    <col min="14083" max="14083" width="17.7109375" style="254" customWidth="1"/>
    <col min="14084" max="14084" width="19.140625" style="254" customWidth="1"/>
    <col min="14085" max="14089" width="17.7109375" style="254" customWidth="1"/>
    <col min="14090" max="14090" width="53.7109375" style="254" bestFit="1" customWidth="1"/>
    <col min="14091" max="14091" width="17.7109375" style="254" customWidth="1"/>
    <col min="14092" max="14092" width="1.28515625" style="254" customWidth="1"/>
    <col min="14093" max="14336" width="11.42578125" style="254"/>
    <col min="14337" max="14337" width="69.28515625" style="254" bestFit="1" customWidth="1"/>
    <col min="14338" max="14338" width="26.140625" style="254" customWidth="1"/>
    <col min="14339" max="14339" width="17.7109375" style="254" customWidth="1"/>
    <col min="14340" max="14340" width="19.140625" style="254" customWidth="1"/>
    <col min="14341" max="14345" width="17.7109375" style="254" customWidth="1"/>
    <col min="14346" max="14346" width="53.7109375" style="254" bestFit="1" customWidth="1"/>
    <col min="14347" max="14347" width="17.7109375" style="254" customWidth="1"/>
    <col min="14348" max="14348" width="1.28515625" style="254" customWidth="1"/>
    <col min="14349" max="14592" width="11.42578125" style="254"/>
    <col min="14593" max="14593" width="69.28515625" style="254" bestFit="1" customWidth="1"/>
    <col min="14594" max="14594" width="26.140625" style="254" customWidth="1"/>
    <col min="14595" max="14595" width="17.7109375" style="254" customWidth="1"/>
    <col min="14596" max="14596" width="19.140625" style="254" customWidth="1"/>
    <col min="14597" max="14601" width="17.7109375" style="254" customWidth="1"/>
    <col min="14602" max="14602" width="53.7109375" style="254" bestFit="1" customWidth="1"/>
    <col min="14603" max="14603" width="17.7109375" style="254" customWidth="1"/>
    <col min="14604" max="14604" width="1.28515625" style="254" customWidth="1"/>
    <col min="14605" max="14848" width="11.42578125" style="254"/>
    <col min="14849" max="14849" width="69.28515625" style="254" bestFit="1" customWidth="1"/>
    <col min="14850" max="14850" width="26.140625" style="254" customWidth="1"/>
    <col min="14851" max="14851" width="17.7109375" style="254" customWidth="1"/>
    <col min="14852" max="14852" width="19.140625" style="254" customWidth="1"/>
    <col min="14853" max="14857" width="17.7109375" style="254" customWidth="1"/>
    <col min="14858" max="14858" width="53.7109375" style="254" bestFit="1" customWidth="1"/>
    <col min="14859" max="14859" width="17.7109375" style="254" customWidth="1"/>
    <col min="14860" max="14860" width="1.28515625" style="254" customWidth="1"/>
    <col min="14861" max="15104" width="11.42578125" style="254"/>
    <col min="15105" max="15105" width="69.28515625" style="254" bestFit="1" customWidth="1"/>
    <col min="15106" max="15106" width="26.140625" style="254" customWidth="1"/>
    <col min="15107" max="15107" width="17.7109375" style="254" customWidth="1"/>
    <col min="15108" max="15108" width="19.140625" style="254" customWidth="1"/>
    <col min="15109" max="15113" width="17.7109375" style="254" customWidth="1"/>
    <col min="15114" max="15114" width="53.7109375" style="254" bestFit="1" customWidth="1"/>
    <col min="15115" max="15115" width="17.7109375" style="254" customWidth="1"/>
    <col min="15116" max="15116" width="1.28515625" style="254" customWidth="1"/>
    <col min="15117" max="15360" width="11.42578125" style="254"/>
    <col min="15361" max="15361" width="69.28515625" style="254" bestFit="1" customWidth="1"/>
    <col min="15362" max="15362" width="26.140625" style="254" customWidth="1"/>
    <col min="15363" max="15363" width="17.7109375" style="254" customWidth="1"/>
    <col min="15364" max="15364" width="19.140625" style="254" customWidth="1"/>
    <col min="15365" max="15369" width="17.7109375" style="254" customWidth="1"/>
    <col min="15370" max="15370" width="53.7109375" style="254" bestFit="1" customWidth="1"/>
    <col min="15371" max="15371" width="17.7109375" style="254" customWidth="1"/>
    <col min="15372" max="15372" width="1.28515625" style="254" customWidth="1"/>
    <col min="15373" max="15616" width="11.42578125" style="254"/>
    <col min="15617" max="15617" width="69.28515625" style="254" bestFit="1" customWidth="1"/>
    <col min="15618" max="15618" width="26.140625" style="254" customWidth="1"/>
    <col min="15619" max="15619" width="17.7109375" style="254" customWidth="1"/>
    <col min="15620" max="15620" width="19.140625" style="254" customWidth="1"/>
    <col min="15621" max="15625" width="17.7109375" style="254" customWidth="1"/>
    <col min="15626" max="15626" width="53.7109375" style="254" bestFit="1" customWidth="1"/>
    <col min="15627" max="15627" width="17.7109375" style="254" customWidth="1"/>
    <col min="15628" max="15628" width="1.28515625" style="254" customWidth="1"/>
    <col min="15629" max="15872" width="11.42578125" style="254"/>
    <col min="15873" max="15873" width="69.28515625" style="254" bestFit="1" customWidth="1"/>
    <col min="15874" max="15874" width="26.140625" style="254" customWidth="1"/>
    <col min="15875" max="15875" width="17.7109375" style="254" customWidth="1"/>
    <col min="15876" max="15876" width="19.140625" style="254" customWidth="1"/>
    <col min="15877" max="15881" width="17.7109375" style="254" customWidth="1"/>
    <col min="15882" max="15882" width="53.7109375" style="254" bestFit="1" customWidth="1"/>
    <col min="15883" max="15883" width="17.7109375" style="254" customWidth="1"/>
    <col min="15884" max="15884" width="1.28515625" style="254" customWidth="1"/>
    <col min="15885" max="16128" width="11.42578125" style="254"/>
    <col min="16129" max="16129" width="69.28515625" style="254" bestFit="1" customWidth="1"/>
    <col min="16130" max="16130" width="26.140625" style="254" customWidth="1"/>
    <col min="16131" max="16131" width="17.7109375" style="254" customWidth="1"/>
    <col min="16132" max="16132" width="19.140625" style="254" customWidth="1"/>
    <col min="16133" max="16137" width="17.7109375" style="254" customWidth="1"/>
    <col min="16138" max="16138" width="53.7109375" style="254" bestFit="1" customWidth="1"/>
    <col min="16139" max="16139" width="17.7109375" style="254" customWidth="1"/>
    <col min="16140" max="16140" width="1.28515625" style="254" customWidth="1"/>
    <col min="16141" max="16384" width="11.42578125" style="254"/>
  </cols>
  <sheetData>
    <row r="1" spans="1:11" s="255" customFormat="1" x14ac:dyDescent="0.25">
      <c r="K1" s="110"/>
    </row>
    <row r="2" spans="1:11" s="255" customFormat="1" x14ac:dyDescent="0.25">
      <c r="A2" s="435" t="s">
        <v>126</v>
      </c>
      <c r="B2" s="257"/>
      <c r="C2" s="257"/>
      <c r="D2" s="257"/>
      <c r="E2" s="257"/>
      <c r="F2" s="257"/>
      <c r="G2" s="257"/>
      <c r="H2" s="257"/>
      <c r="I2" s="257"/>
      <c r="J2" s="257"/>
      <c r="K2" s="296" t="s">
        <v>127</v>
      </c>
    </row>
    <row r="3" spans="1:11" s="255" customFormat="1" x14ac:dyDescent="0.25">
      <c r="A3" s="34" t="s">
        <v>0</v>
      </c>
      <c r="B3" s="257"/>
      <c r="C3" s="257"/>
      <c r="D3" s="257"/>
      <c r="E3" s="257"/>
      <c r="F3" s="257"/>
      <c r="G3" s="257"/>
      <c r="H3" s="257"/>
      <c r="I3" s="257"/>
      <c r="J3" s="257"/>
      <c r="K3" s="111"/>
    </row>
    <row r="4" spans="1:11" s="255" customFormat="1" x14ac:dyDescent="0.25">
      <c r="A4" s="23" t="s">
        <v>1146</v>
      </c>
      <c r="B4" s="257"/>
      <c r="C4" s="257"/>
      <c r="D4" s="257"/>
      <c r="E4" s="257"/>
      <c r="F4" s="257"/>
      <c r="G4" s="257"/>
      <c r="H4" s="257"/>
      <c r="I4" s="257"/>
      <c r="J4" s="257"/>
      <c r="K4" s="111"/>
    </row>
    <row r="5" spans="1:11" s="255" customFormat="1" x14ac:dyDescent="0.25">
      <c r="K5" s="110"/>
    </row>
    <row r="6" spans="1:11" s="255" customFormat="1" x14ac:dyDescent="0.25">
      <c r="A6" s="277" t="s">
        <v>1</v>
      </c>
      <c r="B6" s="277" t="s">
        <v>2</v>
      </c>
      <c r="C6" s="277" t="s">
        <v>3</v>
      </c>
      <c r="D6" s="277"/>
      <c r="E6" s="259" t="s">
        <v>4</v>
      </c>
      <c r="F6" s="259"/>
      <c r="G6" s="277" t="s">
        <v>5</v>
      </c>
      <c r="H6" s="1603" t="s">
        <v>6</v>
      </c>
      <c r="I6" s="1603"/>
      <c r="J6" s="277" t="s">
        <v>7</v>
      </c>
      <c r="K6" s="278" t="s">
        <v>8</v>
      </c>
    </row>
    <row r="7" spans="1:11" s="260" customFormat="1" ht="15" customHeight="1" x14ac:dyDescent="0.25">
      <c r="A7" s="1614" t="s">
        <v>9</v>
      </c>
      <c r="B7" s="1601" t="s">
        <v>10</v>
      </c>
      <c r="C7" s="1601" t="s">
        <v>11</v>
      </c>
      <c r="D7" s="1601" t="s">
        <v>12</v>
      </c>
      <c r="E7" s="1601" t="s">
        <v>13</v>
      </c>
      <c r="F7" s="1601"/>
      <c r="G7" s="1601" t="s">
        <v>14</v>
      </c>
      <c r="H7" s="1601" t="s">
        <v>15</v>
      </c>
      <c r="I7" s="1601"/>
      <c r="J7" s="1601" t="s">
        <v>16</v>
      </c>
      <c r="K7" s="1669" t="s">
        <v>17</v>
      </c>
    </row>
    <row r="8" spans="1:11" s="260" customFormat="1" x14ac:dyDescent="0.25">
      <c r="A8" s="1614"/>
      <c r="B8" s="1601"/>
      <c r="C8" s="1601"/>
      <c r="D8" s="1601"/>
      <c r="E8" s="509" t="s">
        <v>18</v>
      </c>
      <c r="F8" s="509" t="s">
        <v>19</v>
      </c>
      <c r="G8" s="1601"/>
      <c r="H8" s="509" t="s">
        <v>18</v>
      </c>
      <c r="I8" s="509" t="s">
        <v>19</v>
      </c>
      <c r="J8" s="1601"/>
      <c r="K8" s="1669"/>
    </row>
    <row r="9" spans="1:11" ht="15.95" customHeight="1" x14ac:dyDescent="0.25">
      <c r="A9" s="443" t="s">
        <v>20</v>
      </c>
      <c r="B9" s="81"/>
      <c r="C9" s="81"/>
      <c r="D9" s="69"/>
      <c r="E9" s="69"/>
      <c r="F9" s="69"/>
      <c r="G9" s="69"/>
      <c r="H9" s="69"/>
      <c r="I9" s="69"/>
      <c r="J9" s="69"/>
      <c r="K9" s="446">
        <f>SUM(K10)</f>
        <v>0</v>
      </c>
    </row>
    <row r="10" spans="1:11" ht="15.95" customHeight="1" x14ac:dyDescent="0.25">
      <c r="A10" s="439"/>
      <c r="B10" s="82"/>
      <c r="C10" s="82"/>
      <c r="D10" s="66"/>
      <c r="E10" s="66"/>
      <c r="F10" s="66"/>
      <c r="G10" s="66"/>
      <c r="H10" s="66"/>
      <c r="I10" s="66"/>
      <c r="J10" s="66"/>
      <c r="K10" s="78"/>
    </row>
    <row r="11" spans="1:11" ht="15.95" customHeight="1" x14ac:dyDescent="0.25">
      <c r="A11" s="443" t="s">
        <v>21</v>
      </c>
      <c r="B11" s="81"/>
      <c r="C11" s="81"/>
      <c r="D11" s="69"/>
      <c r="E11" s="69"/>
      <c r="F11" s="69"/>
      <c r="G11" s="139"/>
      <c r="H11" s="139"/>
      <c r="I11" s="139"/>
      <c r="J11" s="69"/>
      <c r="K11" s="446">
        <f>SUM(K12:K16)</f>
        <v>1465110.82</v>
      </c>
    </row>
    <row r="12" spans="1:11" ht="15.95" customHeight="1" x14ac:dyDescent="0.25">
      <c r="A12" s="72" t="s">
        <v>923</v>
      </c>
      <c r="B12" s="308" t="s">
        <v>924</v>
      </c>
      <c r="C12" s="308" t="s">
        <v>925</v>
      </c>
      <c r="D12" s="308" t="s">
        <v>926</v>
      </c>
      <c r="E12" s="88" t="s">
        <v>927</v>
      </c>
      <c r="F12" s="88" t="s">
        <v>928</v>
      </c>
      <c r="G12" s="310"/>
      <c r="H12" s="310"/>
      <c r="I12" s="310"/>
      <c r="J12" s="308" t="s">
        <v>3411</v>
      </c>
      <c r="K12" s="78">
        <v>626025.93999999994</v>
      </c>
    </row>
    <row r="13" spans="1:11" ht="15.95" customHeight="1" x14ac:dyDescent="0.25">
      <c r="A13" s="308" t="s">
        <v>929</v>
      </c>
      <c r="B13" s="308"/>
      <c r="C13" s="308"/>
      <c r="D13" s="463">
        <v>0.24695600000000001</v>
      </c>
      <c r="E13" s="88"/>
      <c r="F13" s="88"/>
      <c r="G13" s="310"/>
      <c r="H13" s="310"/>
      <c r="I13" s="310"/>
      <c r="J13" s="308" t="s">
        <v>3412</v>
      </c>
      <c r="K13" s="78">
        <v>566751.29</v>
      </c>
    </row>
    <row r="14" spans="1:11" ht="15.95" customHeight="1" x14ac:dyDescent="0.25">
      <c r="A14" s="308" t="s">
        <v>930</v>
      </c>
      <c r="B14" s="308"/>
      <c r="C14" s="308" t="s">
        <v>169</v>
      </c>
      <c r="D14" s="308"/>
      <c r="E14" s="88"/>
      <c r="F14" s="88"/>
      <c r="G14" s="465"/>
      <c r="H14" s="310">
        <v>6000</v>
      </c>
      <c r="I14" s="310">
        <v>80000</v>
      </c>
      <c r="J14" s="308" t="s">
        <v>931</v>
      </c>
      <c r="K14" s="78">
        <v>160000</v>
      </c>
    </row>
    <row r="15" spans="1:11" ht="15.95" customHeight="1" x14ac:dyDescent="0.25">
      <c r="A15" s="72" t="s">
        <v>932</v>
      </c>
      <c r="B15" s="308" t="s">
        <v>933</v>
      </c>
      <c r="C15" s="308" t="s">
        <v>934</v>
      </c>
      <c r="D15" s="308"/>
      <c r="E15" s="88"/>
      <c r="F15" s="88"/>
      <c r="G15" s="310"/>
      <c r="H15" s="310">
        <v>100</v>
      </c>
      <c r="I15" s="310">
        <v>200</v>
      </c>
      <c r="J15" s="308" t="s">
        <v>3413</v>
      </c>
      <c r="K15" s="78">
        <v>59280</v>
      </c>
    </row>
    <row r="16" spans="1:11" ht="15.95" customHeight="1" x14ac:dyDescent="0.25">
      <c r="A16" s="72" t="s">
        <v>595</v>
      </c>
      <c r="B16" s="308" t="s">
        <v>933</v>
      </c>
      <c r="C16" s="308" t="s">
        <v>925</v>
      </c>
      <c r="D16" s="308"/>
      <c r="E16" s="121" t="s">
        <v>927</v>
      </c>
      <c r="F16" s="88" t="s">
        <v>935</v>
      </c>
      <c r="G16" s="310"/>
      <c r="H16" s="310"/>
      <c r="I16" s="310"/>
      <c r="J16" s="308" t="s">
        <v>3414</v>
      </c>
      <c r="K16" s="78">
        <v>53053.59</v>
      </c>
    </row>
    <row r="17" spans="1:14" ht="15.95" customHeight="1" x14ac:dyDescent="0.25">
      <c r="A17" s="440"/>
      <c r="B17" s="82"/>
      <c r="C17" s="82"/>
      <c r="D17" s="66"/>
      <c r="E17" s="88"/>
      <c r="F17" s="88"/>
      <c r="G17" s="310"/>
      <c r="H17" s="310"/>
      <c r="I17" s="310"/>
      <c r="J17" s="308"/>
      <c r="K17" s="78"/>
    </row>
    <row r="18" spans="1:14" s="255" customFormat="1" ht="15.95" customHeight="1" x14ac:dyDescent="0.25">
      <c r="A18" s="445" t="s">
        <v>40</v>
      </c>
      <c r="B18" s="83"/>
      <c r="C18" s="83"/>
      <c r="D18" s="67"/>
      <c r="E18" s="91"/>
      <c r="F18" s="91"/>
      <c r="G18" s="219"/>
      <c r="H18" s="219"/>
      <c r="I18" s="219"/>
      <c r="J18" s="71"/>
      <c r="K18" s="447">
        <f>SUM(K19)</f>
        <v>0</v>
      </c>
    </row>
    <row r="19" spans="1:14" s="261" customFormat="1" ht="15.95" customHeight="1" x14ac:dyDescent="0.25">
      <c r="A19" s="440"/>
      <c r="B19" s="84"/>
      <c r="C19" s="84"/>
      <c r="D19" s="68"/>
      <c r="E19" s="89"/>
      <c r="F19" s="89"/>
      <c r="G19" s="207"/>
      <c r="H19" s="207"/>
      <c r="I19" s="207"/>
      <c r="J19" s="72"/>
      <c r="K19" s="79"/>
    </row>
    <row r="20" spans="1:14" ht="15.95" customHeight="1" x14ac:dyDescent="0.25">
      <c r="A20" s="445" t="s">
        <v>41</v>
      </c>
      <c r="B20" s="81"/>
      <c r="C20" s="81"/>
      <c r="D20" s="69"/>
      <c r="E20" s="90"/>
      <c r="F20" s="90"/>
      <c r="G20" s="221"/>
      <c r="H20" s="221"/>
      <c r="I20" s="221"/>
      <c r="J20" s="73"/>
      <c r="K20" s="446">
        <f>SUM(K21:K26)</f>
        <v>333479.37</v>
      </c>
    </row>
    <row r="21" spans="1:14" ht="15.95" customHeight="1" x14ac:dyDescent="0.25">
      <c r="A21" s="72" t="s">
        <v>936</v>
      </c>
      <c r="B21" s="308"/>
      <c r="C21" s="308"/>
      <c r="D21" s="308"/>
      <c r="E21" s="88"/>
      <c r="F21" s="88"/>
      <c r="G21" s="310">
        <v>450</v>
      </c>
      <c r="H21" s="310"/>
      <c r="I21" s="310"/>
      <c r="J21" s="308" t="s">
        <v>3415</v>
      </c>
      <c r="K21" s="78">
        <v>169234</v>
      </c>
    </row>
    <row r="22" spans="1:14" ht="15.95" customHeight="1" x14ac:dyDescent="0.25">
      <c r="A22" s="72" t="s">
        <v>937</v>
      </c>
      <c r="B22" s="308"/>
      <c r="C22" s="308"/>
      <c r="D22" s="308"/>
      <c r="E22" s="88"/>
      <c r="F22" s="88"/>
      <c r="G22" s="310"/>
      <c r="H22" s="310">
        <v>15</v>
      </c>
      <c r="I22" s="310">
        <v>2060</v>
      </c>
      <c r="J22" s="308" t="s">
        <v>3415</v>
      </c>
      <c r="K22" s="78">
        <v>82812.73</v>
      </c>
    </row>
    <row r="23" spans="1:14" ht="15.95" customHeight="1" x14ac:dyDescent="0.25">
      <c r="A23" s="72" t="s">
        <v>168</v>
      </c>
      <c r="B23" s="308"/>
      <c r="C23" s="308" t="s">
        <v>169</v>
      </c>
      <c r="D23" s="308"/>
      <c r="E23" s="88"/>
      <c r="F23" s="88"/>
      <c r="G23" s="310"/>
      <c r="H23" s="310">
        <v>160</v>
      </c>
      <c r="I23" s="310">
        <v>2210</v>
      </c>
      <c r="J23" s="308" t="s">
        <v>3416</v>
      </c>
      <c r="K23" s="78">
        <v>48502</v>
      </c>
      <c r="N23" s="297"/>
    </row>
    <row r="24" spans="1:14" ht="15.95" customHeight="1" x14ac:dyDescent="0.25">
      <c r="A24" s="72" t="s">
        <v>938</v>
      </c>
      <c r="B24" s="308"/>
      <c r="C24" s="308"/>
      <c r="D24" s="308"/>
      <c r="E24" s="88"/>
      <c r="F24" s="88"/>
      <c r="G24" s="310"/>
      <c r="H24" s="310">
        <v>15</v>
      </c>
      <c r="I24" s="310">
        <v>5600</v>
      </c>
      <c r="J24" s="308" t="s">
        <v>3417</v>
      </c>
      <c r="K24" s="78">
        <v>20765</v>
      </c>
    </row>
    <row r="25" spans="1:14" ht="15.95" customHeight="1" x14ac:dyDescent="0.25">
      <c r="A25" s="72" t="s">
        <v>939</v>
      </c>
      <c r="B25" s="308"/>
      <c r="C25" s="308"/>
      <c r="D25" s="308"/>
      <c r="E25" s="88"/>
      <c r="F25" s="88"/>
      <c r="G25" s="310"/>
      <c r="H25" s="310"/>
      <c r="I25" s="310"/>
      <c r="J25" s="308" t="s">
        <v>3412</v>
      </c>
      <c r="K25" s="78">
        <v>8515.64</v>
      </c>
    </row>
    <row r="26" spans="1:14" ht="15.95" customHeight="1" x14ac:dyDescent="0.25">
      <c r="A26" s="72" t="s">
        <v>940</v>
      </c>
      <c r="B26" s="308"/>
      <c r="C26" s="308"/>
      <c r="D26" s="308"/>
      <c r="E26" s="88"/>
      <c r="F26" s="88"/>
      <c r="G26" s="465"/>
      <c r="H26" s="310">
        <v>490</v>
      </c>
      <c r="I26" s="310">
        <v>120</v>
      </c>
      <c r="J26" s="308" t="s">
        <v>3418</v>
      </c>
      <c r="K26" s="78">
        <v>3650</v>
      </c>
    </row>
    <row r="27" spans="1:14" s="553" customFormat="1" ht="15.95" customHeight="1" x14ac:dyDescent="0.25">
      <c r="A27" s="72"/>
      <c r="B27" s="1405"/>
      <c r="C27" s="1405"/>
      <c r="D27" s="1405"/>
      <c r="E27" s="88"/>
      <c r="F27" s="88"/>
      <c r="G27" s="465"/>
      <c r="H27" s="1407"/>
      <c r="I27" s="1407"/>
      <c r="J27" s="1405"/>
      <c r="K27" s="1403"/>
    </row>
    <row r="28" spans="1:14" ht="15.95" customHeight="1" x14ac:dyDescent="0.25">
      <c r="A28" s="445" t="s">
        <v>64</v>
      </c>
      <c r="B28" s="81"/>
      <c r="C28" s="81"/>
      <c r="D28" s="69"/>
      <c r="E28" s="90"/>
      <c r="F28" s="90"/>
      <c r="G28" s="221"/>
      <c r="H28" s="221"/>
      <c r="I28" s="221"/>
      <c r="J28" s="73"/>
      <c r="K28" s="446">
        <f>SUM(K29)</f>
        <v>0</v>
      </c>
    </row>
    <row r="29" spans="1:14" s="262" customFormat="1" ht="15.95" customHeight="1" x14ac:dyDescent="0.25">
      <c r="A29" s="440"/>
      <c r="B29" s="82"/>
      <c r="C29" s="82"/>
      <c r="D29" s="66"/>
      <c r="E29" s="88"/>
      <c r="F29" s="88"/>
      <c r="G29" s="310"/>
      <c r="H29" s="310"/>
      <c r="I29" s="310"/>
      <c r="J29" s="308"/>
      <c r="K29" s="78"/>
    </row>
    <row r="30" spans="1:14" ht="15.95" customHeight="1" x14ac:dyDescent="0.25">
      <c r="A30" s="445" t="s">
        <v>65</v>
      </c>
      <c r="B30" s="81"/>
      <c r="C30" s="81"/>
      <c r="D30" s="69"/>
      <c r="E30" s="90"/>
      <c r="F30" s="90"/>
      <c r="G30" s="221"/>
      <c r="H30" s="221"/>
      <c r="I30" s="221"/>
      <c r="J30" s="73"/>
      <c r="K30" s="446">
        <f>SUM(K31)</f>
        <v>0</v>
      </c>
    </row>
    <row r="31" spans="1:14" s="262" customFormat="1" ht="15.95" customHeight="1" x14ac:dyDescent="0.25">
      <c r="A31" s="440"/>
      <c r="B31" s="82"/>
      <c r="C31" s="82"/>
      <c r="D31" s="66"/>
      <c r="E31" s="88"/>
      <c r="F31" s="88"/>
      <c r="G31" s="310"/>
      <c r="H31" s="310"/>
      <c r="I31" s="310"/>
      <c r="J31" s="308"/>
      <c r="K31" s="78"/>
    </row>
    <row r="32" spans="1:14" s="255" customFormat="1" ht="15.95" customHeight="1" x14ac:dyDescent="0.25">
      <c r="A32" s="445" t="s">
        <v>67</v>
      </c>
      <c r="B32" s="83"/>
      <c r="C32" s="83"/>
      <c r="D32" s="67"/>
      <c r="E32" s="91"/>
      <c r="F32" s="91"/>
      <c r="G32" s="219"/>
      <c r="H32" s="219"/>
      <c r="I32" s="219"/>
      <c r="J32" s="71"/>
      <c r="K32" s="447">
        <f>SUM(K33)</f>
        <v>0</v>
      </c>
    </row>
    <row r="33" spans="1:11" s="261" customFormat="1" ht="15.95" customHeight="1" x14ac:dyDescent="0.25">
      <c r="A33" s="440"/>
      <c r="B33" s="84"/>
      <c r="C33" s="84"/>
      <c r="D33" s="68"/>
      <c r="E33" s="89"/>
      <c r="F33" s="89"/>
      <c r="G33" s="207"/>
      <c r="H33" s="207"/>
      <c r="I33" s="207"/>
      <c r="J33" s="72"/>
      <c r="K33" s="79"/>
    </row>
    <row r="34" spans="1:11" ht="15.95" customHeight="1" x14ac:dyDescent="0.25">
      <c r="A34" s="445" t="s">
        <v>68</v>
      </c>
      <c r="B34" s="81"/>
      <c r="C34" s="81"/>
      <c r="D34" s="69"/>
      <c r="E34" s="90"/>
      <c r="F34" s="90"/>
      <c r="G34" s="221"/>
      <c r="H34" s="221"/>
      <c r="I34" s="221"/>
      <c r="J34" s="73"/>
      <c r="K34" s="446">
        <f>+K35</f>
        <v>14009.91</v>
      </c>
    </row>
    <row r="35" spans="1:11" s="261" customFormat="1" ht="18.75" customHeight="1" x14ac:dyDescent="0.25">
      <c r="A35" s="498" t="s">
        <v>941</v>
      </c>
      <c r="B35" s="308" t="s">
        <v>942</v>
      </c>
      <c r="C35" s="308"/>
      <c r="D35" s="464">
        <v>0.1</v>
      </c>
      <c r="E35" s="89"/>
      <c r="F35" s="89"/>
      <c r="G35" s="207"/>
      <c r="H35" s="207"/>
      <c r="I35" s="207"/>
      <c r="J35" s="308" t="s">
        <v>3419</v>
      </c>
      <c r="K35" s="79">
        <v>14009.91</v>
      </c>
    </row>
    <row r="36" spans="1:11" s="355" customFormat="1" ht="18.75" customHeight="1" x14ac:dyDescent="0.25">
      <c r="A36" s="1405"/>
      <c r="B36" s="1405"/>
      <c r="C36" s="1405"/>
      <c r="D36" s="464"/>
      <c r="E36" s="89"/>
      <c r="F36" s="89"/>
      <c r="G36" s="207"/>
      <c r="H36" s="207"/>
      <c r="I36" s="207"/>
      <c r="J36" s="1405"/>
      <c r="K36" s="79"/>
    </row>
    <row r="37" spans="1:11" ht="15.95" customHeight="1" x14ac:dyDescent="0.25">
      <c r="A37" s="441" t="s">
        <v>628</v>
      </c>
      <c r="B37" s="441"/>
      <c r="C37" s="441"/>
      <c r="D37" s="442"/>
      <c r="E37" s="442"/>
      <c r="F37" s="442"/>
      <c r="G37" s="448"/>
      <c r="H37" s="448"/>
      <c r="I37" s="448"/>
      <c r="J37" s="442"/>
      <c r="K37" s="448">
        <f>+K9+K11+K18+K20+K28+K30+K32+K34</f>
        <v>1812600.0999999999</v>
      </c>
    </row>
    <row r="38" spans="1:11" x14ac:dyDescent="0.25">
      <c r="A38" s="18"/>
      <c r="B38" s="434"/>
      <c r="C38" s="434"/>
      <c r="D38" s="19"/>
      <c r="E38" s="19"/>
      <c r="F38" s="19"/>
      <c r="G38" s="312"/>
      <c r="H38" s="312"/>
      <c r="I38" s="312"/>
      <c r="J38" s="19"/>
      <c r="K38" s="312"/>
    </row>
    <row r="39" spans="1:11" x14ac:dyDescent="0.25">
      <c r="B39" s="309"/>
      <c r="C39" s="309"/>
      <c r="G39" s="313"/>
      <c r="H39" s="313"/>
      <c r="I39" s="313"/>
      <c r="K39" s="466"/>
    </row>
    <row r="40" spans="1:11" x14ac:dyDescent="0.25">
      <c r="B40" s="309"/>
      <c r="C40" s="309"/>
      <c r="G40" s="313"/>
      <c r="H40" s="313"/>
      <c r="I40" s="313"/>
      <c r="K40" s="466"/>
    </row>
    <row r="41" spans="1:11" x14ac:dyDescent="0.25">
      <c r="B41" s="309"/>
      <c r="C41" s="309"/>
      <c r="G41" s="313"/>
      <c r="H41" s="313"/>
      <c r="I41" s="313"/>
      <c r="K41" s="466"/>
    </row>
    <row r="42" spans="1:11" x14ac:dyDescent="0.25">
      <c r="B42" s="309"/>
      <c r="C42" s="309"/>
      <c r="G42" s="313"/>
      <c r="H42" s="313"/>
      <c r="I42" s="313"/>
      <c r="K42" s="466"/>
    </row>
    <row r="43" spans="1:11" x14ac:dyDescent="0.25">
      <c r="B43" s="309"/>
      <c r="C43" s="309"/>
      <c r="G43" s="313"/>
      <c r="H43" s="313"/>
      <c r="I43" s="313"/>
      <c r="K43" s="466"/>
    </row>
    <row r="44" spans="1:11" x14ac:dyDescent="0.25">
      <c r="B44" s="309"/>
      <c r="C44" s="309"/>
      <c r="G44" s="313"/>
      <c r="H44" s="313"/>
      <c r="I44" s="313"/>
      <c r="K44" s="466"/>
    </row>
    <row r="45" spans="1:11" x14ac:dyDescent="0.25">
      <c r="B45" s="309"/>
      <c r="C45" s="309"/>
      <c r="G45" s="313"/>
      <c r="H45" s="313"/>
      <c r="I45" s="313"/>
      <c r="K45" s="466"/>
    </row>
    <row r="46" spans="1:11" x14ac:dyDescent="0.25">
      <c r="B46" s="309"/>
      <c r="C46" s="309"/>
      <c r="G46" s="313"/>
      <c r="H46" s="313"/>
      <c r="I46" s="313"/>
      <c r="K46" s="466"/>
    </row>
    <row r="47" spans="1:11" x14ac:dyDescent="0.25">
      <c r="B47" s="309"/>
      <c r="C47" s="309"/>
      <c r="K47" s="466"/>
    </row>
    <row r="48" spans="1:11" x14ac:dyDescent="0.25">
      <c r="B48" s="309"/>
      <c r="C48" s="309"/>
      <c r="K48" s="466"/>
    </row>
    <row r="49" spans="2:11" x14ac:dyDescent="0.25">
      <c r="B49" s="309"/>
      <c r="C49" s="309"/>
      <c r="K49" s="466"/>
    </row>
    <row r="50" spans="2:11" x14ac:dyDescent="0.25">
      <c r="B50" s="309"/>
      <c r="C50" s="309"/>
      <c r="K50" s="466"/>
    </row>
    <row r="51" spans="2:11" x14ac:dyDescent="0.25">
      <c r="B51" s="309"/>
      <c r="C51" s="309"/>
      <c r="K51" s="466"/>
    </row>
    <row r="52" spans="2:11" x14ac:dyDescent="0.25">
      <c r="B52" s="309"/>
      <c r="C52" s="309"/>
      <c r="K52" s="466"/>
    </row>
    <row r="53" spans="2:11" x14ac:dyDescent="0.25">
      <c r="B53" s="309"/>
      <c r="C53" s="309"/>
      <c r="K53" s="466"/>
    </row>
    <row r="54" spans="2:11" x14ac:dyDescent="0.25">
      <c r="B54" s="309"/>
      <c r="C54" s="309"/>
      <c r="K54" s="466"/>
    </row>
    <row r="55" spans="2:11" x14ac:dyDescent="0.25">
      <c r="B55" s="309"/>
      <c r="C55" s="309"/>
      <c r="K55" s="466"/>
    </row>
    <row r="56" spans="2:11" x14ac:dyDescent="0.25">
      <c r="B56" s="309"/>
      <c r="C56" s="309"/>
      <c r="K56" s="466"/>
    </row>
    <row r="57" spans="2:11" x14ac:dyDescent="0.25">
      <c r="B57" s="309"/>
      <c r="C57" s="309"/>
      <c r="K57" s="466"/>
    </row>
    <row r="58" spans="2:11" x14ac:dyDescent="0.25">
      <c r="B58" s="309"/>
      <c r="C58" s="309"/>
      <c r="K58" s="466"/>
    </row>
    <row r="59" spans="2:11" x14ac:dyDescent="0.25">
      <c r="B59" s="309"/>
      <c r="C59" s="309"/>
      <c r="K59" s="466"/>
    </row>
    <row r="60" spans="2:11" x14ac:dyDescent="0.25">
      <c r="B60" s="309"/>
      <c r="C60" s="309"/>
      <c r="K60" s="466"/>
    </row>
    <row r="61" spans="2:11" x14ac:dyDescent="0.25">
      <c r="B61" s="309"/>
      <c r="C61" s="309"/>
      <c r="K61" s="466"/>
    </row>
    <row r="62" spans="2:11" x14ac:dyDescent="0.25">
      <c r="B62" s="309"/>
      <c r="C62" s="309"/>
      <c r="K62" s="466"/>
    </row>
    <row r="63" spans="2:11" x14ac:dyDescent="0.25">
      <c r="K63" s="466"/>
    </row>
    <row r="64" spans="2:11" x14ac:dyDescent="0.25">
      <c r="K64" s="466"/>
    </row>
  </sheetData>
  <mergeCells count="10">
    <mergeCell ref="J7:J8"/>
    <mergeCell ref="K7:K8"/>
    <mergeCell ref="H6:I6"/>
    <mergeCell ref="A7:A8"/>
    <mergeCell ref="B7:B8"/>
    <mergeCell ref="C7:C8"/>
    <mergeCell ref="D7:D8"/>
    <mergeCell ref="E7:F7"/>
    <mergeCell ref="G7:G8"/>
    <mergeCell ref="H7:I7"/>
  </mergeCells>
  <pageMargins left="0.23622047244094491" right="0.15748031496062992" top="0.74803149606299213" bottom="0.74803149606299213" header="0.31496062992125984" footer="0.31496062992125984"/>
  <pageSetup paperSize="9" scale="90" orientation="landscape" r:id="rId1"/>
  <ignoredErrors>
    <ignoredError sqref="A6" numberStoredAsText="1"/>
    <ignoredError sqref="K20" formulaRange="1"/>
  </ignoredError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59"/>
  <sheetViews>
    <sheetView showGridLines="0" topLeftCell="A37" zoomScale="90" zoomScaleNormal="90" workbookViewId="0">
      <selection activeCell="K29" sqref="K29"/>
    </sheetView>
  </sheetViews>
  <sheetFormatPr baseColWidth="10" defaultRowHeight="15" x14ac:dyDescent="0.25"/>
  <cols>
    <col min="1" max="1" width="79.140625" style="557" customWidth="1"/>
    <col min="2" max="2" width="25" style="557" bestFit="1" customWidth="1"/>
    <col min="3" max="3" width="15.42578125" style="557" bestFit="1" customWidth="1"/>
    <col min="4" max="4" width="21" style="557" customWidth="1"/>
    <col min="5" max="5" width="9" style="557" customWidth="1"/>
    <col min="6" max="6" width="10.7109375" style="557" customWidth="1"/>
    <col min="7" max="7" width="9.85546875" style="557" bestFit="1" customWidth="1"/>
    <col min="8" max="8" width="11.42578125" style="557" bestFit="1" customWidth="1"/>
    <col min="9" max="9" width="12.5703125" style="557" bestFit="1" customWidth="1"/>
    <col min="10" max="10" width="37.7109375" style="557" bestFit="1" customWidth="1"/>
    <col min="11" max="11" width="16.140625" style="557" bestFit="1" customWidth="1"/>
    <col min="12" max="12" width="1.28515625" style="557" customWidth="1"/>
    <col min="13" max="256" width="11.42578125" style="557"/>
    <col min="257" max="257" width="71" style="557" customWidth="1"/>
    <col min="258" max="262" width="17.7109375" style="557" customWidth="1"/>
    <col min="263" max="263" width="14.7109375" style="557" customWidth="1"/>
    <col min="264" max="264" width="14.42578125" style="557" customWidth="1"/>
    <col min="265" max="265" width="15.28515625" style="557" customWidth="1"/>
    <col min="266" max="266" width="29.140625" style="557" customWidth="1"/>
    <col min="267" max="267" width="17.7109375" style="557" customWidth="1"/>
    <col min="268" max="268" width="1.28515625" style="557" customWidth="1"/>
    <col min="269" max="512" width="11.42578125" style="557"/>
    <col min="513" max="513" width="71" style="557" customWidth="1"/>
    <col min="514" max="518" width="17.7109375" style="557" customWidth="1"/>
    <col min="519" max="519" width="14.7109375" style="557" customWidth="1"/>
    <col min="520" max="520" width="14.42578125" style="557" customWidth="1"/>
    <col min="521" max="521" width="15.28515625" style="557" customWidth="1"/>
    <col min="522" max="522" width="29.140625" style="557" customWidth="1"/>
    <col min="523" max="523" width="17.7109375" style="557" customWidth="1"/>
    <col min="524" max="524" width="1.28515625" style="557" customWidth="1"/>
    <col min="525" max="768" width="11.42578125" style="557"/>
    <col min="769" max="769" width="71" style="557" customWidth="1"/>
    <col min="770" max="774" width="17.7109375" style="557" customWidth="1"/>
    <col min="775" max="775" width="14.7109375" style="557" customWidth="1"/>
    <col min="776" max="776" width="14.42578125" style="557" customWidth="1"/>
    <col min="777" max="777" width="15.28515625" style="557" customWidth="1"/>
    <col min="778" max="778" width="29.140625" style="557" customWidth="1"/>
    <col min="779" max="779" width="17.7109375" style="557" customWidth="1"/>
    <col min="780" max="780" width="1.28515625" style="557" customWidth="1"/>
    <col min="781" max="1024" width="11.42578125" style="557"/>
    <col min="1025" max="1025" width="71" style="557" customWidth="1"/>
    <col min="1026" max="1030" width="17.7109375" style="557" customWidth="1"/>
    <col min="1031" max="1031" width="14.7109375" style="557" customWidth="1"/>
    <col min="1032" max="1032" width="14.42578125" style="557" customWidth="1"/>
    <col min="1033" max="1033" width="15.28515625" style="557" customWidth="1"/>
    <col min="1034" max="1034" width="29.140625" style="557" customWidth="1"/>
    <col min="1035" max="1035" width="17.7109375" style="557" customWidth="1"/>
    <col min="1036" max="1036" width="1.28515625" style="557" customWidth="1"/>
    <col min="1037" max="1280" width="11.42578125" style="557"/>
    <col min="1281" max="1281" width="71" style="557" customWidth="1"/>
    <col min="1282" max="1286" width="17.7109375" style="557" customWidth="1"/>
    <col min="1287" max="1287" width="14.7109375" style="557" customWidth="1"/>
    <col min="1288" max="1288" width="14.42578125" style="557" customWidth="1"/>
    <col min="1289" max="1289" width="15.28515625" style="557" customWidth="1"/>
    <col min="1290" max="1290" width="29.140625" style="557" customWidth="1"/>
    <col min="1291" max="1291" width="17.7109375" style="557" customWidth="1"/>
    <col min="1292" max="1292" width="1.28515625" style="557" customWidth="1"/>
    <col min="1293" max="1536" width="11.42578125" style="557"/>
    <col min="1537" max="1537" width="71" style="557" customWidth="1"/>
    <col min="1538" max="1542" width="17.7109375" style="557" customWidth="1"/>
    <col min="1543" max="1543" width="14.7109375" style="557" customWidth="1"/>
    <col min="1544" max="1544" width="14.42578125" style="557" customWidth="1"/>
    <col min="1545" max="1545" width="15.28515625" style="557" customWidth="1"/>
    <col min="1546" max="1546" width="29.140625" style="557" customWidth="1"/>
    <col min="1547" max="1547" width="17.7109375" style="557" customWidth="1"/>
    <col min="1548" max="1548" width="1.28515625" style="557" customWidth="1"/>
    <col min="1549" max="1792" width="11.42578125" style="557"/>
    <col min="1793" max="1793" width="71" style="557" customWidth="1"/>
    <col min="1794" max="1798" width="17.7109375" style="557" customWidth="1"/>
    <col min="1799" max="1799" width="14.7109375" style="557" customWidth="1"/>
    <col min="1800" max="1800" width="14.42578125" style="557" customWidth="1"/>
    <col min="1801" max="1801" width="15.28515625" style="557" customWidth="1"/>
    <col min="1802" max="1802" width="29.140625" style="557" customWidth="1"/>
    <col min="1803" max="1803" width="17.7109375" style="557" customWidth="1"/>
    <col min="1804" max="1804" width="1.28515625" style="557" customWidth="1"/>
    <col min="1805" max="2048" width="11.42578125" style="557"/>
    <col min="2049" max="2049" width="71" style="557" customWidth="1"/>
    <col min="2050" max="2054" width="17.7109375" style="557" customWidth="1"/>
    <col min="2055" max="2055" width="14.7109375" style="557" customWidth="1"/>
    <col min="2056" max="2056" width="14.42578125" style="557" customWidth="1"/>
    <col min="2057" max="2057" width="15.28515625" style="557" customWidth="1"/>
    <col min="2058" max="2058" width="29.140625" style="557" customWidth="1"/>
    <col min="2059" max="2059" width="17.7109375" style="557" customWidth="1"/>
    <col min="2060" max="2060" width="1.28515625" style="557" customWidth="1"/>
    <col min="2061" max="2304" width="11.42578125" style="557"/>
    <col min="2305" max="2305" width="71" style="557" customWidth="1"/>
    <col min="2306" max="2310" width="17.7109375" style="557" customWidth="1"/>
    <col min="2311" max="2311" width="14.7109375" style="557" customWidth="1"/>
    <col min="2312" max="2312" width="14.42578125" style="557" customWidth="1"/>
    <col min="2313" max="2313" width="15.28515625" style="557" customWidth="1"/>
    <col min="2314" max="2314" width="29.140625" style="557" customWidth="1"/>
    <col min="2315" max="2315" width="17.7109375" style="557" customWidth="1"/>
    <col min="2316" max="2316" width="1.28515625" style="557" customWidth="1"/>
    <col min="2317" max="2560" width="11.42578125" style="557"/>
    <col min="2561" max="2561" width="71" style="557" customWidth="1"/>
    <col min="2562" max="2566" width="17.7109375" style="557" customWidth="1"/>
    <col min="2567" max="2567" width="14.7109375" style="557" customWidth="1"/>
    <col min="2568" max="2568" width="14.42578125" style="557" customWidth="1"/>
    <col min="2569" max="2569" width="15.28515625" style="557" customWidth="1"/>
    <col min="2570" max="2570" width="29.140625" style="557" customWidth="1"/>
    <col min="2571" max="2571" width="17.7109375" style="557" customWidth="1"/>
    <col min="2572" max="2572" width="1.28515625" style="557" customWidth="1"/>
    <col min="2573" max="2816" width="11.42578125" style="557"/>
    <col min="2817" max="2817" width="71" style="557" customWidth="1"/>
    <col min="2818" max="2822" width="17.7109375" style="557" customWidth="1"/>
    <col min="2823" max="2823" width="14.7109375" style="557" customWidth="1"/>
    <col min="2824" max="2824" width="14.42578125" style="557" customWidth="1"/>
    <col min="2825" max="2825" width="15.28515625" style="557" customWidth="1"/>
    <col min="2826" max="2826" width="29.140625" style="557" customWidth="1"/>
    <col min="2827" max="2827" width="17.7109375" style="557" customWidth="1"/>
    <col min="2828" max="2828" width="1.28515625" style="557" customWidth="1"/>
    <col min="2829" max="3072" width="11.42578125" style="557"/>
    <col min="3073" max="3073" width="71" style="557" customWidth="1"/>
    <col min="3074" max="3078" width="17.7109375" style="557" customWidth="1"/>
    <col min="3079" max="3079" width="14.7109375" style="557" customWidth="1"/>
    <col min="3080" max="3080" width="14.42578125" style="557" customWidth="1"/>
    <col min="3081" max="3081" width="15.28515625" style="557" customWidth="1"/>
    <col min="3082" max="3082" width="29.140625" style="557" customWidth="1"/>
    <col min="3083" max="3083" width="17.7109375" style="557" customWidth="1"/>
    <col min="3084" max="3084" width="1.28515625" style="557" customWidth="1"/>
    <col min="3085" max="3328" width="11.42578125" style="557"/>
    <col min="3329" max="3329" width="71" style="557" customWidth="1"/>
    <col min="3330" max="3334" width="17.7109375" style="557" customWidth="1"/>
    <col min="3335" max="3335" width="14.7109375" style="557" customWidth="1"/>
    <col min="3336" max="3336" width="14.42578125" style="557" customWidth="1"/>
    <col min="3337" max="3337" width="15.28515625" style="557" customWidth="1"/>
    <col min="3338" max="3338" width="29.140625" style="557" customWidth="1"/>
    <col min="3339" max="3339" width="17.7109375" style="557" customWidth="1"/>
    <col min="3340" max="3340" width="1.28515625" style="557" customWidth="1"/>
    <col min="3341" max="3584" width="11.42578125" style="557"/>
    <col min="3585" max="3585" width="71" style="557" customWidth="1"/>
    <col min="3586" max="3590" width="17.7109375" style="557" customWidth="1"/>
    <col min="3591" max="3591" width="14.7109375" style="557" customWidth="1"/>
    <col min="3592" max="3592" width="14.42578125" style="557" customWidth="1"/>
    <col min="3593" max="3593" width="15.28515625" style="557" customWidth="1"/>
    <col min="3594" max="3594" width="29.140625" style="557" customWidth="1"/>
    <col min="3595" max="3595" width="17.7109375" style="557" customWidth="1"/>
    <col min="3596" max="3596" width="1.28515625" style="557" customWidth="1"/>
    <col min="3597" max="3840" width="11.42578125" style="557"/>
    <col min="3841" max="3841" width="71" style="557" customWidth="1"/>
    <col min="3842" max="3846" width="17.7109375" style="557" customWidth="1"/>
    <col min="3847" max="3847" width="14.7109375" style="557" customWidth="1"/>
    <col min="3848" max="3848" width="14.42578125" style="557" customWidth="1"/>
    <col min="3849" max="3849" width="15.28515625" style="557" customWidth="1"/>
    <col min="3850" max="3850" width="29.140625" style="557" customWidth="1"/>
    <col min="3851" max="3851" width="17.7109375" style="557" customWidth="1"/>
    <col min="3852" max="3852" width="1.28515625" style="557" customWidth="1"/>
    <col min="3853" max="4096" width="11.42578125" style="557"/>
    <col min="4097" max="4097" width="71" style="557" customWidth="1"/>
    <col min="4098" max="4102" width="17.7109375" style="557" customWidth="1"/>
    <col min="4103" max="4103" width="14.7109375" style="557" customWidth="1"/>
    <col min="4104" max="4104" width="14.42578125" style="557" customWidth="1"/>
    <col min="4105" max="4105" width="15.28515625" style="557" customWidth="1"/>
    <col min="4106" max="4106" width="29.140625" style="557" customWidth="1"/>
    <col min="4107" max="4107" width="17.7109375" style="557" customWidth="1"/>
    <col min="4108" max="4108" width="1.28515625" style="557" customWidth="1"/>
    <col min="4109" max="4352" width="11.42578125" style="557"/>
    <col min="4353" max="4353" width="71" style="557" customWidth="1"/>
    <col min="4354" max="4358" width="17.7109375" style="557" customWidth="1"/>
    <col min="4359" max="4359" width="14.7109375" style="557" customWidth="1"/>
    <col min="4360" max="4360" width="14.42578125" style="557" customWidth="1"/>
    <col min="4361" max="4361" width="15.28515625" style="557" customWidth="1"/>
    <col min="4362" max="4362" width="29.140625" style="557" customWidth="1"/>
    <col min="4363" max="4363" width="17.7109375" style="557" customWidth="1"/>
    <col min="4364" max="4364" width="1.28515625" style="557" customWidth="1"/>
    <col min="4365" max="4608" width="11.42578125" style="557"/>
    <col min="4609" max="4609" width="71" style="557" customWidth="1"/>
    <col min="4610" max="4614" width="17.7109375" style="557" customWidth="1"/>
    <col min="4615" max="4615" width="14.7109375" style="557" customWidth="1"/>
    <col min="4616" max="4616" width="14.42578125" style="557" customWidth="1"/>
    <col min="4617" max="4617" width="15.28515625" style="557" customWidth="1"/>
    <col min="4618" max="4618" width="29.140625" style="557" customWidth="1"/>
    <col min="4619" max="4619" width="17.7109375" style="557" customWidth="1"/>
    <col min="4620" max="4620" width="1.28515625" style="557" customWidth="1"/>
    <col min="4621" max="4864" width="11.42578125" style="557"/>
    <col min="4865" max="4865" width="71" style="557" customWidth="1"/>
    <col min="4866" max="4870" width="17.7109375" style="557" customWidth="1"/>
    <col min="4871" max="4871" width="14.7109375" style="557" customWidth="1"/>
    <col min="4872" max="4872" width="14.42578125" style="557" customWidth="1"/>
    <col min="4873" max="4873" width="15.28515625" style="557" customWidth="1"/>
    <col min="4874" max="4874" width="29.140625" style="557" customWidth="1"/>
    <col min="4875" max="4875" width="17.7109375" style="557" customWidth="1"/>
    <col min="4876" max="4876" width="1.28515625" style="557" customWidth="1"/>
    <col min="4877" max="5120" width="11.42578125" style="557"/>
    <col min="5121" max="5121" width="71" style="557" customWidth="1"/>
    <col min="5122" max="5126" width="17.7109375" style="557" customWidth="1"/>
    <col min="5127" max="5127" width="14.7109375" style="557" customWidth="1"/>
    <col min="5128" max="5128" width="14.42578125" style="557" customWidth="1"/>
    <col min="5129" max="5129" width="15.28515625" style="557" customWidth="1"/>
    <col min="5130" max="5130" width="29.140625" style="557" customWidth="1"/>
    <col min="5131" max="5131" width="17.7109375" style="557" customWidth="1"/>
    <col min="5132" max="5132" width="1.28515625" style="557" customWidth="1"/>
    <col min="5133" max="5376" width="11.42578125" style="557"/>
    <col min="5377" max="5377" width="71" style="557" customWidth="1"/>
    <col min="5378" max="5382" width="17.7109375" style="557" customWidth="1"/>
    <col min="5383" max="5383" width="14.7109375" style="557" customWidth="1"/>
    <col min="5384" max="5384" width="14.42578125" style="557" customWidth="1"/>
    <col min="5385" max="5385" width="15.28515625" style="557" customWidth="1"/>
    <col min="5386" max="5386" width="29.140625" style="557" customWidth="1"/>
    <col min="5387" max="5387" width="17.7109375" style="557" customWidth="1"/>
    <col min="5388" max="5388" width="1.28515625" style="557" customWidth="1"/>
    <col min="5389" max="5632" width="11.42578125" style="557"/>
    <col min="5633" max="5633" width="71" style="557" customWidth="1"/>
    <col min="5634" max="5638" width="17.7109375" style="557" customWidth="1"/>
    <col min="5639" max="5639" width="14.7109375" style="557" customWidth="1"/>
    <col min="5640" max="5640" width="14.42578125" style="557" customWidth="1"/>
    <col min="5641" max="5641" width="15.28515625" style="557" customWidth="1"/>
    <col min="5642" max="5642" width="29.140625" style="557" customWidth="1"/>
    <col min="5643" max="5643" width="17.7109375" style="557" customWidth="1"/>
    <col min="5644" max="5644" width="1.28515625" style="557" customWidth="1"/>
    <col min="5645" max="5888" width="11.42578125" style="557"/>
    <col min="5889" max="5889" width="71" style="557" customWidth="1"/>
    <col min="5890" max="5894" width="17.7109375" style="557" customWidth="1"/>
    <col min="5895" max="5895" width="14.7109375" style="557" customWidth="1"/>
    <col min="5896" max="5896" width="14.42578125" style="557" customWidth="1"/>
    <col min="5897" max="5897" width="15.28515625" style="557" customWidth="1"/>
    <col min="5898" max="5898" width="29.140625" style="557" customWidth="1"/>
    <col min="5899" max="5899" width="17.7109375" style="557" customWidth="1"/>
    <col min="5900" max="5900" width="1.28515625" style="557" customWidth="1"/>
    <col min="5901" max="6144" width="11.42578125" style="557"/>
    <col min="6145" max="6145" width="71" style="557" customWidth="1"/>
    <col min="6146" max="6150" width="17.7109375" style="557" customWidth="1"/>
    <col min="6151" max="6151" width="14.7109375" style="557" customWidth="1"/>
    <col min="6152" max="6152" width="14.42578125" style="557" customWidth="1"/>
    <col min="6153" max="6153" width="15.28515625" style="557" customWidth="1"/>
    <col min="6154" max="6154" width="29.140625" style="557" customWidth="1"/>
    <col min="6155" max="6155" width="17.7109375" style="557" customWidth="1"/>
    <col min="6156" max="6156" width="1.28515625" style="557" customWidth="1"/>
    <col min="6157" max="6400" width="11.42578125" style="557"/>
    <col min="6401" max="6401" width="71" style="557" customWidth="1"/>
    <col min="6402" max="6406" width="17.7109375" style="557" customWidth="1"/>
    <col min="6407" max="6407" width="14.7109375" style="557" customWidth="1"/>
    <col min="6408" max="6408" width="14.42578125" style="557" customWidth="1"/>
    <col min="6409" max="6409" width="15.28515625" style="557" customWidth="1"/>
    <col min="6410" max="6410" width="29.140625" style="557" customWidth="1"/>
    <col min="6411" max="6411" width="17.7109375" style="557" customWidth="1"/>
    <col min="6412" max="6412" width="1.28515625" style="557" customWidth="1"/>
    <col min="6413" max="6656" width="11.42578125" style="557"/>
    <col min="6657" max="6657" width="71" style="557" customWidth="1"/>
    <col min="6658" max="6662" width="17.7109375" style="557" customWidth="1"/>
    <col min="6663" max="6663" width="14.7109375" style="557" customWidth="1"/>
    <col min="6664" max="6664" width="14.42578125" style="557" customWidth="1"/>
    <col min="6665" max="6665" width="15.28515625" style="557" customWidth="1"/>
    <col min="6666" max="6666" width="29.140625" style="557" customWidth="1"/>
    <col min="6667" max="6667" width="17.7109375" style="557" customWidth="1"/>
    <col min="6668" max="6668" width="1.28515625" style="557" customWidth="1"/>
    <col min="6669" max="6912" width="11.42578125" style="557"/>
    <col min="6913" max="6913" width="71" style="557" customWidth="1"/>
    <col min="6914" max="6918" width="17.7109375" style="557" customWidth="1"/>
    <col min="6919" max="6919" width="14.7109375" style="557" customWidth="1"/>
    <col min="6920" max="6920" width="14.42578125" style="557" customWidth="1"/>
    <col min="6921" max="6921" width="15.28515625" style="557" customWidth="1"/>
    <col min="6922" max="6922" width="29.140625" style="557" customWidth="1"/>
    <col min="6923" max="6923" width="17.7109375" style="557" customWidth="1"/>
    <col min="6924" max="6924" width="1.28515625" style="557" customWidth="1"/>
    <col min="6925" max="7168" width="11.42578125" style="557"/>
    <col min="7169" max="7169" width="71" style="557" customWidth="1"/>
    <col min="7170" max="7174" width="17.7109375" style="557" customWidth="1"/>
    <col min="7175" max="7175" width="14.7109375" style="557" customWidth="1"/>
    <col min="7176" max="7176" width="14.42578125" style="557" customWidth="1"/>
    <col min="7177" max="7177" width="15.28515625" style="557" customWidth="1"/>
    <col min="7178" max="7178" width="29.140625" style="557" customWidth="1"/>
    <col min="7179" max="7179" width="17.7109375" style="557" customWidth="1"/>
    <col min="7180" max="7180" width="1.28515625" style="557" customWidth="1"/>
    <col min="7181" max="7424" width="11.42578125" style="557"/>
    <col min="7425" max="7425" width="71" style="557" customWidth="1"/>
    <col min="7426" max="7430" width="17.7109375" style="557" customWidth="1"/>
    <col min="7431" max="7431" width="14.7109375" style="557" customWidth="1"/>
    <col min="7432" max="7432" width="14.42578125" style="557" customWidth="1"/>
    <col min="7433" max="7433" width="15.28515625" style="557" customWidth="1"/>
    <col min="7434" max="7434" width="29.140625" style="557" customWidth="1"/>
    <col min="7435" max="7435" width="17.7109375" style="557" customWidth="1"/>
    <col min="7436" max="7436" width="1.28515625" style="557" customWidth="1"/>
    <col min="7437" max="7680" width="11.42578125" style="557"/>
    <col min="7681" max="7681" width="71" style="557" customWidth="1"/>
    <col min="7682" max="7686" width="17.7109375" style="557" customWidth="1"/>
    <col min="7687" max="7687" width="14.7109375" style="557" customWidth="1"/>
    <col min="7688" max="7688" width="14.42578125" style="557" customWidth="1"/>
    <col min="7689" max="7689" width="15.28515625" style="557" customWidth="1"/>
    <col min="7690" max="7690" width="29.140625" style="557" customWidth="1"/>
    <col min="7691" max="7691" width="17.7109375" style="557" customWidth="1"/>
    <col min="7692" max="7692" width="1.28515625" style="557" customWidth="1"/>
    <col min="7693" max="7936" width="11.42578125" style="557"/>
    <col min="7937" max="7937" width="71" style="557" customWidth="1"/>
    <col min="7938" max="7942" width="17.7109375" style="557" customWidth="1"/>
    <col min="7943" max="7943" width="14.7109375" style="557" customWidth="1"/>
    <col min="7944" max="7944" width="14.42578125" style="557" customWidth="1"/>
    <col min="7945" max="7945" width="15.28515625" style="557" customWidth="1"/>
    <col min="7946" max="7946" width="29.140625" style="557" customWidth="1"/>
    <col min="7947" max="7947" width="17.7109375" style="557" customWidth="1"/>
    <col min="7948" max="7948" width="1.28515625" style="557" customWidth="1"/>
    <col min="7949" max="8192" width="11.42578125" style="557"/>
    <col min="8193" max="8193" width="71" style="557" customWidth="1"/>
    <col min="8194" max="8198" width="17.7109375" style="557" customWidth="1"/>
    <col min="8199" max="8199" width="14.7109375" style="557" customWidth="1"/>
    <col min="8200" max="8200" width="14.42578125" style="557" customWidth="1"/>
    <col min="8201" max="8201" width="15.28515625" style="557" customWidth="1"/>
    <col min="8202" max="8202" width="29.140625" style="557" customWidth="1"/>
    <col min="8203" max="8203" width="17.7109375" style="557" customWidth="1"/>
    <col min="8204" max="8204" width="1.28515625" style="557" customWidth="1"/>
    <col min="8205" max="8448" width="11.42578125" style="557"/>
    <col min="8449" max="8449" width="71" style="557" customWidth="1"/>
    <col min="8450" max="8454" width="17.7109375" style="557" customWidth="1"/>
    <col min="8455" max="8455" width="14.7109375" style="557" customWidth="1"/>
    <col min="8456" max="8456" width="14.42578125" style="557" customWidth="1"/>
    <col min="8457" max="8457" width="15.28515625" style="557" customWidth="1"/>
    <col min="8458" max="8458" width="29.140625" style="557" customWidth="1"/>
    <col min="8459" max="8459" width="17.7109375" style="557" customWidth="1"/>
    <col min="8460" max="8460" width="1.28515625" style="557" customWidth="1"/>
    <col min="8461" max="8704" width="11.42578125" style="557"/>
    <col min="8705" max="8705" width="71" style="557" customWidth="1"/>
    <col min="8706" max="8710" width="17.7109375" style="557" customWidth="1"/>
    <col min="8711" max="8711" width="14.7109375" style="557" customWidth="1"/>
    <col min="8712" max="8712" width="14.42578125" style="557" customWidth="1"/>
    <col min="8713" max="8713" width="15.28515625" style="557" customWidth="1"/>
    <col min="8714" max="8714" width="29.140625" style="557" customWidth="1"/>
    <col min="8715" max="8715" width="17.7109375" style="557" customWidth="1"/>
    <col min="8716" max="8716" width="1.28515625" style="557" customWidth="1"/>
    <col min="8717" max="8960" width="11.42578125" style="557"/>
    <col min="8961" max="8961" width="71" style="557" customWidth="1"/>
    <col min="8962" max="8966" width="17.7109375" style="557" customWidth="1"/>
    <col min="8967" max="8967" width="14.7109375" style="557" customWidth="1"/>
    <col min="8968" max="8968" width="14.42578125" style="557" customWidth="1"/>
    <col min="8969" max="8969" width="15.28515625" style="557" customWidth="1"/>
    <col min="8970" max="8970" width="29.140625" style="557" customWidth="1"/>
    <col min="8971" max="8971" width="17.7109375" style="557" customWidth="1"/>
    <col min="8972" max="8972" width="1.28515625" style="557" customWidth="1"/>
    <col min="8973" max="9216" width="11.42578125" style="557"/>
    <col min="9217" max="9217" width="71" style="557" customWidth="1"/>
    <col min="9218" max="9222" width="17.7109375" style="557" customWidth="1"/>
    <col min="9223" max="9223" width="14.7109375" style="557" customWidth="1"/>
    <col min="9224" max="9224" width="14.42578125" style="557" customWidth="1"/>
    <col min="9225" max="9225" width="15.28515625" style="557" customWidth="1"/>
    <col min="9226" max="9226" width="29.140625" style="557" customWidth="1"/>
    <col min="9227" max="9227" width="17.7109375" style="557" customWidth="1"/>
    <col min="9228" max="9228" width="1.28515625" style="557" customWidth="1"/>
    <col min="9229" max="9472" width="11.42578125" style="557"/>
    <col min="9473" max="9473" width="71" style="557" customWidth="1"/>
    <col min="9474" max="9478" width="17.7109375" style="557" customWidth="1"/>
    <col min="9479" max="9479" width="14.7109375" style="557" customWidth="1"/>
    <col min="9480" max="9480" width="14.42578125" style="557" customWidth="1"/>
    <col min="9481" max="9481" width="15.28515625" style="557" customWidth="1"/>
    <col min="9482" max="9482" width="29.140625" style="557" customWidth="1"/>
    <col min="9483" max="9483" width="17.7109375" style="557" customWidth="1"/>
    <col min="9484" max="9484" width="1.28515625" style="557" customWidth="1"/>
    <col min="9485" max="9728" width="11.42578125" style="557"/>
    <col min="9729" max="9729" width="71" style="557" customWidth="1"/>
    <col min="9730" max="9734" width="17.7109375" style="557" customWidth="1"/>
    <col min="9735" max="9735" width="14.7109375" style="557" customWidth="1"/>
    <col min="9736" max="9736" width="14.42578125" style="557" customWidth="1"/>
    <col min="9737" max="9737" width="15.28515625" style="557" customWidth="1"/>
    <col min="9738" max="9738" width="29.140625" style="557" customWidth="1"/>
    <col min="9739" max="9739" width="17.7109375" style="557" customWidth="1"/>
    <col min="9740" max="9740" width="1.28515625" style="557" customWidth="1"/>
    <col min="9741" max="9984" width="11.42578125" style="557"/>
    <col min="9985" max="9985" width="71" style="557" customWidth="1"/>
    <col min="9986" max="9990" width="17.7109375" style="557" customWidth="1"/>
    <col min="9991" max="9991" width="14.7109375" style="557" customWidth="1"/>
    <col min="9992" max="9992" width="14.42578125" style="557" customWidth="1"/>
    <col min="9993" max="9993" width="15.28515625" style="557" customWidth="1"/>
    <col min="9994" max="9994" width="29.140625" style="557" customWidth="1"/>
    <col min="9995" max="9995" width="17.7109375" style="557" customWidth="1"/>
    <col min="9996" max="9996" width="1.28515625" style="557" customWidth="1"/>
    <col min="9997" max="10240" width="11.42578125" style="557"/>
    <col min="10241" max="10241" width="71" style="557" customWidth="1"/>
    <col min="10242" max="10246" width="17.7109375" style="557" customWidth="1"/>
    <col min="10247" max="10247" width="14.7109375" style="557" customWidth="1"/>
    <col min="10248" max="10248" width="14.42578125" style="557" customWidth="1"/>
    <col min="10249" max="10249" width="15.28515625" style="557" customWidth="1"/>
    <col min="10250" max="10250" width="29.140625" style="557" customWidth="1"/>
    <col min="10251" max="10251" width="17.7109375" style="557" customWidth="1"/>
    <col min="10252" max="10252" width="1.28515625" style="557" customWidth="1"/>
    <col min="10253" max="10496" width="11.42578125" style="557"/>
    <col min="10497" max="10497" width="71" style="557" customWidth="1"/>
    <col min="10498" max="10502" width="17.7109375" style="557" customWidth="1"/>
    <col min="10503" max="10503" width="14.7109375" style="557" customWidth="1"/>
    <col min="10504" max="10504" width="14.42578125" style="557" customWidth="1"/>
    <col min="10505" max="10505" width="15.28515625" style="557" customWidth="1"/>
    <col min="10506" max="10506" width="29.140625" style="557" customWidth="1"/>
    <col min="10507" max="10507" width="17.7109375" style="557" customWidth="1"/>
    <col min="10508" max="10508" width="1.28515625" style="557" customWidth="1"/>
    <col min="10509" max="10752" width="11.42578125" style="557"/>
    <col min="10753" max="10753" width="71" style="557" customWidth="1"/>
    <col min="10754" max="10758" width="17.7109375" style="557" customWidth="1"/>
    <col min="10759" max="10759" width="14.7109375" style="557" customWidth="1"/>
    <col min="10760" max="10760" width="14.42578125" style="557" customWidth="1"/>
    <col min="10761" max="10761" width="15.28515625" style="557" customWidth="1"/>
    <col min="10762" max="10762" width="29.140625" style="557" customWidth="1"/>
    <col min="10763" max="10763" width="17.7109375" style="557" customWidth="1"/>
    <col min="10764" max="10764" width="1.28515625" style="557" customWidth="1"/>
    <col min="10765" max="11008" width="11.42578125" style="557"/>
    <col min="11009" max="11009" width="71" style="557" customWidth="1"/>
    <col min="11010" max="11014" width="17.7109375" style="557" customWidth="1"/>
    <col min="11015" max="11015" width="14.7109375" style="557" customWidth="1"/>
    <col min="11016" max="11016" width="14.42578125" style="557" customWidth="1"/>
    <col min="11017" max="11017" width="15.28515625" style="557" customWidth="1"/>
    <col min="11018" max="11018" width="29.140625" style="557" customWidth="1"/>
    <col min="11019" max="11019" width="17.7109375" style="557" customWidth="1"/>
    <col min="11020" max="11020" width="1.28515625" style="557" customWidth="1"/>
    <col min="11021" max="11264" width="11.42578125" style="557"/>
    <col min="11265" max="11265" width="71" style="557" customWidth="1"/>
    <col min="11266" max="11270" width="17.7109375" style="557" customWidth="1"/>
    <col min="11271" max="11271" width="14.7109375" style="557" customWidth="1"/>
    <col min="11272" max="11272" width="14.42578125" style="557" customWidth="1"/>
    <col min="11273" max="11273" width="15.28515625" style="557" customWidth="1"/>
    <col min="11274" max="11274" width="29.140625" style="557" customWidth="1"/>
    <col min="11275" max="11275" width="17.7109375" style="557" customWidth="1"/>
    <col min="11276" max="11276" width="1.28515625" style="557" customWidth="1"/>
    <col min="11277" max="11520" width="11.42578125" style="557"/>
    <col min="11521" max="11521" width="71" style="557" customWidth="1"/>
    <col min="11522" max="11526" width="17.7109375" style="557" customWidth="1"/>
    <col min="11527" max="11527" width="14.7109375" style="557" customWidth="1"/>
    <col min="11528" max="11528" width="14.42578125" style="557" customWidth="1"/>
    <col min="11529" max="11529" width="15.28515625" style="557" customWidth="1"/>
    <col min="11530" max="11530" width="29.140625" style="557" customWidth="1"/>
    <col min="11531" max="11531" width="17.7109375" style="557" customWidth="1"/>
    <col min="11532" max="11532" width="1.28515625" style="557" customWidth="1"/>
    <col min="11533" max="11776" width="11.42578125" style="557"/>
    <col min="11777" max="11777" width="71" style="557" customWidth="1"/>
    <col min="11778" max="11782" width="17.7109375" style="557" customWidth="1"/>
    <col min="11783" max="11783" width="14.7109375" style="557" customWidth="1"/>
    <col min="11784" max="11784" width="14.42578125" style="557" customWidth="1"/>
    <col min="11785" max="11785" width="15.28515625" style="557" customWidth="1"/>
    <col min="11786" max="11786" width="29.140625" style="557" customWidth="1"/>
    <col min="11787" max="11787" width="17.7109375" style="557" customWidth="1"/>
    <col min="11788" max="11788" width="1.28515625" style="557" customWidth="1"/>
    <col min="11789" max="12032" width="11.42578125" style="557"/>
    <col min="12033" max="12033" width="71" style="557" customWidth="1"/>
    <col min="12034" max="12038" width="17.7109375" style="557" customWidth="1"/>
    <col min="12039" max="12039" width="14.7109375" style="557" customWidth="1"/>
    <col min="12040" max="12040" width="14.42578125" style="557" customWidth="1"/>
    <col min="12041" max="12041" width="15.28515625" style="557" customWidth="1"/>
    <col min="12042" max="12042" width="29.140625" style="557" customWidth="1"/>
    <col min="12043" max="12043" width="17.7109375" style="557" customWidth="1"/>
    <col min="12044" max="12044" width="1.28515625" style="557" customWidth="1"/>
    <col min="12045" max="12288" width="11.42578125" style="557"/>
    <col min="12289" max="12289" width="71" style="557" customWidth="1"/>
    <col min="12290" max="12294" width="17.7109375" style="557" customWidth="1"/>
    <col min="12295" max="12295" width="14.7109375" style="557" customWidth="1"/>
    <col min="12296" max="12296" width="14.42578125" style="557" customWidth="1"/>
    <col min="12297" max="12297" width="15.28515625" style="557" customWidth="1"/>
    <col min="12298" max="12298" width="29.140625" style="557" customWidth="1"/>
    <col min="12299" max="12299" width="17.7109375" style="557" customWidth="1"/>
    <col min="12300" max="12300" width="1.28515625" style="557" customWidth="1"/>
    <col min="12301" max="12544" width="11.42578125" style="557"/>
    <col min="12545" max="12545" width="71" style="557" customWidth="1"/>
    <col min="12546" max="12550" width="17.7109375" style="557" customWidth="1"/>
    <col min="12551" max="12551" width="14.7109375" style="557" customWidth="1"/>
    <col min="12552" max="12552" width="14.42578125" style="557" customWidth="1"/>
    <col min="12553" max="12553" width="15.28515625" style="557" customWidth="1"/>
    <col min="12554" max="12554" width="29.140625" style="557" customWidth="1"/>
    <col min="12555" max="12555" width="17.7109375" style="557" customWidth="1"/>
    <col min="12556" max="12556" width="1.28515625" style="557" customWidth="1"/>
    <col min="12557" max="12800" width="11.42578125" style="557"/>
    <col min="12801" max="12801" width="71" style="557" customWidth="1"/>
    <col min="12802" max="12806" width="17.7109375" style="557" customWidth="1"/>
    <col min="12807" max="12807" width="14.7109375" style="557" customWidth="1"/>
    <col min="12808" max="12808" width="14.42578125" style="557" customWidth="1"/>
    <col min="12809" max="12809" width="15.28515625" style="557" customWidth="1"/>
    <col min="12810" max="12810" width="29.140625" style="557" customWidth="1"/>
    <col min="12811" max="12811" width="17.7109375" style="557" customWidth="1"/>
    <col min="12812" max="12812" width="1.28515625" style="557" customWidth="1"/>
    <col min="12813" max="13056" width="11.42578125" style="557"/>
    <col min="13057" max="13057" width="71" style="557" customWidth="1"/>
    <col min="13058" max="13062" width="17.7109375" style="557" customWidth="1"/>
    <col min="13063" max="13063" width="14.7109375" style="557" customWidth="1"/>
    <col min="13064" max="13064" width="14.42578125" style="557" customWidth="1"/>
    <col min="13065" max="13065" width="15.28515625" style="557" customWidth="1"/>
    <col min="13066" max="13066" width="29.140625" style="557" customWidth="1"/>
    <col min="13067" max="13067" width="17.7109375" style="557" customWidth="1"/>
    <col min="13068" max="13068" width="1.28515625" style="557" customWidth="1"/>
    <col min="13069" max="13312" width="11.42578125" style="557"/>
    <col min="13313" max="13313" width="71" style="557" customWidth="1"/>
    <col min="13314" max="13318" width="17.7109375" style="557" customWidth="1"/>
    <col min="13319" max="13319" width="14.7109375" style="557" customWidth="1"/>
    <col min="13320" max="13320" width="14.42578125" style="557" customWidth="1"/>
    <col min="13321" max="13321" width="15.28515625" style="557" customWidth="1"/>
    <col min="13322" max="13322" width="29.140625" style="557" customWidth="1"/>
    <col min="13323" max="13323" width="17.7109375" style="557" customWidth="1"/>
    <col min="13324" max="13324" width="1.28515625" style="557" customWidth="1"/>
    <col min="13325" max="13568" width="11.42578125" style="557"/>
    <col min="13569" max="13569" width="71" style="557" customWidth="1"/>
    <col min="13570" max="13574" width="17.7109375" style="557" customWidth="1"/>
    <col min="13575" max="13575" width="14.7109375" style="557" customWidth="1"/>
    <col min="13576" max="13576" width="14.42578125" style="557" customWidth="1"/>
    <col min="13577" max="13577" width="15.28515625" style="557" customWidth="1"/>
    <col min="13578" max="13578" width="29.140625" style="557" customWidth="1"/>
    <col min="13579" max="13579" width="17.7109375" style="557" customWidth="1"/>
    <col min="13580" max="13580" width="1.28515625" style="557" customWidth="1"/>
    <col min="13581" max="13824" width="11.42578125" style="557"/>
    <col min="13825" max="13825" width="71" style="557" customWidth="1"/>
    <col min="13826" max="13830" width="17.7109375" style="557" customWidth="1"/>
    <col min="13831" max="13831" width="14.7109375" style="557" customWidth="1"/>
    <col min="13832" max="13832" width="14.42578125" style="557" customWidth="1"/>
    <col min="13833" max="13833" width="15.28515625" style="557" customWidth="1"/>
    <col min="13834" max="13834" width="29.140625" style="557" customWidth="1"/>
    <col min="13835" max="13835" width="17.7109375" style="557" customWidth="1"/>
    <col min="13836" max="13836" width="1.28515625" style="557" customWidth="1"/>
    <col min="13837" max="14080" width="11.42578125" style="557"/>
    <col min="14081" max="14081" width="71" style="557" customWidth="1"/>
    <col min="14082" max="14086" width="17.7109375" style="557" customWidth="1"/>
    <col min="14087" max="14087" width="14.7109375" style="557" customWidth="1"/>
    <col min="14088" max="14088" width="14.42578125" style="557" customWidth="1"/>
    <col min="14089" max="14089" width="15.28515625" style="557" customWidth="1"/>
    <col min="14090" max="14090" width="29.140625" style="557" customWidth="1"/>
    <col min="14091" max="14091" width="17.7109375" style="557" customWidth="1"/>
    <col min="14092" max="14092" width="1.28515625" style="557" customWidth="1"/>
    <col min="14093" max="14336" width="11.42578125" style="557"/>
    <col min="14337" max="14337" width="71" style="557" customWidth="1"/>
    <col min="14338" max="14342" width="17.7109375" style="557" customWidth="1"/>
    <col min="14343" max="14343" width="14.7109375" style="557" customWidth="1"/>
    <col min="14344" max="14344" width="14.42578125" style="557" customWidth="1"/>
    <col min="14345" max="14345" width="15.28515625" style="557" customWidth="1"/>
    <col min="14346" max="14346" width="29.140625" style="557" customWidth="1"/>
    <col min="14347" max="14347" width="17.7109375" style="557" customWidth="1"/>
    <col min="14348" max="14348" width="1.28515625" style="557" customWidth="1"/>
    <col min="14349" max="14592" width="11.42578125" style="557"/>
    <col min="14593" max="14593" width="71" style="557" customWidth="1"/>
    <col min="14594" max="14598" width="17.7109375" style="557" customWidth="1"/>
    <col min="14599" max="14599" width="14.7109375" style="557" customWidth="1"/>
    <col min="14600" max="14600" width="14.42578125" style="557" customWidth="1"/>
    <col min="14601" max="14601" width="15.28515625" style="557" customWidth="1"/>
    <col min="14602" max="14602" width="29.140625" style="557" customWidth="1"/>
    <col min="14603" max="14603" width="17.7109375" style="557" customWidth="1"/>
    <col min="14604" max="14604" width="1.28515625" style="557" customWidth="1"/>
    <col min="14605" max="14848" width="11.42578125" style="557"/>
    <col min="14849" max="14849" width="71" style="557" customWidth="1"/>
    <col min="14850" max="14854" width="17.7109375" style="557" customWidth="1"/>
    <col min="14855" max="14855" width="14.7109375" style="557" customWidth="1"/>
    <col min="14856" max="14856" width="14.42578125" style="557" customWidth="1"/>
    <col min="14857" max="14857" width="15.28515625" style="557" customWidth="1"/>
    <col min="14858" max="14858" width="29.140625" style="557" customWidth="1"/>
    <col min="14859" max="14859" width="17.7109375" style="557" customWidth="1"/>
    <col min="14860" max="14860" width="1.28515625" style="557" customWidth="1"/>
    <col min="14861" max="15104" width="11.42578125" style="557"/>
    <col min="15105" max="15105" width="71" style="557" customWidth="1"/>
    <col min="15106" max="15110" width="17.7109375" style="557" customWidth="1"/>
    <col min="15111" max="15111" width="14.7109375" style="557" customWidth="1"/>
    <col min="15112" max="15112" width="14.42578125" style="557" customWidth="1"/>
    <col min="15113" max="15113" width="15.28515625" style="557" customWidth="1"/>
    <col min="15114" max="15114" width="29.140625" style="557" customWidth="1"/>
    <col min="15115" max="15115" width="17.7109375" style="557" customWidth="1"/>
    <col min="15116" max="15116" width="1.28515625" style="557" customWidth="1"/>
    <col min="15117" max="15360" width="11.42578125" style="557"/>
    <col min="15361" max="15361" width="71" style="557" customWidth="1"/>
    <col min="15362" max="15366" width="17.7109375" style="557" customWidth="1"/>
    <col min="15367" max="15367" width="14.7109375" style="557" customWidth="1"/>
    <col min="15368" max="15368" width="14.42578125" style="557" customWidth="1"/>
    <col min="15369" max="15369" width="15.28515625" style="557" customWidth="1"/>
    <col min="15370" max="15370" width="29.140625" style="557" customWidth="1"/>
    <col min="15371" max="15371" width="17.7109375" style="557" customWidth="1"/>
    <col min="15372" max="15372" width="1.28515625" style="557" customWidth="1"/>
    <col min="15373" max="15616" width="11.42578125" style="557"/>
    <col min="15617" max="15617" width="71" style="557" customWidth="1"/>
    <col min="15618" max="15622" width="17.7109375" style="557" customWidth="1"/>
    <col min="15623" max="15623" width="14.7109375" style="557" customWidth="1"/>
    <col min="15624" max="15624" width="14.42578125" style="557" customWidth="1"/>
    <col min="15625" max="15625" width="15.28515625" style="557" customWidth="1"/>
    <col min="15626" max="15626" width="29.140625" style="557" customWidth="1"/>
    <col min="15627" max="15627" width="17.7109375" style="557" customWidth="1"/>
    <col min="15628" max="15628" width="1.28515625" style="557" customWidth="1"/>
    <col min="15629" max="15872" width="11.42578125" style="557"/>
    <col min="15873" max="15873" width="71" style="557" customWidth="1"/>
    <col min="15874" max="15878" width="17.7109375" style="557" customWidth="1"/>
    <col min="15879" max="15879" width="14.7109375" style="557" customWidth="1"/>
    <col min="15880" max="15880" width="14.42578125" style="557" customWidth="1"/>
    <col min="15881" max="15881" width="15.28515625" style="557" customWidth="1"/>
    <col min="15882" max="15882" width="29.140625" style="557" customWidth="1"/>
    <col min="15883" max="15883" width="17.7109375" style="557" customWidth="1"/>
    <col min="15884" max="15884" width="1.28515625" style="557" customWidth="1"/>
    <col min="15885" max="16128" width="11.42578125" style="557"/>
    <col min="16129" max="16129" width="71" style="557" customWidth="1"/>
    <col min="16130" max="16134" width="17.7109375" style="557" customWidth="1"/>
    <col min="16135" max="16135" width="14.7109375" style="557" customWidth="1"/>
    <col min="16136" max="16136" width="14.42578125" style="557" customWidth="1"/>
    <col min="16137" max="16137" width="15.28515625" style="557" customWidth="1"/>
    <col min="16138" max="16138" width="29.140625" style="557" customWidth="1"/>
    <col min="16139" max="16139" width="17.7109375" style="557" customWidth="1"/>
    <col min="16140" max="16140" width="1.28515625" style="557" customWidth="1"/>
    <col min="16141" max="16384" width="11.42578125" style="557"/>
  </cols>
  <sheetData>
    <row r="1" spans="1:11" s="558" customFormat="1" x14ac:dyDescent="0.25"/>
    <row r="2" spans="1:11" s="558" customFormat="1" x14ac:dyDescent="0.25">
      <c r="A2" s="435" t="s">
        <v>126</v>
      </c>
      <c r="B2" s="24"/>
      <c r="C2" s="24"/>
      <c r="D2" s="24"/>
      <c r="E2" s="24"/>
      <c r="F2" s="24"/>
      <c r="G2" s="24"/>
      <c r="H2" s="24"/>
      <c r="I2" s="24"/>
      <c r="J2" s="24"/>
      <c r="K2" s="560" t="s">
        <v>127</v>
      </c>
    </row>
    <row r="3" spans="1:11" s="558" customFormat="1" x14ac:dyDescent="0.25">
      <c r="A3" s="34" t="s">
        <v>0</v>
      </c>
      <c r="B3" s="24"/>
      <c r="C3" s="24"/>
      <c r="D3" s="24"/>
      <c r="E3" s="24"/>
      <c r="F3" s="24"/>
      <c r="G3" s="24"/>
      <c r="H3" s="24"/>
      <c r="I3" s="24"/>
      <c r="J3" s="24"/>
      <c r="K3" s="24"/>
    </row>
    <row r="4" spans="1:11" s="558" customFormat="1" x14ac:dyDescent="0.25">
      <c r="A4" s="23" t="s">
        <v>3420</v>
      </c>
      <c r="B4" s="24"/>
      <c r="C4" s="24"/>
      <c r="D4" s="24"/>
      <c r="E4" s="24"/>
      <c r="F4" s="24"/>
      <c r="G4" s="24"/>
      <c r="H4" s="24"/>
      <c r="I4" s="24"/>
      <c r="J4" s="24"/>
      <c r="K4" s="24"/>
    </row>
    <row r="5" spans="1:11" s="558" customFormat="1" x14ac:dyDescent="0.25">
      <c r="A5" s="602"/>
    </row>
    <row r="6" spans="1:11" s="558" customFormat="1" x14ac:dyDescent="0.25">
      <c r="A6" s="602"/>
    </row>
    <row r="7" spans="1:11" s="558" customFormat="1" x14ac:dyDescent="0.25">
      <c r="A7" s="565" t="s">
        <v>1</v>
      </c>
      <c r="B7" s="565" t="s">
        <v>2</v>
      </c>
      <c r="C7" s="565" t="s">
        <v>3</v>
      </c>
      <c r="D7" s="565"/>
      <c r="E7" s="26" t="s">
        <v>4</v>
      </c>
      <c r="F7" s="26"/>
      <c r="G7" s="565" t="s">
        <v>5</v>
      </c>
      <c r="H7" s="1721" t="s">
        <v>6</v>
      </c>
      <c r="I7" s="1721"/>
      <c r="J7" s="565" t="s">
        <v>7</v>
      </c>
      <c r="K7" s="565" t="s">
        <v>8</v>
      </c>
    </row>
    <row r="8" spans="1:11" s="561" customFormat="1" ht="16.5" customHeight="1" x14ac:dyDescent="0.25">
      <c r="A8" s="1614" t="s">
        <v>9</v>
      </c>
      <c r="B8" s="1601" t="s">
        <v>10</v>
      </c>
      <c r="C8" s="1601" t="s">
        <v>11</v>
      </c>
      <c r="D8" s="1601" t="s">
        <v>12</v>
      </c>
      <c r="E8" s="1601" t="s">
        <v>13</v>
      </c>
      <c r="F8" s="1601"/>
      <c r="G8" s="1601" t="s">
        <v>14</v>
      </c>
      <c r="H8" s="1601" t="s">
        <v>15</v>
      </c>
      <c r="I8" s="1601"/>
      <c r="J8" s="1601" t="s">
        <v>16</v>
      </c>
      <c r="K8" s="1669" t="s">
        <v>17</v>
      </c>
    </row>
    <row r="9" spans="1:11" s="561" customFormat="1" ht="17.25" customHeight="1" x14ac:dyDescent="0.25">
      <c r="A9" s="1614"/>
      <c r="B9" s="1601"/>
      <c r="C9" s="1601"/>
      <c r="D9" s="1601"/>
      <c r="E9" s="630" t="s">
        <v>18</v>
      </c>
      <c r="F9" s="630" t="s">
        <v>19</v>
      </c>
      <c r="G9" s="1601"/>
      <c r="H9" s="630" t="s">
        <v>18</v>
      </c>
      <c r="I9" s="630" t="s">
        <v>19</v>
      </c>
      <c r="J9" s="1601"/>
      <c r="K9" s="1669"/>
    </row>
    <row r="10" spans="1:11" s="561" customFormat="1" ht="17.25" customHeight="1" x14ac:dyDescent="0.25">
      <c r="A10" s="372" t="s">
        <v>20</v>
      </c>
      <c r="B10" s="375"/>
      <c r="C10" s="375"/>
      <c r="D10" s="376"/>
      <c r="E10" s="376"/>
      <c r="F10" s="376"/>
      <c r="G10" s="376"/>
      <c r="H10" s="376"/>
      <c r="I10" s="376"/>
      <c r="J10" s="376"/>
      <c r="K10" s="388">
        <f>SUM(K11)</f>
        <v>0</v>
      </c>
    </row>
    <row r="11" spans="1:11" s="561" customFormat="1" ht="17.25" customHeight="1" x14ac:dyDescent="0.25">
      <c r="A11" s="364"/>
      <c r="B11" s="678"/>
      <c r="C11" s="678"/>
      <c r="D11" s="822"/>
      <c r="E11" s="822"/>
      <c r="F11" s="822"/>
      <c r="G11" s="822"/>
      <c r="H11" s="822"/>
      <c r="I11" s="822"/>
      <c r="J11" s="822"/>
      <c r="K11" s="675"/>
    </row>
    <row r="12" spans="1:11" ht="15.95" customHeight="1" x14ac:dyDescent="0.25">
      <c r="A12" s="372" t="s">
        <v>21</v>
      </c>
      <c r="B12" s="375"/>
      <c r="C12" s="375"/>
      <c r="D12" s="376"/>
      <c r="E12" s="376"/>
      <c r="F12" s="376"/>
      <c r="G12" s="391"/>
      <c r="H12" s="391"/>
      <c r="I12" s="391"/>
      <c r="J12" s="376"/>
      <c r="K12" s="388">
        <f>SUM(K13:K18)</f>
        <v>75526626.280000001</v>
      </c>
    </row>
    <row r="13" spans="1:11" ht="15.95" customHeight="1" x14ac:dyDescent="0.25">
      <c r="A13" s="814" t="s">
        <v>1528</v>
      </c>
      <c r="B13" s="814" t="s">
        <v>1529</v>
      </c>
      <c r="C13" s="814" t="s">
        <v>1324</v>
      </c>
      <c r="D13" s="815"/>
      <c r="E13" s="816">
        <v>1.9E-2</v>
      </c>
      <c r="F13" s="816">
        <v>2.5000000000000001E-2</v>
      </c>
      <c r="G13" s="815"/>
      <c r="H13" s="815"/>
      <c r="I13" s="815"/>
      <c r="J13" s="814" t="s">
        <v>1530</v>
      </c>
      <c r="K13" s="817">
        <f>18818228.55+8490569.52</f>
        <v>27308798.07</v>
      </c>
    </row>
    <row r="14" spans="1:11" ht="15.95" customHeight="1" x14ac:dyDescent="0.25">
      <c r="A14" s="818" t="s">
        <v>131</v>
      </c>
      <c r="B14" s="818" t="s">
        <v>1325</v>
      </c>
      <c r="C14" s="818" t="s">
        <v>23</v>
      </c>
      <c r="D14" s="815"/>
      <c r="E14" s="816">
        <v>5.0000000000000001E-3</v>
      </c>
      <c r="F14" s="816">
        <v>0.06</v>
      </c>
      <c r="G14" s="815"/>
      <c r="H14" s="815"/>
      <c r="I14" s="815"/>
      <c r="J14" s="814" t="s">
        <v>1326</v>
      </c>
      <c r="K14" s="817">
        <f>17381522.95+133679.12+123118.42</f>
        <v>17638320.490000002</v>
      </c>
    </row>
    <row r="15" spans="1:11" ht="15.95" customHeight="1" x14ac:dyDescent="0.25">
      <c r="A15" s="818" t="s">
        <v>1334</v>
      </c>
      <c r="B15" s="818" t="s">
        <v>1335</v>
      </c>
      <c r="C15" s="819" t="s">
        <v>27</v>
      </c>
      <c r="D15" s="816">
        <v>8.6956000000000006E-2</v>
      </c>
      <c r="E15" s="815"/>
      <c r="F15" s="815"/>
      <c r="G15" s="815"/>
      <c r="H15" s="815"/>
      <c r="I15" s="815"/>
      <c r="J15" s="814" t="s">
        <v>1336</v>
      </c>
      <c r="K15" s="817">
        <f>1523248.87+12145701.56</f>
        <v>13668950.43</v>
      </c>
    </row>
    <row r="16" spans="1:11" ht="15.95" customHeight="1" x14ac:dyDescent="0.25">
      <c r="A16" s="818" t="s">
        <v>1531</v>
      </c>
      <c r="B16" s="819" t="s">
        <v>1327</v>
      </c>
      <c r="C16" s="818" t="s">
        <v>1324</v>
      </c>
      <c r="D16" s="815"/>
      <c r="E16" s="815"/>
      <c r="F16" s="815"/>
      <c r="G16" s="815"/>
      <c r="H16" s="820">
        <v>70</v>
      </c>
      <c r="I16" s="820">
        <v>460</v>
      </c>
      <c r="J16" s="814" t="s">
        <v>1328</v>
      </c>
      <c r="K16" s="817">
        <v>8992163.8900000006</v>
      </c>
    </row>
    <row r="17" spans="1:11" ht="15.95" customHeight="1" x14ac:dyDescent="0.25">
      <c r="A17" s="818" t="s">
        <v>1329</v>
      </c>
      <c r="B17" s="818" t="s">
        <v>1330</v>
      </c>
      <c r="C17" s="818" t="s">
        <v>1331</v>
      </c>
      <c r="D17" s="815"/>
      <c r="E17" s="815"/>
      <c r="F17" s="815"/>
      <c r="G17" s="815"/>
      <c r="H17" s="815"/>
      <c r="I17" s="815"/>
      <c r="J17" s="814" t="s">
        <v>1332</v>
      </c>
      <c r="K17" s="817">
        <f>5630071.38+1090939.68+1014398.62+177033.69</f>
        <v>7912443.3700000001</v>
      </c>
    </row>
    <row r="18" spans="1:11" ht="15.95" customHeight="1" x14ac:dyDescent="0.25">
      <c r="A18" s="1577" t="s">
        <v>480</v>
      </c>
      <c r="B18" s="818" t="s">
        <v>956</v>
      </c>
      <c r="C18" s="818" t="s">
        <v>1331</v>
      </c>
      <c r="D18" s="815"/>
      <c r="E18" s="815"/>
      <c r="F18" s="815"/>
      <c r="G18" s="815"/>
      <c r="H18" s="821">
        <v>77.349999999999994</v>
      </c>
      <c r="I18" s="821">
        <v>347.48</v>
      </c>
      <c r="J18" s="814" t="s">
        <v>1333</v>
      </c>
      <c r="K18" s="817">
        <v>5950.03</v>
      </c>
    </row>
    <row r="19" spans="1:11" ht="15.95" customHeight="1" x14ac:dyDescent="0.25">
      <c r="A19" s="818"/>
      <c r="B19" s="818"/>
      <c r="C19" s="818"/>
      <c r="D19" s="815"/>
      <c r="E19" s="815"/>
      <c r="F19" s="815"/>
      <c r="G19" s="815"/>
      <c r="H19" s="821"/>
      <c r="I19" s="821"/>
      <c r="J19" s="814"/>
      <c r="K19" s="817"/>
    </row>
    <row r="20" spans="1:11" s="558" customFormat="1" ht="15.95" customHeight="1" x14ac:dyDescent="0.25">
      <c r="A20" s="374" t="s">
        <v>40</v>
      </c>
      <c r="B20" s="377"/>
      <c r="C20" s="377"/>
      <c r="D20" s="686"/>
      <c r="E20" s="686"/>
      <c r="F20" s="686"/>
      <c r="G20" s="823"/>
      <c r="H20" s="823"/>
      <c r="I20" s="823"/>
      <c r="J20" s="679"/>
      <c r="K20" s="667">
        <f>+K21</f>
        <v>3371464.51</v>
      </c>
    </row>
    <row r="21" spans="1:11" s="562" customFormat="1" ht="15.95" customHeight="1" x14ac:dyDescent="0.25">
      <c r="A21" s="818" t="s">
        <v>1337</v>
      </c>
      <c r="B21" s="818" t="s">
        <v>1338</v>
      </c>
      <c r="C21" s="818" t="s">
        <v>1331</v>
      </c>
      <c r="D21" s="815"/>
      <c r="E21" s="815"/>
      <c r="F21" s="815"/>
      <c r="G21" s="815"/>
      <c r="H21" s="815"/>
      <c r="I21" s="815"/>
      <c r="J21" s="814" t="s">
        <v>1339</v>
      </c>
      <c r="K21" s="817">
        <v>3371464.51</v>
      </c>
    </row>
    <row r="22" spans="1:11" s="562" customFormat="1" ht="15.95" customHeight="1" x14ac:dyDescent="0.25">
      <c r="A22" s="818"/>
      <c r="B22" s="818"/>
      <c r="C22" s="818"/>
      <c r="D22" s="815"/>
      <c r="E22" s="815"/>
      <c r="F22" s="815"/>
      <c r="G22" s="815"/>
      <c r="H22" s="815"/>
      <c r="I22" s="815"/>
      <c r="J22" s="814"/>
      <c r="K22" s="817"/>
    </row>
    <row r="23" spans="1:11" ht="15.95" customHeight="1" x14ac:dyDescent="0.25">
      <c r="A23" s="374" t="s">
        <v>41</v>
      </c>
      <c r="B23" s="375"/>
      <c r="C23" s="375"/>
      <c r="D23" s="385"/>
      <c r="E23" s="385"/>
      <c r="F23" s="385"/>
      <c r="G23" s="824"/>
      <c r="H23" s="824"/>
      <c r="I23" s="824"/>
      <c r="J23" s="681"/>
      <c r="K23" s="388">
        <f>SUM(K24:K30)</f>
        <v>3050272.8099999996</v>
      </c>
    </row>
    <row r="24" spans="1:11" ht="15.95" customHeight="1" x14ac:dyDescent="0.25">
      <c r="A24" s="818" t="s">
        <v>152</v>
      </c>
      <c r="B24" s="818" t="s">
        <v>956</v>
      </c>
      <c r="C24" s="818" t="s">
        <v>1331</v>
      </c>
      <c r="D24" s="815"/>
      <c r="E24" s="815"/>
      <c r="F24" s="815"/>
      <c r="G24" s="815"/>
      <c r="H24" s="820">
        <v>45</v>
      </c>
      <c r="I24" s="820">
        <v>585</v>
      </c>
      <c r="J24" s="814" t="s">
        <v>1348</v>
      </c>
      <c r="K24" s="817">
        <v>1427486.78</v>
      </c>
    </row>
    <row r="25" spans="1:11" ht="15.95" customHeight="1" x14ac:dyDescent="0.25">
      <c r="A25" s="818" t="s">
        <v>168</v>
      </c>
      <c r="B25" s="818" t="s">
        <v>956</v>
      </c>
      <c r="C25" s="818" t="s">
        <v>169</v>
      </c>
      <c r="D25" s="815"/>
      <c r="E25" s="815"/>
      <c r="F25" s="815"/>
      <c r="G25" s="815"/>
      <c r="H25" s="820">
        <v>1760</v>
      </c>
      <c r="I25" s="820">
        <v>7765</v>
      </c>
      <c r="J25" s="814" t="s">
        <v>1342</v>
      </c>
      <c r="K25" s="817">
        <v>808449.14</v>
      </c>
    </row>
    <row r="26" spans="1:11" ht="15.95" customHeight="1" x14ac:dyDescent="0.25">
      <c r="A26" s="818" t="s">
        <v>1070</v>
      </c>
      <c r="B26" s="818" t="s">
        <v>1346</v>
      </c>
      <c r="C26" s="818" t="s">
        <v>1331</v>
      </c>
      <c r="D26" s="815"/>
      <c r="E26" s="816">
        <v>3.0000000000000005E-3</v>
      </c>
      <c r="F26" s="816">
        <v>0.01</v>
      </c>
      <c r="G26" s="815"/>
      <c r="H26" s="815"/>
      <c r="I26" s="815"/>
      <c r="J26" s="814" t="s">
        <v>1347</v>
      </c>
      <c r="K26" s="817">
        <v>497212.55</v>
      </c>
    </row>
    <row r="27" spans="1:11" ht="15.95" customHeight="1" x14ac:dyDescent="0.25">
      <c r="A27" s="819" t="s">
        <v>1065</v>
      </c>
      <c r="B27" s="818" t="s">
        <v>956</v>
      </c>
      <c r="C27" s="818" t="s">
        <v>1331</v>
      </c>
      <c r="D27" s="815"/>
      <c r="E27" s="815"/>
      <c r="F27" s="815"/>
      <c r="G27" s="815"/>
      <c r="H27" s="815"/>
      <c r="I27" s="815"/>
      <c r="J27" s="814" t="s">
        <v>1341</v>
      </c>
      <c r="K27" s="817">
        <f>412+1823.55+21769.82+149780+9637+43143.04</f>
        <v>226565.41</v>
      </c>
    </row>
    <row r="28" spans="1:11" ht="15.95" customHeight="1" x14ac:dyDescent="0.25">
      <c r="A28" s="818" t="s">
        <v>1343</v>
      </c>
      <c r="B28" s="818" t="s">
        <v>956</v>
      </c>
      <c r="C28" s="818" t="s">
        <v>1331</v>
      </c>
      <c r="D28" s="815"/>
      <c r="E28" s="815"/>
      <c r="F28" s="815"/>
      <c r="G28" s="815"/>
      <c r="H28" s="820">
        <v>23.8</v>
      </c>
      <c r="I28" s="820">
        <v>600.95000000000005</v>
      </c>
      <c r="J28" s="814" t="s">
        <v>1344</v>
      </c>
      <c r="K28" s="817">
        <v>44361.61</v>
      </c>
    </row>
    <row r="29" spans="1:11" ht="15.95" customHeight="1" x14ac:dyDescent="0.25">
      <c r="A29" s="819" t="s">
        <v>606</v>
      </c>
      <c r="B29" s="818" t="s">
        <v>956</v>
      </c>
      <c r="C29" s="818" t="s">
        <v>169</v>
      </c>
      <c r="D29" s="815"/>
      <c r="E29" s="815"/>
      <c r="F29" s="815"/>
      <c r="G29" s="820">
        <v>445</v>
      </c>
      <c r="H29" s="815"/>
      <c r="I29" s="815"/>
      <c r="J29" s="814" t="s">
        <v>1340</v>
      </c>
      <c r="K29" s="817">
        <v>40385</v>
      </c>
    </row>
    <row r="30" spans="1:11" ht="15.95" customHeight="1" x14ac:dyDescent="0.25">
      <c r="A30" s="818" t="s">
        <v>520</v>
      </c>
      <c r="B30" s="818" t="s">
        <v>956</v>
      </c>
      <c r="C30" s="818" t="s">
        <v>119</v>
      </c>
      <c r="D30" s="815"/>
      <c r="E30" s="815"/>
      <c r="F30" s="815"/>
      <c r="G30" s="820">
        <v>1166.98</v>
      </c>
      <c r="H30" s="815"/>
      <c r="I30" s="815"/>
      <c r="J30" s="814" t="s">
        <v>1345</v>
      </c>
      <c r="K30" s="817">
        <v>5812.32</v>
      </c>
    </row>
    <row r="31" spans="1:11" ht="15.95" customHeight="1" x14ac:dyDescent="0.25">
      <c r="A31" s="818"/>
      <c r="B31" s="818"/>
      <c r="C31" s="818"/>
      <c r="D31" s="815"/>
      <c r="E31" s="815"/>
      <c r="F31" s="815"/>
      <c r="G31" s="820"/>
      <c r="H31" s="815"/>
      <c r="I31" s="815"/>
      <c r="J31" s="814"/>
      <c r="K31" s="817"/>
    </row>
    <row r="32" spans="1:11" ht="15.95" customHeight="1" x14ac:dyDescent="0.25">
      <c r="A32" s="374" t="s">
        <v>64</v>
      </c>
      <c r="B32" s="375"/>
      <c r="C32" s="375"/>
      <c r="D32" s="385"/>
      <c r="E32" s="385"/>
      <c r="F32" s="385"/>
      <c r="G32" s="824"/>
      <c r="H32" s="824"/>
      <c r="I32" s="824"/>
      <c r="J32" s="681"/>
      <c r="K32" s="388">
        <f>SUM(K33)</f>
        <v>0</v>
      </c>
    </row>
    <row r="33" spans="1:11" ht="15.95" customHeight="1" x14ac:dyDescent="0.25">
      <c r="A33" s="745"/>
      <c r="B33" s="678"/>
      <c r="C33" s="678"/>
      <c r="D33" s="685"/>
      <c r="E33" s="685"/>
      <c r="F33" s="685"/>
      <c r="G33" s="825"/>
      <c r="H33" s="825"/>
      <c r="I33" s="825"/>
      <c r="J33" s="380"/>
      <c r="K33" s="675"/>
    </row>
    <row r="34" spans="1:11" ht="15.95" customHeight="1" x14ac:dyDescent="0.25">
      <c r="A34" s="374" t="s">
        <v>65</v>
      </c>
      <c r="B34" s="375"/>
      <c r="C34" s="375"/>
      <c r="D34" s="385"/>
      <c r="E34" s="385"/>
      <c r="F34" s="385"/>
      <c r="G34" s="824"/>
      <c r="H34" s="824"/>
      <c r="I34" s="824"/>
      <c r="J34" s="681"/>
      <c r="K34" s="388">
        <f>SUM(K35:K37)</f>
        <v>1607354.8599999999</v>
      </c>
    </row>
    <row r="35" spans="1:11" ht="30" x14ac:dyDescent="0.25">
      <c r="A35" s="818" t="s">
        <v>1349</v>
      </c>
      <c r="B35" s="818" t="s">
        <v>1350</v>
      </c>
      <c r="C35" s="818" t="s">
        <v>27</v>
      </c>
      <c r="D35" s="1501" t="s">
        <v>1351</v>
      </c>
      <c r="E35" s="815"/>
      <c r="F35" s="815"/>
      <c r="G35" s="815"/>
      <c r="H35" s="815"/>
      <c r="I35" s="815"/>
      <c r="J35" s="814" t="s">
        <v>1352</v>
      </c>
      <c r="K35" s="817">
        <v>833411.86</v>
      </c>
    </row>
    <row r="36" spans="1:11" ht="15.95" customHeight="1" x14ac:dyDescent="0.25">
      <c r="A36" s="818" t="s">
        <v>154</v>
      </c>
      <c r="B36" s="818" t="s">
        <v>1350</v>
      </c>
      <c r="C36" s="818" t="s">
        <v>1331</v>
      </c>
      <c r="D36" s="815"/>
      <c r="E36" s="816">
        <v>0.02</v>
      </c>
      <c r="F36" s="816">
        <v>0.25</v>
      </c>
      <c r="G36" s="815"/>
      <c r="H36" s="815"/>
      <c r="I36" s="815"/>
      <c r="J36" s="814" t="s">
        <v>1353</v>
      </c>
      <c r="K36" s="817">
        <v>421998.55</v>
      </c>
    </row>
    <row r="37" spans="1:11" ht="15.95" customHeight="1" x14ac:dyDescent="0.25">
      <c r="A37" s="818" t="s">
        <v>1354</v>
      </c>
      <c r="B37" s="818" t="s">
        <v>1355</v>
      </c>
      <c r="C37" s="818" t="s">
        <v>1331</v>
      </c>
      <c r="D37" s="815"/>
      <c r="E37" s="816"/>
      <c r="F37" s="816"/>
      <c r="G37" s="815"/>
      <c r="H37" s="815" t="s">
        <v>1356</v>
      </c>
      <c r="I37" s="815" t="s">
        <v>1357</v>
      </c>
      <c r="J37" s="814" t="s">
        <v>1358</v>
      </c>
      <c r="K37" s="817">
        <f>320829.06+31115.39</f>
        <v>351944.45</v>
      </c>
    </row>
    <row r="38" spans="1:11" ht="15.95" customHeight="1" x14ac:dyDescent="0.25">
      <c r="A38" s="818"/>
      <c r="B38" s="818"/>
      <c r="C38" s="818"/>
      <c r="D38" s="815"/>
      <c r="E38" s="816"/>
      <c r="F38" s="816"/>
      <c r="G38" s="815"/>
      <c r="H38" s="815"/>
      <c r="I38" s="815"/>
      <c r="J38" s="814"/>
      <c r="K38" s="817"/>
    </row>
    <row r="39" spans="1:11" s="558" customFormat="1" ht="15.95" customHeight="1" x14ac:dyDescent="0.25">
      <c r="A39" s="374" t="s">
        <v>67</v>
      </c>
      <c r="B39" s="375"/>
      <c r="C39" s="375"/>
      <c r="D39" s="385"/>
      <c r="E39" s="385"/>
      <c r="F39" s="385"/>
      <c r="G39" s="824"/>
      <c r="H39" s="824"/>
      <c r="I39" s="824"/>
      <c r="J39" s="681"/>
      <c r="K39" s="388">
        <f>SUM(K40:K42)</f>
        <v>254771.88</v>
      </c>
    </row>
    <row r="40" spans="1:11" s="558" customFormat="1" ht="15.95" customHeight="1" x14ac:dyDescent="0.25">
      <c r="A40" s="818" t="s">
        <v>1365</v>
      </c>
      <c r="B40" s="818" t="s">
        <v>956</v>
      </c>
      <c r="C40" s="818" t="s">
        <v>27</v>
      </c>
      <c r="D40" s="815"/>
      <c r="E40" s="815"/>
      <c r="F40" s="815"/>
      <c r="G40" s="815">
        <v>40000</v>
      </c>
      <c r="H40" s="815"/>
      <c r="I40" s="815"/>
      <c r="J40" s="814" t="s">
        <v>1366</v>
      </c>
      <c r="K40" s="817">
        <v>129118.28</v>
      </c>
    </row>
    <row r="41" spans="1:11" s="558" customFormat="1" ht="15.95" customHeight="1" x14ac:dyDescent="0.25">
      <c r="A41" s="818" t="s">
        <v>1362</v>
      </c>
      <c r="B41" s="818" t="s">
        <v>1363</v>
      </c>
      <c r="C41" s="818" t="s">
        <v>27</v>
      </c>
      <c r="D41" s="815"/>
      <c r="E41" s="815"/>
      <c r="F41" s="815"/>
      <c r="G41" s="815"/>
      <c r="H41" s="815"/>
      <c r="I41" s="815"/>
      <c r="J41" s="814" t="s">
        <v>1364</v>
      </c>
      <c r="K41" s="817">
        <v>75305.5</v>
      </c>
    </row>
    <row r="42" spans="1:11" ht="15.95" customHeight="1" x14ac:dyDescent="0.25">
      <c r="A42" s="818" t="s">
        <v>1359</v>
      </c>
      <c r="B42" s="818" t="s">
        <v>1360</v>
      </c>
      <c r="C42" s="818" t="s">
        <v>27</v>
      </c>
      <c r="D42" s="815"/>
      <c r="E42" s="815"/>
      <c r="F42" s="815"/>
      <c r="G42" s="815"/>
      <c r="H42" s="815"/>
      <c r="I42" s="815"/>
      <c r="J42" s="814" t="s">
        <v>1361</v>
      </c>
      <c r="K42" s="817">
        <v>50348.1</v>
      </c>
    </row>
    <row r="43" spans="1:11" ht="15.95" customHeight="1" x14ac:dyDescent="0.25">
      <c r="A43" s="818"/>
      <c r="B43" s="818"/>
      <c r="C43" s="818"/>
      <c r="D43" s="815"/>
      <c r="E43" s="815"/>
      <c r="F43" s="815"/>
      <c r="G43" s="815"/>
      <c r="H43" s="815"/>
      <c r="I43" s="815"/>
      <c r="J43" s="814"/>
      <c r="K43" s="817"/>
    </row>
    <row r="44" spans="1:11" ht="15.95" customHeight="1" x14ac:dyDescent="0.25">
      <c r="A44" s="374" t="s">
        <v>68</v>
      </c>
      <c r="B44" s="375"/>
      <c r="C44" s="375"/>
      <c r="D44" s="385"/>
      <c r="E44" s="385"/>
      <c r="F44" s="385"/>
      <c r="G44" s="824"/>
      <c r="H44" s="824"/>
      <c r="I44" s="824"/>
      <c r="J44" s="681"/>
      <c r="K44" s="388">
        <f>SUM(K45:K54)</f>
        <v>12251435.799999999</v>
      </c>
    </row>
    <row r="45" spans="1:11" ht="15.95" customHeight="1" x14ac:dyDescent="0.25">
      <c r="A45" s="1577" t="s">
        <v>1380</v>
      </c>
      <c r="B45" s="818" t="s">
        <v>1381</v>
      </c>
      <c r="C45" s="818" t="s">
        <v>1324</v>
      </c>
      <c r="D45" s="816">
        <v>0.12</v>
      </c>
      <c r="E45" s="815"/>
      <c r="F45" s="815"/>
      <c r="G45" s="815"/>
      <c r="H45" s="815"/>
      <c r="I45" s="815"/>
      <c r="J45" s="814" t="s">
        <v>1382</v>
      </c>
      <c r="K45" s="817">
        <v>6306819.6399999997</v>
      </c>
    </row>
    <row r="46" spans="1:11" ht="15.95" customHeight="1" x14ac:dyDescent="0.25">
      <c r="A46" s="818" t="s">
        <v>1369</v>
      </c>
      <c r="B46" s="818" t="s">
        <v>1370</v>
      </c>
      <c r="C46" s="818" t="s">
        <v>1331</v>
      </c>
      <c r="D46" s="815"/>
      <c r="E46" s="815"/>
      <c r="F46" s="815"/>
      <c r="G46" s="815"/>
      <c r="H46" s="815"/>
      <c r="I46" s="815"/>
      <c r="J46" s="814"/>
      <c r="K46" s="817">
        <f>2098257.61+1173624.67</f>
        <v>3271882.28</v>
      </c>
    </row>
    <row r="47" spans="1:11" ht="15.95" customHeight="1" x14ac:dyDescent="0.25">
      <c r="A47" s="818" t="s">
        <v>1375</v>
      </c>
      <c r="B47" s="818" t="s">
        <v>904</v>
      </c>
      <c r="C47" s="818" t="s">
        <v>1331</v>
      </c>
      <c r="D47" s="815"/>
      <c r="E47" s="815"/>
      <c r="F47" s="815"/>
      <c r="G47" s="815"/>
      <c r="H47" s="815"/>
      <c r="I47" s="815"/>
      <c r="J47" s="814" t="s">
        <v>1376</v>
      </c>
      <c r="K47" s="817">
        <v>1734705.2</v>
      </c>
    </row>
    <row r="48" spans="1:11" ht="15.95" customHeight="1" x14ac:dyDescent="0.25">
      <c r="A48" s="818" t="s">
        <v>1383</v>
      </c>
      <c r="B48" s="818" t="s">
        <v>1384</v>
      </c>
      <c r="C48" s="818" t="s">
        <v>1324</v>
      </c>
      <c r="D48" s="815"/>
      <c r="E48" s="815"/>
      <c r="F48" s="815"/>
      <c r="G48" s="820">
        <v>299.29000000000002</v>
      </c>
      <c r="H48" s="815"/>
      <c r="I48" s="815"/>
      <c r="J48" s="814" t="s">
        <v>1385</v>
      </c>
      <c r="K48" s="817">
        <v>244606.12</v>
      </c>
    </row>
    <row r="49" spans="1:11" ht="15.95" customHeight="1" x14ac:dyDescent="0.25">
      <c r="A49" s="818" t="s">
        <v>1377</v>
      </c>
      <c r="B49" s="818" t="s">
        <v>1378</v>
      </c>
      <c r="C49" s="818" t="s">
        <v>1331</v>
      </c>
      <c r="D49" s="815"/>
      <c r="E49" s="815"/>
      <c r="F49" s="815"/>
      <c r="G49" s="815"/>
      <c r="H49" s="815"/>
      <c r="I49" s="815"/>
      <c r="J49" s="814" t="s">
        <v>1379</v>
      </c>
      <c r="K49" s="817">
        <v>235462</v>
      </c>
    </row>
    <row r="50" spans="1:11" ht="15.95" customHeight="1" x14ac:dyDescent="0.25">
      <c r="A50" s="818" t="s">
        <v>1374</v>
      </c>
      <c r="B50" s="818" t="s">
        <v>904</v>
      </c>
      <c r="C50" s="818" t="s">
        <v>1331</v>
      </c>
      <c r="D50" s="815"/>
      <c r="E50" s="815"/>
      <c r="F50" s="815"/>
      <c r="G50" s="815"/>
      <c r="H50" s="815"/>
      <c r="I50" s="815"/>
      <c r="J50" s="814"/>
      <c r="K50" s="817">
        <f>10876.06+191632.69</f>
        <v>202508.75</v>
      </c>
    </row>
    <row r="51" spans="1:11" ht="15.95" customHeight="1" x14ac:dyDescent="0.25">
      <c r="A51" s="818" t="s">
        <v>1371</v>
      </c>
      <c r="B51" s="818" t="s">
        <v>904</v>
      </c>
      <c r="C51" s="818" t="s">
        <v>1331</v>
      </c>
      <c r="D51" s="815"/>
      <c r="E51" s="815"/>
      <c r="F51" s="815"/>
      <c r="G51" s="815"/>
      <c r="H51" s="815"/>
      <c r="I51" s="815"/>
      <c r="J51" s="814"/>
      <c r="K51" s="817">
        <v>149052.47</v>
      </c>
    </row>
    <row r="52" spans="1:11" ht="15.95" customHeight="1" x14ac:dyDescent="0.25">
      <c r="A52" s="818" t="s">
        <v>1367</v>
      </c>
      <c r="B52" s="818" t="s">
        <v>877</v>
      </c>
      <c r="C52" s="818" t="s">
        <v>1331</v>
      </c>
      <c r="D52" s="815"/>
      <c r="E52" s="815"/>
      <c r="F52" s="815"/>
      <c r="G52" s="815"/>
      <c r="H52" s="815"/>
      <c r="I52" s="815"/>
      <c r="J52" s="814" t="s">
        <v>1368</v>
      </c>
      <c r="K52" s="817">
        <v>83299.34</v>
      </c>
    </row>
    <row r="53" spans="1:11" ht="15.95" customHeight="1" x14ac:dyDescent="0.25">
      <c r="A53" s="818" t="s">
        <v>1372</v>
      </c>
      <c r="B53" s="818" t="s">
        <v>877</v>
      </c>
      <c r="C53" s="818" t="s">
        <v>27</v>
      </c>
      <c r="D53" s="815"/>
      <c r="E53" s="815"/>
      <c r="F53" s="815"/>
      <c r="G53" s="815"/>
      <c r="H53" s="815"/>
      <c r="I53" s="815"/>
      <c r="J53" s="814"/>
      <c r="K53" s="817">
        <v>13708</v>
      </c>
    </row>
    <row r="54" spans="1:11" ht="15.95" customHeight="1" x14ac:dyDescent="0.25">
      <c r="A54" s="818" t="s">
        <v>1373</v>
      </c>
      <c r="B54" s="818" t="s">
        <v>956</v>
      </c>
      <c r="C54" s="818" t="s">
        <v>27</v>
      </c>
      <c r="D54" s="815"/>
      <c r="E54" s="815"/>
      <c r="F54" s="815"/>
      <c r="G54" s="815"/>
      <c r="H54" s="815"/>
      <c r="I54" s="815"/>
      <c r="J54" s="814"/>
      <c r="K54" s="817">
        <v>9392</v>
      </c>
    </row>
    <row r="55" spans="1:11" ht="15.95" customHeight="1" x14ac:dyDescent="0.25">
      <c r="A55" s="818"/>
      <c r="B55" s="818"/>
      <c r="C55" s="818"/>
      <c r="D55" s="815"/>
      <c r="E55" s="815"/>
      <c r="F55" s="815"/>
      <c r="G55" s="815"/>
      <c r="H55" s="815"/>
      <c r="I55" s="815"/>
      <c r="J55" s="814"/>
      <c r="K55" s="817"/>
    </row>
    <row r="56" spans="1:11" ht="15.95" customHeight="1" x14ac:dyDescent="0.25">
      <c r="A56" s="671" t="s">
        <v>628</v>
      </c>
      <c r="B56" s="671"/>
      <c r="C56" s="671"/>
      <c r="D56" s="672"/>
      <c r="E56" s="672"/>
      <c r="F56" s="672"/>
      <c r="G56" s="674"/>
      <c r="H56" s="674"/>
      <c r="I56" s="674"/>
      <c r="J56" s="672"/>
      <c r="K56" s="674">
        <f>+K10+K12+K20+K23+K32+K34+K39+K44</f>
        <v>96061926.140000001</v>
      </c>
    </row>
    <row r="57" spans="1:11" ht="15.95" customHeight="1" x14ac:dyDescent="0.25">
      <c r="A57" s="812"/>
      <c r="B57" s="813"/>
      <c r="C57" s="813"/>
      <c r="D57" s="813"/>
      <c r="E57" s="813"/>
      <c r="F57" s="813"/>
      <c r="G57" s="813"/>
      <c r="H57" s="813"/>
      <c r="I57" s="813"/>
      <c r="J57" s="813"/>
      <c r="K57" s="813"/>
    </row>
    <row r="58" spans="1:11" x14ac:dyDescent="0.25">
      <c r="A58" s="32" t="s">
        <v>1532</v>
      </c>
      <c r="B58" s="33"/>
      <c r="C58" s="33"/>
      <c r="D58" s="33"/>
      <c r="E58" s="33"/>
      <c r="F58" s="33"/>
      <c r="G58" s="33"/>
      <c r="H58" s="33"/>
      <c r="I58" s="33"/>
      <c r="J58" s="33"/>
      <c r="K58" s="33"/>
    </row>
    <row r="59" spans="1:11" x14ac:dyDescent="0.25">
      <c r="A59" s="559" t="s">
        <v>1533</v>
      </c>
    </row>
  </sheetData>
  <sheetProtection selectLockedCells="1" selectUnlockedCells="1"/>
  <mergeCells count="10">
    <mergeCell ref="J8:J9"/>
    <mergeCell ref="K8:K9"/>
    <mergeCell ref="H7:I7"/>
    <mergeCell ref="A8:A9"/>
    <mergeCell ref="B8:B9"/>
    <mergeCell ref="C8:C9"/>
    <mergeCell ref="D8:D9"/>
    <mergeCell ref="E8:F8"/>
    <mergeCell ref="G8:G9"/>
    <mergeCell ref="H8:I8"/>
  </mergeCells>
  <pageMargins left="0.22013888888888888" right="0.15972222222222221" top="0.74791666666666667" bottom="0.74791666666666667" header="0.51180555555555551" footer="0.51180555555555551"/>
  <pageSetup paperSize="9" scale="52" firstPageNumber="0" orientation="landscape" horizontalDpi="300" verticalDpi="300" r:id="rId1"/>
  <headerFooter alignWithMargins="0"/>
  <ignoredErrors>
    <ignoredError sqref="A7:XFD7" numberStoredAsText="1"/>
  </ignoredError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K45"/>
  <sheetViews>
    <sheetView showGridLines="0" zoomScale="90" zoomScaleNormal="90" workbookViewId="0">
      <selection activeCell="B3" sqref="B3"/>
    </sheetView>
  </sheetViews>
  <sheetFormatPr baseColWidth="10" defaultRowHeight="15" x14ac:dyDescent="0.25"/>
  <cols>
    <col min="1" max="1" width="54.28515625" bestFit="1" customWidth="1"/>
    <col min="2" max="2" width="27.7109375" bestFit="1" customWidth="1"/>
    <col min="3" max="3" width="12.7109375" bestFit="1" customWidth="1"/>
    <col min="4" max="4" width="17" bestFit="1" customWidth="1"/>
    <col min="5" max="9" width="17.7109375" customWidth="1"/>
    <col min="10" max="10" width="19" customWidth="1"/>
    <col min="11" max="11" width="17.7109375" customWidth="1"/>
    <col min="12" max="12" width="1.28515625" customWidth="1"/>
  </cols>
  <sheetData>
    <row r="2" spans="1:11" s="1" customFormat="1" x14ac:dyDescent="0.25">
      <c r="A2" s="5" t="s">
        <v>126</v>
      </c>
      <c r="B2" s="3"/>
      <c r="C2" s="3"/>
      <c r="D2" s="3"/>
      <c r="E2" s="3"/>
      <c r="F2" s="3"/>
      <c r="G2" s="3"/>
      <c r="H2" s="3"/>
      <c r="I2" s="3"/>
      <c r="J2" s="3"/>
      <c r="K2" s="85" t="s">
        <v>127</v>
      </c>
    </row>
    <row r="3" spans="1:11" s="1" customFormat="1" x14ac:dyDescent="0.25">
      <c r="A3" s="34" t="s">
        <v>0</v>
      </c>
      <c r="B3" s="3"/>
      <c r="C3" s="3"/>
      <c r="D3" s="3"/>
      <c r="E3" s="3"/>
      <c r="F3" s="3"/>
      <c r="G3" s="3"/>
      <c r="H3" s="3"/>
      <c r="I3" s="3"/>
      <c r="J3" s="3"/>
      <c r="K3" s="3"/>
    </row>
    <row r="4" spans="1:11" s="1" customFormat="1" x14ac:dyDescent="0.25">
      <c r="A4" s="23" t="s">
        <v>177</v>
      </c>
      <c r="B4" s="3"/>
      <c r="C4" s="3"/>
      <c r="D4" s="3"/>
      <c r="E4" s="3"/>
      <c r="F4" s="3"/>
      <c r="G4" s="3"/>
      <c r="H4" s="3"/>
      <c r="I4" s="3"/>
      <c r="J4" s="3"/>
      <c r="K4" s="3"/>
    </row>
    <row r="5" spans="1:11" s="1" customFormat="1" x14ac:dyDescent="0.25"/>
    <row r="6" spans="1:11" s="1" customFormat="1" x14ac:dyDescent="0.25">
      <c r="A6" s="8" t="s">
        <v>1</v>
      </c>
      <c r="B6" s="8" t="s">
        <v>2</v>
      </c>
      <c r="C6" s="8" t="s">
        <v>3</v>
      </c>
      <c r="D6" s="8"/>
      <c r="E6" s="7" t="s">
        <v>4</v>
      </c>
      <c r="F6" s="7"/>
      <c r="G6" s="8" t="s">
        <v>5</v>
      </c>
      <c r="H6" s="1603" t="s">
        <v>6</v>
      </c>
      <c r="I6" s="1603"/>
      <c r="J6" s="8" t="s">
        <v>7</v>
      </c>
      <c r="K6" s="8" t="s">
        <v>8</v>
      </c>
    </row>
    <row r="7" spans="1:11" s="10" customFormat="1" x14ac:dyDescent="0.25">
      <c r="A7" s="1614" t="s">
        <v>9</v>
      </c>
      <c r="B7" s="1601" t="s">
        <v>10</v>
      </c>
      <c r="C7" s="1601" t="s">
        <v>11</v>
      </c>
      <c r="D7" s="1601" t="s">
        <v>12</v>
      </c>
      <c r="E7" s="1601" t="s">
        <v>13</v>
      </c>
      <c r="F7" s="1601"/>
      <c r="G7" s="1601" t="s">
        <v>14</v>
      </c>
      <c r="H7" s="1601" t="s">
        <v>15</v>
      </c>
      <c r="I7" s="1601"/>
      <c r="J7" s="1601" t="s">
        <v>16</v>
      </c>
      <c r="K7" s="1602" t="s">
        <v>17</v>
      </c>
    </row>
    <row r="8" spans="1:11" s="10" customFormat="1" x14ac:dyDescent="0.25">
      <c r="A8" s="1614"/>
      <c r="B8" s="1601"/>
      <c r="C8" s="1601"/>
      <c r="D8" s="1601"/>
      <c r="E8" s="87" t="s">
        <v>18</v>
      </c>
      <c r="F8" s="87" t="s">
        <v>19</v>
      </c>
      <c r="G8" s="1601"/>
      <c r="H8" s="87" t="s">
        <v>18</v>
      </c>
      <c r="I8" s="87" t="s">
        <v>19</v>
      </c>
      <c r="J8" s="1601"/>
      <c r="K8" s="1602"/>
    </row>
    <row r="9" spans="1:11" ht="20.100000000000001" customHeight="1" x14ac:dyDescent="0.25">
      <c r="A9" s="140" t="s">
        <v>20</v>
      </c>
      <c r="B9" s="141"/>
      <c r="C9" s="141"/>
      <c r="D9" s="141"/>
      <c r="E9" s="141"/>
      <c r="F9" s="141"/>
      <c r="G9" s="141"/>
      <c r="H9" s="141"/>
      <c r="I9" s="141"/>
      <c r="J9" s="141"/>
      <c r="K9" s="142">
        <f>SUM(K10)</f>
        <v>0</v>
      </c>
    </row>
    <row r="10" spans="1:11" x14ac:dyDescent="0.25">
      <c r="A10" s="43"/>
      <c r="B10" s="44"/>
      <c r="C10" s="44"/>
      <c r="D10" s="44"/>
      <c r="E10" s="44"/>
      <c r="F10" s="44"/>
      <c r="G10" s="44"/>
      <c r="H10" s="44"/>
      <c r="I10" s="44"/>
      <c r="J10" s="44"/>
      <c r="K10" s="264"/>
    </row>
    <row r="11" spans="1:11" ht="20.100000000000001" customHeight="1" x14ac:dyDescent="0.25">
      <c r="A11" s="140" t="s">
        <v>21</v>
      </c>
      <c r="B11" s="141"/>
      <c r="C11" s="141"/>
      <c r="D11" s="141"/>
      <c r="E11" s="141"/>
      <c r="F11" s="141"/>
      <c r="G11" s="141"/>
      <c r="H11" s="141"/>
      <c r="I11" s="141"/>
      <c r="J11" s="141"/>
      <c r="K11" s="142">
        <f>SUM(K12:K15)</f>
        <v>16259244.460000001</v>
      </c>
    </row>
    <row r="12" spans="1:11" s="1" customFormat="1" ht="20.100000000000001" customHeight="1" x14ac:dyDescent="0.25">
      <c r="A12" s="49" t="s">
        <v>157</v>
      </c>
      <c r="B12" s="431" t="s">
        <v>3401</v>
      </c>
      <c r="C12" s="70" t="s">
        <v>110</v>
      </c>
      <c r="D12" s="120">
        <v>1.2E-2</v>
      </c>
      <c r="E12" s="120">
        <v>8.0000000000000002E-3</v>
      </c>
      <c r="F12" s="121">
        <v>0.06</v>
      </c>
      <c r="G12" s="88"/>
      <c r="H12" s="88"/>
      <c r="I12" s="88"/>
      <c r="J12" s="66" t="s">
        <v>158</v>
      </c>
      <c r="K12" s="78">
        <v>6341200.9400000004</v>
      </c>
    </row>
    <row r="13" spans="1:11" s="15" customFormat="1" ht="20.100000000000001" customHeight="1" x14ac:dyDescent="0.25">
      <c r="A13" s="49" t="s">
        <v>161</v>
      </c>
      <c r="B13" s="70" t="s">
        <v>162</v>
      </c>
      <c r="C13" s="70" t="s">
        <v>110</v>
      </c>
      <c r="D13" s="88"/>
      <c r="E13" s="88"/>
      <c r="F13" s="88"/>
      <c r="G13" s="88"/>
      <c r="H13" s="126">
        <v>80</v>
      </c>
      <c r="I13" s="126">
        <v>4100</v>
      </c>
      <c r="J13" s="66" t="s">
        <v>158</v>
      </c>
      <c r="K13" s="78">
        <v>3748038.11</v>
      </c>
    </row>
    <row r="14" spans="1:11" ht="20.100000000000001" customHeight="1" x14ac:dyDescent="0.25">
      <c r="A14" s="49" t="s">
        <v>128</v>
      </c>
      <c r="B14" s="70" t="s">
        <v>141</v>
      </c>
      <c r="C14" s="70" t="s">
        <v>23</v>
      </c>
      <c r="D14" s="88"/>
      <c r="E14" s="88"/>
      <c r="F14" s="88"/>
      <c r="G14" s="88"/>
      <c r="H14" s="126">
        <v>90</v>
      </c>
      <c r="I14" s="126">
        <v>300</v>
      </c>
      <c r="J14" s="66" t="s">
        <v>158</v>
      </c>
      <c r="K14" s="78">
        <v>3114461.19</v>
      </c>
    </row>
    <row r="15" spans="1:11" ht="20.100000000000001" customHeight="1" x14ac:dyDescent="0.25">
      <c r="A15" s="49" t="s">
        <v>159</v>
      </c>
      <c r="B15" s="70" t="s">
        <v>160</v>
      </c>
      <c r="C15" s="70" t="s">
        <v>110</v>
      </c>
      <c r="D15" s="121">
        <v>0.16</v>
      </c>
      <c r="E15" s="88"/>
      <c r="F15" s="88"/>
      <c r="G15" s="88"/>
      <c r="H15" s="126"/>
      <c r="I15" s="126"/>
      <c r="J15" s="66" t="s">
        <v>158</v>
      </c>
      <c r="K15" s="78">
        <v>3055544.22</v>
      </c>
    </row>
    <row r="16" spans="1:11" s="553" customFormat="1" x14ac:dyDescent="0.25">
      <c r="A16" s="1406"/>
      <c r="B16" s="1405"/>
      <c r="C16" s="1405"/>
      <c r="D16" s="121"/>
      <c r="E16" s="88"/>
      <c r="F16" s="88"/>
      <c r="G16" s="88"/>
      <c r="H16" s="1407"/>
      <c r="I16" s="1407"/>
      <c r="J16" s="541"/>
      <c r="K16" s="1403"/>
    </row>
    <row r="17" spans="1:11" ht="20.100000000000001" customHeight="1" x14ac:dyDescent="0.25">
      <c r="A17" s="173" t="s">
        <v>40</v>
      </c>
      <c r="B17" s="268"/>
      <c r="C17" s="268"/>
      <c r="D17" s="179"/>
      <c r="E17" s="179"/>
      <c r="F17" s="179"/>
      <c r="G17" s="179"/>
      <c r="H17" s="269"/>
      <c r="I17" s="269"/>
      <c r="J17" s="174"/>
      <c r="K17" s="276">
        <f>+K18</f>
        <v>336809.5</v>
      </c>
    </row>
    <row r="18" spans="1:11" ht="20.100000000000001" customHeight="1" x14ac:dyDescent="0.25">
      <c r="A18" s="50" t="s">
        <v>163</v>
      </c>
      <c r="B18" s="72" t="s">
        <v>164</v>
      </c>
      <c r="C18" s="72" t="s">
        <v>110</v>
      </c>
      <c r="D18" s="88" t="s">
        <v>587</v>
      </c>
      <c r="E18" s="129"/>
      <c r="F18" s="129"/>
      <c r="G18" s="129"/>
      <c r="H18" s="207"/>
      <c r="I18" s="207"/>
      <c r="J18" s="66" t="s">
        <v>158</v>
      </c>
      <c r="K18" s="79">
        <v>336809.5</v>
      </c>
    </row>
    <row r="19" spans="1:11" ht="20.100000000000001" customHeight="1" x14ac:dyDescent="0.25">
      <c r="A19" s="140" t="s">
        <v>41</v>
      </c>
      <c r="B19" s="270"/>
      <c r="C19" s="270"/>
      <c r="D19" s="1502"/>
      <c r="E19" s="178"/>
      <c r="F19" s="178"/>
      <c r="G19" s="178"/>
      <c r="H19" s="271"/>
      <c r="I19" s="271"/>
      <c r="J19" s="272"/>
      <c r="K19" s="142">
        <f>SUM(K20:K28)</f>
        <v>2127916.13</v>
      </c>
    </row>
    <row r="20" spans="1:11" s="1" customFormat="1" ht="20.100000000000001" customHeight="1" x14ac:dyDescent="0.25">
      <c r="A20" s="49" t="s">
        <v>167</v>
      </c>
      <c r="B20" s="70"/>
      <c r="C20" s="70" t="s">
        <v>165</v>
      </c>
      <c r="D20" s="88" t="s">
        <v>588</v>
      </c>
      <c r="E20" s="128"/>
      <c r="F20" s="128"/>
      <c r="G20" s="128"/>
      <c r="H20" s="126">
        <v>280</v>
      </c>
      <c r="I20" s="126">
        <v>625</v>
      </c>
      <c r="J20" s="66" t="s">
        <v>158</v>
      </c>
      <c r="K20" s="78">
        <v>496945.01</v>
      </c>
    </row>
    <row r="21" spans="1:11" s="15" customFormat="1" ht="20.100000000000001" customHeight="1" x14ac:dyDescent="0.25">
      <c r="A21" s="49" t="s">
        <v>148</v>
      </c>
      <c r="B21" s="70"/>
      <c r="C21" s="70" t="s">
        <v>165</v>
      </c>
      <c r="D21" s="88" t="s">
        <v>588</v>
      </c>
      <c r="E21" s="128"/>
      <c r="F21" s="128"/>
      <c r="G21" s="128"/>
      <c r="H21" s="126">
        <v>300</v>
      </c>
      <c r="I21" s="126">
        <v>1500</v>
      </c>
      <c r="J21" s="66" t="s">
        <v>158</v>
      </c>
      <c r="K21" s="78">
        <v>422950</v>
      </c>
    </row>
    <row r="22" spans="1:11" ht="20.100000000000001" customHeight="1" x14ac:dyDescent="0.25">
      <c r="A22" s="49" t="s">
        <v>168</v>
      </c>
      <c r="B22" s="70"/>
      <c r="C22" s="70" t="s">
        <v>169</v>
      </c>
      <c r="D22" s="88" t="s">
        <v>588</v>
      </c>
      <c r="E22" s="128"/>
      <c r="F22" s="128"/>
      <c r="G22" s="128"/>
      <c r="H22" s="126">
        <v>280</v>
      </c>
      <c r="I22" s="126">
        <v>800</v>
      </c>
      <c r="J22" s="66" t="s">
        <v>158</v>
      </c>
      <c r="K22" s="78">
        <v>369610</v>
      </c>
    </row>
    <row r="23" spans="1:11" s="15" customFormat="1" ht="20.100000000000001" customHeight="1" x14ac:dyDescent="0.25">
      <c r="A23" s="116" t="s">
        <v>3421</v>
      </c>
      <c r="B23" s="70"/>
      <c r="C23" s="70" t="s">
        <v>165</v>
      </c>
      <c r="D23" s="88" t="s">
        <v>588</v>
      </c>
      <c r="E23" s="128"/>
      <c r="F23" s="128"/>
      <c r="G23" s="128"/>
      <c r="H23" s="126"/>
      <c r="I23" s="126"/>
      <c r="J23" s="66" t="s">
        <v>158</v>
      </c>
      <c r="K23" s="78">
        <v>230400</v>
      </c>
    </row>
    <row r="24" spans="1:11" s="15" customFormat="1" ht="20.100000000000001" customHeight="1" x14ac:dyDescent="0.25">
      <c r="A24" s="116" t="s">
        <v>3422</v>
      </c>
      <c r="B24" s="70"/>
      <c r="C24" s="70" t="s">
        <v>165</v>
      </c>
      <c r="D24" s="88" t="s">
        <v>588</v>
      </c>
      <c r="E24" s="128"/>
      <c r="F24" s="128"/>
      <c r="G24" s="128"/>
      <c r="H24" s="126"/>
      <c r="I24" s="126"/>
      <c r="J24" s="66" t="s">
        <v>158</v>
      </c>
      <c r="K24" s="78">
        <v>218091.75</v>
      </c>
    </row>
    <row r="25" spans="1:11" s="15" customFormat="1" ht="20.100000000000001" customHeight="1" x14ac:dyDescent="0.25">
      <c r="A25" s="49" t="s">
        <v>152</v>
      </c>
      <c r="B25" s="70"/>
      <c r="C25" s="70" t="s">
        <v>165</v>
      </c>
      <c r="D25" s="88" t="s">
        <v>588</v>
      </c>
      <c r="E25" s="128"/>
      <c r="F25" s="128"/>
      <c r="G25" s="128"/>
      <c r="H25" s="126">
        <v>20</v>
      </c>
      <c r="I25" s="126">
        <v>500</v>
      </c>
      <c r="J25" s="66" t="s">
        <v>158</v>
      </c>
      <c r="K25" s="78">
        <v>174222.25</v>
      </c>
    </row>
    <row r="26" spans="1:11" ht="20.100000000000001" customHeight="1" x14ac:dyDescent="0.25">
      <c r="A26" s="49" t="s">
        <v>170</v>
      </c>
      <c r="B26" s="70"/>
      <c r="C26" s="70" t="s">
        <v>165</v>
      </c>
      <c r="D26" s="88" t="s">
        <v>588</v>
      </c>
      <c r="E26" s="128"/>
      <c r="F26" s="128"/>
      <c r="G26" s="128"/>
      <c r="H26" s="126"/>
      <c r="I26" s="126"/>
      <c r="J26" s="66" t="s">
        <v>158</v>
      </c>
      <c r="K26" s="78">
        <v>154989.92000000001</v>
      </c>
    </row>
    <row r="27" spans="1:11" ht="20.100000000000001" customHeight="1" x14ac:dyDescent="0.25">
      <c r="A27" s="49" t="s">
        <v>166</v>
      </c>
      <c r="B27" s="70"/>
      <c r="C27" s="70" t="s">
        <v>165</v>
      </c>
      <c r="D27" s="88" t="s">
        <v>588</v>
      </c>
      <c r="E27" s="128"/>
      <c r="F27" s="128"/>
      <c r="G27" s="906">
        <v>250</v>
      </c>
      <c r="H27" s="126"/>
      <c r="I27" s="126"/>
      <c r="J27" s="66" t="s">
        <v>158</v>
      </c>
      <c r="K27" s="78">
        <v>60400</v>
      </c>
    </row>
    <row r="28" spans="1:11" ht="20.100000000000001" customHeight="1" x14ac:dyDescent="0.25">
      <c r="A28" s="49" t="s">
        <v>171</v>
      </c>
      <c r="B28" s="70"/>
      <c r="C28" s="70" t="s">
        <v>165</v>
      </c>
      <c r="D28" s="88" t="s">
        <v>588</v>
      </c>
      <c r="E28" s="128"/>
      <c r="F28" s="128"/>
      <c r="G28" s="128"/>
      <c r="H28" s="126"/>
      <c r="I28" s="126"/>
      <c r="J28" s="66" t="s">
        <v>158</v>
      </c>
      <c r="K28" s="78">
        <v>307.2</v>
      </c>
    </row>
    <row r="29" spans="1:11" ht="20.100000000000001" customHeight="1" x14ac:dyDescent="0.25">
      <c r="A29" s="140" t="s">
        <v>64</v>
      </c>
      <c r="B29" s="270"/>
      <c r="C29" s="270"/>
      <c r="D29" s="1502"/>
      <c r="E29" s="178"/>
      <c r="F29" s="178"/>
      <c r="G29" s="178"/>
      <c r="H29" s="271"/>
      <c r="I29" s="271"/>
      <c r="J29" s="272"/>
      <c r="K29" s="142">
        <f>+K30</f>
        <v>26700</v>
      </c>
    </row>
    <row r="30" spans="1:11" ht="20.100000000000001" customHeight="1" x14ac:dyDescent="0.25">
      <c r="A30" s="116" t="s">
        <v>3423</v>
      </c>
      <c r="B30" s="70" t="s">
        <v>172</v>
      </c>
      <c r="C30" s="70" t="s">
        <v>165</v>
      </c>
      <c r="D30" s="88" t="s">
        <v>588</v>
      </c>
      <c r="E30" s="128"/>
      <c r="F30" s="128"/>
      <c r="G30" s="128"/>
      <c r="H30" s="126"/>
      <c r="I30" s="126"/>
      <c r="J30" s="66" t="s">
        <v>158</v>
      </c>
      <c r="K30" s="78">
        <v>26700</v>
      </c>
    </row>
    <row r="31" spans="1:11" ht="20.100000000000001" customHeight="1" x14ac:dyDescent="0.25">
      <c r="A31" s="140" t="s">
        <v>65</v>
      </c>
      <c r="B31" s="270"/>
      <c r="C31" s="270"/>
      <c r="D31" s="1502"/>
      <c r="E31" s="178"/>
      <c r="F31" s="178"/>
      <c r="G31" s="178"/>
      <c r="H31" s="271"/>
      <c r="I31" s="271"/>
      <c r="J31" s="141"/>
      <c r="K31" s="142">
        <f>SUM(K32:K34)</f>
        <v>500364.74</v>
      </c>
    </row>
    <row r="32" spans="1:11" ht="20.100000000000001" customHeight="1" x14ac:dyDescent="0.25">
      <c r="A32" s="116" t="s">
        <v>3424</v>
      </c>
      <c r="B32" s="70"/>
      <c r="C32" s="70"/>
      <c r="D32" s="88" t="s">
        <v>588</v>
      </c>
      <c r="E32" s="128"/>
      <c r="F32" s="128"/>
      <c r="G32" s="128"/>
      <c r="H32" s="126"/>
      <c r="I32" s="126"/>
      <c r="J32" s="66" t="s">
        <v>158</v>
      </c>
      <c r="K32" s="78">
        <v>387472.78</v>
      </c>
    </row>
    <row r="33" spans="1:11" ht="20.100000000000001" customHeight="1" x14ac:dyDescent="0.25">
      <c r="A33" s="116" t="s">
        <v>3425</v>
      </c>
      <c r="B33" s="70" t="s">
        <v>173</v>
      </c>
      <c r="C33" s="70" t="s">
        <v>165</v>
      </c>
      <c r="D33" s="88" t="s">
        <v>588</v>
      </c>
      <c r="E33" s="128"/>
      <c r="F33" s="128"/>
      <c r="G33" s="128"/>
      <c r="H33" s="126">
        <v>25</v>
      </c>
      <c r="I33" s="126">
        <v>500</v>
      </c>
      <c r="J33" s="66" t="s">
        <v>158</v>
      </c>
      <c r="K33" s="78">
        <v>104916.24</v>
      </c>
    </row>
    <row r="34" spans="1:11" ht="20.100000000000001" customHeight="1" x14ac:dyDescent="0.25">
      <c r="A34" s="49" t="s">
        <v>174</v>
      </c>
      <c r="B34" s="70"/>
      <c r="C34" s="70"/>
      <c r="D34" s="88" t="s">
        <v>588</v>
      </c>
      <c r="E34" s="128"/>
      <c r="F34" s="128"/>
      <c r="G34" s="128"/>
      <c r="H34" s="126"/>
      <c r="I34" s="126"/>
      <c r="J34" s="66" t="s">
        <v>158</v>
      </c>
      <c r="K34" s="78">
        <v>7975.72</v>
      </c>
    </row>
    <row r="35" spans="1:11" ht="20.100000000000001" customHeight="1" x14ac:dyDescent="0.25">
      <c r="A35" s="173" t="s">
        <v>67</v>
      </c>
      <c r="B35" s="268"/>
      <c r="C35" s="268"/>
      <c r="D35" s="1502"/>
      <c r="E35" s="179"/>
      <c r="F35" s="179"/>
      <c r="G35" s="179"/>
      <c r="H35" s="269"/>
      <c r="I35" s="269"/>
      <c r="J35" s="174"/>
      <c r="K35" s="276">
        <f>+K36</f>
        <v>53000</v>
      </c>
    </row>
    <row r="36" spans="1:11" ht="20.100000000000001" customHeight="1" x14ac:dyDescent="0.25">
      <c r="A36" s="50" t="s">
        <v>3426</v>
      </c>
      <c r="B36" s="72"/>
      <c r="C36" s="72" t="s">
        <v>110</v>
      </c>
      <c r="D36" s="88" t="s">
        <v>588</v>
      </c>
      <c r="E36" s="129"/>
      <c r="F36" s="129"/>
      <c r="G36" s="129"/>
      <c r="H36" s="222"/>
      <c r="I36" s="222"/>
      <c r="J36" s="68"/>
      <c r="K36" s="79">
        <v>53000</v>
      </c>
    </row>
    <row r="37" spans="1:11" ht="20.100000000000001" customHeight="1" x14ac:dyDescent="0.25">
      <c r="A37" s="140" t="s">
        <v>68</v>
      </c>
      <c r="B37" s="274"/>
      <c r="C37" s="274"/>
      <c r="D37" s="1502"/>
      <c r="E37" s="178"/>
      <c r="F37" s="178"/>
      <c r="G37" s="178"/>
      <c r="H37" s="275"/>
      <c r="I37" s="275"/>
      <c r="J37" s="141"/>
      <c r="K37" s="142">
        <f>SUM(K38:K39)</f>
        <v>529369.30999999994</v>
      </c>
    </row>
    <row r="38" spans="1:11" ht="20.100000000000001" customHeight="1" x14ac:dyDescent="0.25">
      <c r="A38" s="50" t="s">
        <v>176</v>
      </c>
      <c r="B38" s="72"/>
      <c r="C38" s="72" t="s">
        <v>110</v>
      </c>
      <c r="D38" s="88" t="s">
        <v>588</v>
      </c>
      <c r="E38" s="129"/>
      <c r="F38" s="129"/>
      <c r="G38" s="129"/>
      <c r="H38" s="129"/>
      <c r="I38" s="129"/>
      <c r="J38" s="68"/>
      <c r="K38" s="79">
        <f>509830.05+100</f>
        <v>509930.05</v>
      </c>
    </row>
    <row r="39" spans="1:11" ht="20.100000000000001" customHeight="1" x14ac:dyDescent="0.25">
      <c r="A39" s="50" t="s">
        <v>175</v>
      </c>
      <c r="B39" s="72"/>
      <c r="C39" s="72" t="s">
        <v>110</v>
      </c>
      <c r="D39" s="88" t="s">
        <v>588</v>
      </c>
      <c r="E39" s="129"/>
      <c r="F39" s="129"/>
      <c r="G39" s="129"/>
      <c r="H39" s="129"/>
      <c r="I39" s="129"/>
      <c r="J39" s="66" t="s">
        <v>158</v>
      </c>
      <c r="K39" s="79">
        <v>19439.259999999998</v>
      </c>
    </row>
    <row r="40" spans="1:11" ht="20.100000000000001" customHeight="1" x14ac:dyDescent="0.25">
      <c r="A40" s="50" t="s">
        <v>589</v>
      </c>
      <c r="B40" s="72"/>
      <c r="C40" s="72" t="s">
        <v>165</v>
      </c>
      <c r="D40" s="88" t="s">
        <v>588</v>
      </c>
      <c r="E40" s="129"/>
      <c r="F40" s="129"/>
      <c r="G40" s="129"/>
      <c r="H40" s="129"/>
      <c r="I40" s="129"/>
      <c r="J40" s="68"/>
      <c r="K40" s="79"/>
    </row>
    <row r="41" spans="1:11" ht="20.100000000000001" customHeight="1" x14ac:dyDescent="0.25">
      <c r="A41" s="48" t="s">
        <v>178</v>
      </c>
      <c r="B41" s="265"/>
      <c r="C41" s="265"/>
      <c r="D41" s="263"/>
      <c r="E41" s="263"/>
      <c r="F41" s="263"/>
      <c r="G41" s="263"/>
      <c r="H41" s="263"/>
      <c r="I41" s="263"/>
      <c r="J41" s="263"/>
      <c r="K41" s="80">
        <f>+K9+K11+K17+K19+K29+K31+K35+K37</f>
        <v>19833404.139999997</v>
      </c>
    </row>
    <row r="42" spans="1:11" x14ac:dyDescent="0.25">
      <c r="B42" s="266"/>
      <c r="C42" s="266"/>
    </row>
    <row r="43" spans="1:11" x14ac:dyDescent="0.25">
      <c r="B43" s="266"/>
      <c r="C43" s="266"/>
    </row>
    <row r="44" spans="1:11" x14ac:dyDescent="0.25">
      <c r="B44" s="266"/>
      <c r="C44" s="266"/>
    </row>
    <row r="45" spans="1:11" x14ac:dyDescent="0.25">
      <c r="B45" s="266"/>
      <c r="C45" s="266"/>
    </row>
  </sheetData>
  <mergeCells count="10">
    <mergeCell ref="J7:J8"/>
    <mergeCell ref="K7:K8"/>
    <mergeCell ref="H6:I6"/>
    <mergeCell ref="A7:A8"/>
    <mergeCell ref="B7:B8"/>
    <mergeCell ref="C7:C8"/>
    <mergeCell ref="D7:D8"/>
    <mergeCell ref="E7:F7"/>
    <mergeCell ref="G7:G8"/>
    <mergeCell ref="H7:I7"/>
  </mergeCells>
  <pageMargins left="0.23622047244094491" right="0.15748031496062992" top="0.74803149606299213" bottom="0.74803149606299213" header="0.31496062992125984" footer="0.31496062992125984"/>
  <pageSetup paperSize="5" scale="67" orientation="landscape" r:id="rId1"/>
  <ignoredErrors>
    <ignoredError sqref="A6:XFD6" numberStoredAsText="1"/>
  </ignoredError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48"/>
  <sheetViews>
    <sheetView showGridLines="0" topLeftCell="B13" zoomScale="90" zoomScaleNormal="90" workbookViewId="0">
      <selection activeCell="K30" sqref="K30"/>
    </sheetView>
  </sheetViews>
  <sheetFormatPr baseColWidth="10" defaultRowHeight="15" x14ac:dyDescent="0.25"/>
  <cols>
    <col min="1" max="1" width="75" customWidth="1"/>
    <col min="2" max="2" width="47.42578125" bestFit="1" customWidth="1"/>
    <col min="3" max="3" width="26.140625" customWidth="1"/>
    <col min="4" max="4" width="17" bestFit="1" customWidth="1"/>
    <col min="5" max="6" width="13.140625" bestFit="1" customWidth="1"/>
    <col min="7" max="7" width="18.28515625" bestFit="1" customWidth="1"/>
    <col min="8" max="8" width="11" customWidth="1"/>
    <col min="9" max="9" width="11.28515625" customWidth="1"/>
    <col min="10" max="10" width="31.5703125" bestFit="1" customWidth="1"/>
    <col min="11" max="11" width="15" style="21" customWidth="1"/>
    <col min="12" max="12" width="1.28515625" customWidth="1"/>
    <col min="257" max="257" width="45" customWidth="1"/>
    <col min="258" max="263" width="17.7109375" customWidth="1"/>
    <col min="264" max="264" width="19.7109375" customWidth="1"/>
    <col min="265" max="265" width="17.7109375" customWidth="1"/>
    <col min="266" max="266" width="30.42578125" bestFit="1" customWidth="1"/>
    <col min="267" max="267" width="17.7109375" customWidth="1"/>
    <col min="268" max="268" width="1.28515625" customWidth="1"/>
    <col min="513" max="513" width="45" customWidth="1"/>
    <col min="514" max="519" width="17.7109375" customWidth="1"/>
    <col min="520" max="520" width="19.7109375" customWidth="1"/>
    <col min="521" max="521" width="17.7109375" customWidth="1"/>
    <col min="522" max="522" width="30.42578125" bestFit="1" customWidth="1"/>
    <col min="523" max="523" width="17.7109375" customWidth="1"/>
    <col min="524" max="524" width="1.28515625" customWidth="1"/>
    <col min="769" max="769" width="45" customWidth="1"/>
    <col min="770" max="775" width="17.7109375" customWidth="1"/>
    <col min="776" max="776" width="19.7109375" customWidth="1"/>
    <col min="777" max="777" width="17.7109375" customWidth="1"/>
    <col min="778" max="778" width="30.42578125" bestFit="1" customWidth="1"/>
    <col min="779" max="779" width="17.7109375" customWidth="1"/>
    <col min="780" max="780" width="1.28515625" customWidth="1"/>
    <col min="1025" max="1025" width="45" customWidth="1"/>
    <col min="1026" max="1031" width="17.7109375" customWidth="1"/>
    <col min="1032" max="1032" width="19.7109375" customWidth="1"/>
    <col min="1033" max="1033" width="17.7109375" customWidth="1"/>
    <col min="1034" max="1034" width="30.42578125" bestFit="1" customWidth="1"/>
    <col min="1035" max="1035" width="17.7109375" customWidth="1"/>
    <col min="1036" max="1036" width="1.28515625" customWidth="1"/>
    <col min="1281" max="1281" width="45" customWidth="1"/>
    <col min="1282" max="1287" width="17.7109375" customWidth="1"/>
    <col min="1288" max="1288" width="19.7109375" customWidth="1"/>
    <col min="1289" max="1289" width="17.7109375" customWidth="1"/>
    <col min="1290" max="1290" width="30.42578125" bestFit="1" customWidth="1"/>
    <col min="1291" max="1291" width="17.7109375" customWidth="1"/>
    <col min="1292" max="1292" width="1.28515625" customWidth="1"/>
    <col min="1537" max="1537" width="45" customWidth="1"/>
    <col min="1538" max="1543" width="17.7109375" customWidth="1"/>
    <col min="1544" max="1544" width="19.7109375" customWidth="1"/>
    <col min="1545" max="1545" width="17.7109375" customWidth="1"/>
    <col min="1546" max="1546" width="30.42578125" bestFit="1" customWidth="1"/>
    <col min="1547" max="1547" width="17.7109375" customWidth="1"/>
    <col min="1548" max="1548" width="1.28515625" customWidth="1"/>
    <col min="1793" max="1793" width="45" customWidth="1"/>
    <col min="1794" max="1799" width="17.7109375" customWidth="1"/>
    <col min="1800" max="1800" width="19.7109375" customWidth="1"/>
    <col min="1801" max="1801" width="17.7109375" customWidth="1"/>
    <col min="1802" max="1802" width="30.42578125" bestFit="1" customWidth="1"/>
    <col min="1803" max="1803" width="17.7109375" customWidth="1"/>
    <col min="1804" max="1804" width="1.28515625" customWidth="1"/>
    <col min="2049" max="2049" width="45" customWidth="1"/>
    <col min="2050" max="2055" width="17.7109375" customWidth="1"/>
    <col min="2056" max="2056" width="19.7109375" customWidth="1"/>
    <col min="2057" max="2057" width="17.7109375" customWidth="1"/>
    <col min="2058" max="2058" width="30.42578125" bestFit="1" customWidth="1"/>
    <col min="2059" max="2059" width="17.7109375" customWidth="1"/>
    <col min="2060" max="2060" width="1.28515625" customWidth="1"/>
    <col min="2305" max="2305" width="45" customWidth="1"/>
    <col min="2306" max="2311" width="17.7109375" customWidth="1"/>
    <col min="2312" max="2312" width="19.7109375" customWidth="1"/>
    <col min="2313" max="2313" width="17.7109375" customWidth="1"/>
    <col min="2314" max="2314" width="30.42578125" bestFit="1" customWidth="1"/>
    <col min="2315" max="2315" width="17.7109375" customWidth="1"/>
    <col min="2316" max="2316" width="1.28515625" customWidth="1"/>
    <col min="2561" max="2561" width="45" customWidth="1"/>
    <col min="2562" max="2567" width="17.7109375" customWidth="1"/>
    <col min="2568" max="2568" width="19.7109375" customWidth="1"/>
    <col min="2569" max="2569" width="17.7109375" customWidth="1"/>
    <col min="2570" max="2570" width="30.42578125" bestFit="1" customWidth="1"/>
    <col min="2571" max="2571" width="17.7109375" customWidth="1"/>
    <col min="2572" max="2572" width="1.28515625" customWidth="1"/>
    <col min="2817" max="2817" width="45" customWidth="1"/>
    <col min="2818" max="2823" width="17.7109375" customWidth="1"/>
    <col min="2824" max="2824" width="19.7109375" customWidth="1"/>
    <col min="2825" max="2825" width="17.7109375" customWidth="1"/>
    <col min="2826" max="2826" width="30.42578125" bestFit="1" customWidth="1"/>
    <col min="2827" max="2827" width="17.7109375" customWidth="1"/>
    <col min="2828" max="2828" width="1.28515625" customWidth="1"/>
    <col min="3073" max="3073" width="45" customWidth="1"/>
    <col min="3074" max="3079" width="17.7109375" customWidth="1"/>
    <col min="3080" max="3080" width="19.7109375" customWidth="1"/>
    <col min="3081" max="3081" width="17.7109375" customWidth="1"/>
    <col min="3082" max="3082" width="30.42578125" bestFit="1" customWidth="1"/>
    <col min="3083" max="3083" width="17.7109375" customWidth="1"/>
    <col min="3084" max="3084" width="1.28515625" customWidth="1"/>
    <col min="3329" max="3329" width="45" customWidth="1"/>
    <col min="3330" max="3335" width="17.7109375" customWidth="1"/>
    <col min="3336" max="3336" width="19.7109375" customWidth="1"/>
    <col min="3337" max="3337" width="17.7109375" customWidth="1"/>
    <col min="3338" max="3338" width="30.42578125" bestFit="1" customWidth="1"/>
    <col min="3339" max="3339" width="17.7109375" customWidth="1"/>
    <col min="3340" max="3340" width="1.28515625" customWidth="1"/>
    <col min="3585" max="3585" width="45" customWidth="1"/>
    <col min="3586" max="3591" width="17.7109375" customWidth="1"/>
    <col min="3592" max="3592" width="19.7109375" customWidth="1"/>
    <col min="3593" max="3593" width="17.7109375" customWidth="1"/>
    <col min="3594" max="3594" width="30.42578125" bestFit="1" customWidth="1"/>
    <col min="3595" max="3595" width="17.7109375" customWidth="1"/>
    <col min="3596" max="3596" width="1.28515625" customWidth="1"/>
    <col min="3841" max="3841" width="45" customWidth="1"/>
    <col min="3842" max="3847" width="17.7109375" customWidth="1"/>
    <col min="3848" max="3848" width="19.7109375" customWidth="1"/>
    <col min="3849" max="3849" width="17.7109375" customWidth="1"/>
    <col min="3850" max="3850" width="30.42578125" bestFit="1" customWidth="1"/>
    <col min="3851" max="3851" width="17.7109375" customWidth="1"/>
    <col min="3852" max="3852" width="1.28515625" customWidth="1"/>
    <col min="4097" max="4097" width="45" customWidth="1"/>
    <col min="4098" max="4103" width="17.7109375" customWidth="1"/>
    <col min="4104" max="4104" width="19.7109375" customWidth="1"/>
    <col min="4105" max="4105" width="17.7109375" customWidth="1"/>
    <col min="4106" max="4106" width="30.42578125" bestFit="1" customWidth="1"/>
    <col min="4107" max="4107" width="17.7109375" customWidth="1"/>
    <col min="4108" max="4108" width="1.28515625" customWidth="1"/>
    <col min="4353" max="4353" width="45" customWidth="1"/>
    <col min="4354" max="4359" width="17.7109375" customWidth="1"/>
    <col min="4360" max="4360" width="19.7109375" customWidth="1"/>
    <col min="4361" max="4361" width="17.7109375" customWidth="1"/>
    <col min="4362" max="4362" width="30.42578125" bestFit="1" customWidth="1"/>
    <col min="4363" max="4363" width="17.7109375" customWidth="1"/>
    <col min="4364" max="4364" width="1.28515625" customWidth="1"/>
    <col min="4609" max="4609" width="45" customWidth="1"/>
    <col min="4610" max="4615" width="17.7109375" customWidth="1"/>
    <col min="4616" max="4616" width="19.7109375" customWidth="1"/>
    <col min="4617" max="4617" width="17.7109375" customWidth="1"/>
    <col min="4618" max="4618" width="30.42578125" bestFit="1" customWidth="1"/>
    <col min="4619" max="4619" width="17.7109375" customWidth="1"/>
    <col min="4620" max="4620" width="1.28515625" customWidth="1"/>
    <col min="4865" max="4865" width="45" customWidth="1"/>
    <col min="4866" max="4871" width="17.7109375" customWidth="1"/>
    <col min="4872" max="4872" width="19.7109375" customWidth="1"/>
    <col min="4873" max="4873" width="17.7109375" customWidth="1"/>
    <col min="4874" max="4874" width="30.42578125" bestFit="1" customWidth="1"/>
    <col min="4875" max="4875" width="17.7109375" customWidth="1"/>
    <col min="4876" max="4876" width="1.28515625" customWidth="1"/>
    <col min="5121" max="5121" width="45" customWidth="1"/>
    <col min="5122" max="5127" width="17.7109375" customWidth="1"/>
    <col min="5128" max="5128" width="19.7109375" customWidth="1"/>
    <col min="5129" max="5129" width="17.7109375" customWidth="1"/>
    <col min="5130" max="5130" width="30.42578125" bestFit="1" customWidth="1"/>
    <col min="5131" max="5131" width="17.7109375" customWidth="1"/>
    <col min="5132" max="5132" width="1.28515625" customWidth="1"/>
    <col min="5377" max="5377" width="45" customWidth="1"/>
    <col min="5378" max="5383" width="17.7109375" customWidth="1"/>
    <col min="5384" max="5384" width="19.7109375" customWidth="1"/>
    <col min="5385" max="5385" width="17.7109375" customWidth="1"/>
    <col min="5386" max="5386" width="30.42578125" bestFit="1" customWidth="1"/>
    <col min="5387" max="5387" width="17.7109375" customWidth="1"/>
    <col min="5388" max="5388" width="1.28515625" customWidth="1"/>
    <col min="5633" max="5633" width="45" customWidth="1"/>
    <col min="5634" max="5639" width="17.7109375" customWidth="1"/>
    <col min="5640" max="5640" width="19.7109375" customWidth="1"/>
    <col min="5641" max="5641" width="17.7109375" customWidth="1"/>
    <col min="5642" max="5642" width="30.42578125" bestFit="1" customWidth="1"/>
    <col min="5643" max="5643" width="17.7109375" customWidth="1"/>
    <col min="5644" max="5644" width="1.28515625" customWidth="1"/>
    <col min="5889" max="5889" width="45" customWidth="1"/>
    <col min="5890" max="5895" width="17.7109375" customWidth="1"/>
    <col min="5896" max="5896" width="19.7109375" customWidth="1"/>
    <col min="5897" max="5897" width="17.7109375" customWidth="1"/>
    <col min="5898" max="5898" width="30.42578125" bestFit="1" customWidth="1"/>
    <col min="5899" max="5899" width="17.7109375" customWidth="1"/>
    <col min="5900" max="5900" width="1.28515625" customWidth="1"/>
    <col min="6145" max="6145" width="45" customWidth="1"/>
    <col min="6146" max="6151" width="17.7109375" customWidth="1"/>
    <col min="6152" max="6152" width="19.7109375" customWidth="1"/>
    <col min="6153" max="6153" width="17.7109375" customWidth="1"/>
    <col min="6154" max="6154" width="30.42578125" bestFit="1" customWidth="1"/>
    <col min="6155" max="6155" width="17.7109375" customWidth="1"/>
    <col min="6156" max="6156" width="1.28515625" customWidth="1"/>
    <col min="6401" max="6401" width="45" customWidth="1"/>
    <col min="6402" max="6407" width="17.7109375" customWidth="1"/>
    <col min="6408" max="6408" width="19.7109375" customWidth="1"/>
    <col min="6409" max="6409" width="17.7109375" customWidth="1"/>
    <col min="6410" max="6410" width="30.42578125" bestFit="1" customWidth="1"/>
    <col min="6411" max="6411" width="17.7109375" customWidth="1"/>
    <col min="6412" max="6412" width="1.28515625" customWidth="1"/>
    <col min="6657" max="6657" width="45" customWidth="1"/>
    <col min="6658" max="6663" width="17.7109375" customWidth="1"/>
    <col min="6664" max="6664" width="19.7109375" customWidth="1"/>
    <col min="6665" max="6665" width="17.7109375" customWidth="1"/>
    <col min="6666" max="6666" width="30.42578125" bestFit="1" customWidth="1"/>
    <col min="6667" max="6667" width="17.7109375" customWidth="1"/>
    <col min="6668" max="6668" width="1.28515625" customWidth="1"/>
    <col min="6913" max="6913" width="45" customWidth="1"/>
    <col min="6914" max="6919" width="17.7109375" customWidth="1"/>
    <col min="6920" max="6920" width="19.7109375" customWidth="1"/>
    <col min="6921" max="6921" width="17.7109375" customWidth="1"/>
    <col min="6922" max="6922" width="30.42578125" bestFit="1" customWidth="1"/>
    <col min="6923" max="6923" width="17.7109375" customWidth="1"/>
    <col min="6924" max="6924" width="1.28515625" customWidth="1"/>
    <col min="7169" max="7169" width="45" customWidth="1"/>
    <col min="7170" max="7175" width="17.7109375" customWidth="1"/>
    <col min="7176" max="7176" width="19.7109375" customWidth="1"/>
    <col min="7177" max="7177" width="17.7109375" customWidth="1"/>
    <col min="7178" max="7178" width="30.42578125" bestFit="1" customWidth="1"/>
    <col min="7179" max="7179" width="17.7109375" customWidth="1"/>
    <col min="7180" max="7180" width="1.28515625" customWidth="1"/>
    <col min="7425" max="7425" width="45" customWidth="1"/>
    <col min="7426" max="7431" width="17.7109375" customWidth="1"/>
    <col min="7432" max="7432" width="19.7109375" customWidth="1"/>
    <col min="7433" max="7433" width="17.7109375" customWidth="1"/>
    <col min="7434" max="7434" width="30.42578125" bestFit="1" customWidth="1"/>
    <col min="7435" max="7435" width="17.7109375" customWidth="1"/>
    <col min="7436" max="7436" width="1.28515625" customWidth="1"/>
    <col min="7681" max="7681" width="45" customWidth="1"/>
    <col min="7682" max="7687" width="17.7109375" customWidth="1"/>
    <col min="7688" max="7688" width="19.7109375" customWidth="1"/>
    <col min="7689" max="7689" width="17.7109375" customWidth="1"/>
    <col min="7690" max="7690" width="30.42578125" bestFit="1" customWidth="1"/>
    <col min="7691" max="7691" width="17.7109375" customWidth="1"/>
    <col min="7692" max="7692" width="1.28515625" customWidth="1"/>
    <col min="7937" max="7937" width="45" customWidth="1"/>
    <col min="7938" max="7943" width="17.7109375" customWidth="1"/>
    <col min="7944" max="7944" width="19.7109375" customWidth="1"/>
    <col min="7945" max="7945" width="17.7109375" customWidth="1"/>
    <col min="7946" max="7946" width="30.42578125" bestFit="1" customWidth="1"/>
    <col min="7947" max="7947" width="17.7109375" customWidth="1"/>
    <col min="7948" max="7948" width="1.28515625" customWidth="1"/>
    <col min="8193" max="8193" width="45" customWidth="1"/>
    <col min="8194" max="8199" width="17.7109375" customWidth="1"/>
    <col min="8200" max="8200" width="19.7109375" customWidth="1"/>
    <col min="8201" max="8201" width="17.7109375" customWidth="1"/>
    <col min="8202" max="8202" width="30.42578125" bestFit="1" customWidth="1"/>
    <col min="8203" max="8203" width="17.7109375" customWidth="1"/>
    <col min="8204" max="8204" width="1.28515625" customWidth="1"/>
    <col min="8449" max="8449" width="45" customWidth="1"/>
    <col min="8450" max="8455" width="17.7109375" customWidth="1"/>
    <col min="8456" max="8456" width="19.7109375" customWidth="1"/>
    <col min="8457" max="8457" width="17.7109375" customWidth="1"/>
    <col min="8458" max="8458" width="30.42578125" bestFit="1" customWidth="1"/>
    <col min="8459" max="8459" width="17.7109375" customWidth="1"/>
    <col min="8460" max="8460" width="1.28515625" customWidth="1"/>
    <col min="8705" max="8705" width="45" customWidth="1"/>
    <col min="8706" max="8711" width="17.7109375" customWidth="1"/>
    <col min="8712" max="8712" width="19.7109375" customWidth="1"/>
    <col min="8713" max="8713" width="17.7109375" customWidth="1"/>
    <col min="8714" max="8714" width="30.42578125" bestFit="1" customWidth="1"/>
    <col min="8715" max="8715" width="17.7109375" customWidth="1"/>
    <col min="8716" max="8716" width="1.28515625" customWidth="1"/>
    <col min="8961" max="8961" width="45" customWidth="1"/>
    <col min="8962" max="8967" width="17.7109375" customWidth="1"/>
    <col min="8968" max="8968" width="19.7109375" customWidth="1"/>
    <col min="8969" max="8969" width="17.7109375" customWidth="1"/>
    <col min="8970" max="8970" width="30.42578125" bestFit="1" customWidth="1"/>
    <col min="8971" max="8971" width="17.7109375" customWidth="1"/>
    <col min="8972" max="8972" width="1.28515625" customWidth="1"/>
    <col min="9217" max="9217" width="45" customWidth="1"/>
    <col min="9218" max="9223" width="17.7109375" customWidth="1"/>
    <col min="9224" max="9224" width="19.7109375" customWidth="1"/>
    <col min="9225" max="9225" width="17.7109375" customWidth="1"/>
    <col min="9226" max="9226" width="30.42578125" bestFit="1" customWidth="1"/>
    <col min="9227" max="9227" width="17.7109375" customWidth="1"/>
    <col min="9228" max="9228" width="1.28515625" customWidth="1"/>
    <col min="9473" max="9473" width="45" customWidth="1"/>
    <col min="9474" max="9479" width="17.7109375" customWidth="1"/>
    <col min="9480" max="9480" width="19.7109375" customWidth="1"/>
    <col min="9481" max="9481" width="17.7109375" customWidth="1"/>
    <col min="9482" max="9482" width="30.42578125" bestFit="1" customWidth="1"/>
    <col min="9483" max="9483" width="17.7109375" customWidth="1"/>
    <col min="9484" max="9484" width="1.28515625" customWidth="1"/>
    <col min="9729" max="9729" width="45" customWidth="1"/>
    <col min="9730" max="9735" width="17.7109375" customWidth="1"/>
    <col min="9736" max="9736" width="19.7109375" customWidth="1"/>
    <col min="9737" max="9737" width="17.7109375" customWidth="1"/>
    <col min="9738" max="9738" width="30.42578125" bestFit="1" customWidth="1"/>
    <col min="9739" max="9739" width="17.7109375" customWidth="1"/>
    <col min="9740" max="9740" width="1.28515625" customWidth="1"/>
    <col min="9985" max="9985" width="45" customWidth="1"/>
    <col min="9986" max="9991" width="17.7109375" customWidth="1"/>
    <col min="9992" max="9992" width="19.7109375" customWidth="1"/>
    <col min="9993" max="9993" width="17.7109375" customWidth="1"/>
    <col min="9994" max="9994" width="30.42578125" bestFit="1" customWidth="1"/>
    <col min="9995" max="9995" width="17.7109375" customWidth="1"/>
    <col min="9996" max="9996" width="1.28515625" customWidth="1"/>
    <col min="10241" max="10241" width="45" customWidth="1"/>
    <col min="10242" max="10247" width="17.7109375" customWidth="1"/>
    <col min="10248" max="10248" width="19.7109375" customWidth="1"/>
    <col min="10249" max="10249" width="17.7109375" customWidth="1"/>
    <col min="10250" max="10250" width="30.42578125" bestFit="1" customWidth="1"/>
    <col min="10251" max="10251" width="17.7109375" customWidth="1"/>
    <col min="10252" max="10252" width="1.28515625" customWidth="1"/>
    <col min="10497" max="10497" width="45" customWidth="1"/>
    <col min="10498" max="10503" width="17.7109375" customWidth="1"/>
    <col min="10504" max="10504" width="19.7109375" customWidth="1"/>
    <col min="10505" max="10505" width="17.7109375" customWidth="1"/>
    <col min="10506" max="10506" width="30.42578125" bestFit="1" customWidth="1"/>
    <col min="10507" max="10507" width="17.7109375" customWidth="1"/>
    <col min="10508" max="10508" width="1.28515625" customWidth="1"/>
    <col min="10753" max="10753" width="45" customWidth="1"/>
    <col min="10754" max="10759" width="17.7109375" customWidth="1"/>
    <col min="10760" max="10760" width="19.7109375" customWidth="1"/>
    <col min="10761" max="10761" width="17.7109375" customWidth="1"/>
    <col min="10762" max="10762" width="30.42578125" bestFit="1" customWidth="1"/>
    <col min="10763" max="10763" width="17.7109375" customWidth="1"/>
    <col min="10764" max="10764" width="1.28515625" customWidth="1"/>
    <col min="11009" max="11009" width="45" customWidth="1"/>
    <col min="11010" max="11015" width="17.7109375" customWidth="1"/>
    <col min="11016" max="11016" width="19.7109375" customWidth="1"/>
    <col min="11017" max="11017" width="17.7109375" customWidth="1"/>
    <col min="11018" max="11018" width="30.42578125" bestFit="1" customWidth="1"/>
    <col min="11019" max="11019" width="17.7109375" customWidth="1"/>
    <col min="11020" max="11020" width="1.28515625" customWidth="1"/>
    <col min="11265" max="11265" width="45" customWidth="1"/>
    <col min="11266" max="11271" width="17.7109375" customWidth="1"/>
    <col min="11272" max="11272" width="19.7109375" customWidth="1"/>
    <col min="11273" max="11273" width="17.7109375" customWidth="1"/>
    <col min="11274" max="11274" width="30.42578125" bestFit="1" customWidth="1"/>
    <col min="11275" max="11275" width="17.7109375" customWidth="1"/>
    <col min="11276" max="11276" width="1.28515625" customWidth="1"/>
    <col min="11521" max="11521" width="45" customWidth="1"/>
    <col min="11522" max="11527" width="17.7109375" customWidth="1"/>
    <col min="11528" max="11528" width="19.7109375" customWidth="1"/>
    <col min="11529" max="11529" width="17.7109375" customWidth="1"/>
    <col min="11530" max="11530" width="30.42578125" bestFit="1" customWidth="1"/>
    <col min="11531" max="11531" width="17.7109375" customWidth="1"/>
    <col min="11532" max="11532" width="1.28515625" customWidth="1"/>
    <col min="11777" max="11777" width="45" customWidth="1"/>
    <col min="11778" max="11783" width="17.7109375" customWidth="1"/>
    <col min="11784" max="11784" width="19.7109375" customWidth="1"/>
    <col min="11785" max="11785" width="17.7109375" customWidth="1"/>
    <col min="11786" max="11786" width="30.42578125" bestFit="1" customWidth="1"/>
    <col min="11787" max="11787" width="17.7109375" customWidth="1"/>
    <col min="11788" max="11788" width="1.28515625" customWidth="1"/>
    <col min="12033" max="12033" width="45" customWidth="1"/>
    <col min="12034" max="12039" width="17.7109375" customWidth="1"/>
    <col min="12040" max="12040" width="19.7109375" customWidth="1"/>
    <col min="12041" max="12041" width="17.7109375" customWidth="1"/>
    <col min="12042" max="12042" width="30.42578125" bestFit="1" customWidth="1"/>
    <col min="12043" max="12043" width="17.7109375" customWidth="1"/>
    <col min="12044" max="12044" width="1.28515625" customWidth="1"/>
    <col min="12289" max="12289" width="45" customWidth="1"/>
    <col min="12290" max="12295" width="17.7109375" customWidth="1"/>
    <col min="12296" max="12296" width="19.7109375" customWidth="1"/>
    <col min="12297" max="12297" width="17.7109375" customWidth="1"/>
    <col min="12298" max="12298" width="30.42578125" bestFit="1" customWidth="1"/>
    <col min="12299" max="12299" width="17.7109375" customWidth="1"/>
    <col min="12300" max="12300" width="1.28515625" customWidth="1"/>
    <col min="12545" max="12545" width="45" customWidth="1"/>
    <col min="12546" max="12551" width="17.7109375" customWidth="1"/>
    <col min="12552" max="12552" width="19.7109375" customWidth="1"/>
    <col min="12553" max="12553" width="17.7109375" customWidth="1"/>
    <col min="12554" max="12554" width="30.42578125" bestFit="1" customWidth="1"/>
    <col min="12555" max="12555" width="17.7109375" customWidth="1"/>
    <col min="12556" max="12556" width="1.28515625" customWidth="1"/>
    <col min="12801" max="12801" width="45" customWidth="1"/>
    <col min="12802" max="12807" width="17.7109375" customWidth="1"/>
    <col min="12808" max="12808" width="19.7109375" customWidth="1"/>
    <col min="12809" max="12809" width="17.7109375" customWidth="1"/>
    <col min="12810" max="12810" width="30.42578125" bestFit="1" customWidth="1"/>
    <col min="12811" max="12811" width="17.7109375" customWidth="1"/>
    <col min="12812" max="12812" width="1.28515625" customWidth="1"/>
    <col min="13057" max="13057" width="45" customWidth="1"/>
    <col min="13058" max="13063" width="17.7109375" customWidth="1"/>
    <col min="13064" max="13064" width="19.7109375" customWidth="1"/>
    <col min="13065" max="13065" width="17.7109375" customWidth="1"/>
    <col min="13066" max="13066" width="30.42578125" bestFit="1" customWidth="1"/>
    <col min="13067" max="13067" width="17.7109375" customWidth="1"/>
    <col min="13068" max="13068" width="1.28515625" customWidth="1"/>
    <col min="13313" max="13313" width="45" customWidth="1"/>
    <col min="13314" max="13319" width="17.7109375" customWidth="1"/>
    <col min="13320" max="13320" width="19.7109375" customWidth="1"/>
    <col min="13321" max="13321" width="17.7109375" customWidth="1"/>
    <col min="13322" max="13322" width="30.42578125" bestFit="1" customWidth="1"/>
    <col min="13323" max="13323" width="17.7109375" customWidth="1"/>
    <col min="13324" max="13324" width="1.28515625" customWidth="1"/>
    <col min="13569" max="13569" width="45" customWidth="1"/>
    <col min="13570" max="13575" width="17.7109375" customWidth="1"/>
    <col min="13576" max="13576" width="19.7109375" customWidth="1"/>
    <col min="13577" max="13577" width="17.7109375" customWidth="1"/>
    <col min="13578" max="13578" width="30.42578125" bestFit="1" customWidth="1"/>
    <col min="13579" max="13579" width="17.7109375" customWidth="1"/>
    <col min="13580" max="13580" width="1.28515625" customWidth="1"/>
    <col min="13825" max="13825" width="45" customWidth="1"/>
    <col min="13826" max="13831" width="17.7109375" customWidth="1"/>
    <col min="13832" max="13832" width="19.7109375" customWidth="1"/>
    <col min="13833" max="13833" width="17.7109375" customWidth="1"/>
    <col min="13834" max="13834" width="30.42578125" bestFit="1" customWidth="1"/>
    <col min="13835" max="13835" width="17.7109375" customWidth="1"/>
    <col min="13836" max="13836" width="1.28515625" customWidth="1"/>
    <col min="14081" max="14081" width="45" customWidth="1"/>
    <col min="14082" max="14087" width="17.7109375" customWidth="1"/>
    <col min="14088" max="14088" width="19.7109375" customWidth="1"/>
    <col min="14089" max="14089" width="17.7109375" customWidth="1"/>
    <col min="14090" max="14090" width="30.42578125" bestFit="1" customWidth="1"/>
    <col min="14091" max="14091" width="17.7109375" customWidth="1"/>
    <col min="14092" max="14092" width="1.28515625" customWidth="1"/>
    <col min="14337" max="14337" width="45" customWidth="1"/>
    <col min="14338" max="14343" width="17.7109375" customWidth="1"/>
    <col min="14344" max="14344" width="19.7109375" customWidth="1"/>
    <col min="14345" max="14345" width="17.7109375" customWidth="1"/>
    <col min="14346" max="14346" width="30.42578125" bestFit="1" customWidth="1"/>
    <col min="14347" max="14347" width="17.7109375" customWidth="1"/>
    <col min="14348" max="14348" width="1.28515625" customWidth="1"/>
    <col min="14593" max="14593" width="45" customWidth="1"/>
    <col min="14594" max="14599" width="17.7109375" customWidth="1"/>
    <col min="14600" max="14600" width="19.7109375" customWidth="1"/>
    <col min="14601" max="14601" width="17.7109375" customWidth="1"/>
    <col min="14602" max="14602" width="30.42578125" bestFit="1" customWidth="1"/>
    <col min="14603" max="14603" width="17.7109375" customWidth="1"/>
    <col min="14604" max="14604" width="1.28515625" customWidth="1"/>
    <col min="14849" max="14849" width="45" customWidth="1"/>
    <col min="14850" max="14855" width="17.7109375" customWidth="1"/>
    <col min="14856" max="14856" width="19.7109375" customWidth="1"/>
    <col min="14857" max="14857" width="17.7109375" customWidth="1"/>
    <col min="14858" max="14858" width="30.42578125" bestFit="1" customWidth="1"/>
    <col min="14859" max="14859" width="17.7109375" customWidth="1"/>
    <col min="14860" max="14860" width="1.28515625" customWidth="1"/>
    <col min="15105" max="15105" width="45" customWidth="1"/>
    <col min="15106" max="15111" width="17.7109375" customWidth="1"/>
    <col min="15112" max="15112" width="19.7109375" customWidth="1"/>
    <col min="15113" max="15113" width="17.7109375" customWidth="1"/>
    <col min="15114" max="15114" width="30.42578125" bestFit="1" customWidth="1"/>
    <col min="15115" max="15115" width="17.7109375" customWidth="1"/>
    <col min="15116" max="15116" width="1.28515625" customWidth="1"/>
    <col min="15361" max="15361" width="45" customWidth="1"/>
    <col min="15362" max="15367" width="17.7109375" customWidth="1"/>
    <col min="15368" max="15368" width="19.7109375" customWidth="1"/>
    <col min="15369" max="15369" width="17.7109375" customWidth="1"/>
    <col min="15370" max="15370" width="30.42578125" bestFit="1" customWidth="1"/>
    <col min="15371" max="15371" width="17.7109375" customWidth="1"/>
    <col min="15372" max="15372" width="1.28515625" customWidth="1"/>
    <col min="15617" max="15617" width="45" customWidth="1"/>
    <col min="15618" max="15623" width="17.7109375" customWidth="1"/>
    <col min="15624" max="15624" width="19.7109375" customWidth="1"/>
    <col min="15625" max="15625" width="17.7109375" customWidth="1"/>
    <col min="15626" max="15626" width="30.42578125" bestFit="1" customWidth="1"/>
    <col min="15627" max="15627" width="17.7109375" customWidth="1"/>
    <col min="15628" max="15628" width="1.28515625" customWidth="1"/>
    <col min="15873" max="15873" width="45" customWidth="1"/>
    <col min="15874" max="15879" width="17.7109375" customWidth="1"/>
    <col min="15880" max="15880" width="19.7109375" customWidth="1"/>
    <col min="15881" max="15881" width="17.7109375" customWidth="1"/>
    <col min="15882" max="15882" width="30.42578125" bestFit="1" customWidth="1"/>
    <col min="15883" max="15883" width="17.7109375" customWidth="1"/>
    <col min="15884" max="15884" width="1.28515625" customWidth="1"/>
    <col min="16129" max="16129" width="45" customWidth="1"/>
    <col min="16130" max="16135" width="17.7109375" customWidth="1"/>
    <col min="16136" max="16136" width="19.7109375" customWidth="1"/>
    <col min="16137" max="16137" width="17.7109375" customWidth="1"/>
    <col min="16138" max="16138" width="30.42578125" bestFit="1" customWidth="1"/>
    <col min="16139" max="16139" width="17.7109375" customWidth="1"/>
    <col min="16140" max="16140" width="1.28515625" customWidth="1"/>
  </cols>
  <sheetData>
    <row r="1" spans="1:11" s="1" customFormat="1" x14ac:dyDescent="0.25">
      <c r="K1" s="2"/>
    </row>
    <row r="2" spans="1:11" s="1" customFormat="1" x14ac:dyDescent="0.25">
      <c r="A2" s="5" t="s">
        <v>126</v>
      </c>
      <c r="B2" s="3"/>
      <c r="C2" s="3"/>
      <c r="D2" s="3"/>
      <c r="E2" s="3"/>
      <c r="F2" s="3"/>
      <c r="G2" s="3"/>
      <c r="H2" s="3"/>
      <c r="I2" s="3"/>
      <c r="J2" s="3"/>
      <c r="K2" s="39" t="s">
        <v>127</v>
      </c>
    </row>
    <row r="3" spans="1:11" s="1" customFormat="1" x14ac:dyDescent="0.25">
      <c r="A3" s="34" t="s">
        <v>0</v>
      </c>
      <c r="B3" s="3"/>
      <c r="C3" s="3"/>
      <c r="D3" s="3"/>
      <c r="E3" s="3"/>
      <c r="F3" s="3"/>
      <c r="G3" s="3"/>
      <c r="H3" s="3"/>
      <c r="I3" s="3"/>
      <c r="J3" s="3"/>
      <c r="K3" s="4"/>
    </row>
    <row r="4" spans="1:11" s="1" customFormat="1" x14ac:dyDescent="0.25">
      <c r="A4" s="5" t="s">
        <v>124</v>
      </c>
      <c r="B4" s="3"/>
      <c r="C4" s="3"/>
      <c r="D4" s="3"/>
      <c r="E4" s="3"/>
      <c r="F4" s="3"/>
      <c r="G4" s="3"/>
      <c r="H4" s="3"/>
      <c r="I4" s="3"/>
      <c r="J4" s="3"/>
      <c r="K4" s="4"/>
    </row>
    <row r="5" spans="1:11" s="1" customFormat="1" x14ac:dyDescent="0.25">
      <c r="K5" s="2"/>
    </row>
    <row r="6" spans="1:11" s="1" customFormat="1" x14ac:dyDescent="0.25">
      <c r="A6" s="38" t="s">
        <v>1</v>
      </c>
      <c r="B6" s="38" t="s">
        <v>2</v>
      </c>
      <c r="C6" s="38" t="s">
        <v>3</v>
      </c>
      <c r="D6" s="38"/>
      <c r="E6" s="7" t="s">
        <v>4</v>
      </c>
      <c r="F6" s="7"/>
      <c r="G6" s="38" t="s">
        <v>5</v>
      </c>
      <c r="H6" s="1603" t="s">
        <v>6</v>
      </c>
      <c r="I6" s="1603"/>
      <c r="J6" s="38" t="s">
        <v>7</v>
      </c>
      <c r="K6" s="9" t="s">
        <v>8</v>
      </c>
    </row>
    <row r="7" spans="1:11" s="10" customFormat="1" x14ac:dyDescent="0.25">
      <c r="A7" s="1614" t="s">
        <v>9</v>
      </c>
      <c r="B7" s="1601" t="s">
        <v>10</v>
      </c>
      <c r="C7" s="1601" t="s">
        <v>11</v>
      </c>
      <c r="D7" s="1601" t="s">
        <v>12</v>
      </c>
      <c r="E7" s="1601" t="s">
        <v>13</v>
      </c>
      <c r="F7" s="1601"/>
      <c r="G7" s="1601" t="s">
        <v>14</v>
      </c>
      <c r="H7" s="1601" t="s">
        <v>15</v>
      </c>
      <c r="I7" s="1601"/>
      <c r="J7" s="1601" t="s">
        <v>16</v>
      </c>
      <c r="K7" s="1669" t="s">
        <v>17</v>
      </c>
    </row>
    <row r="8" spans="1:11" s="10" customFormat="1" x14ac:dyDescent="0.25">
      <c r="A8" s="1614"/>
      <c r="B8" s="1601"/>
      <c r="C8" s="1601"/>
      <c r="D8" s="1601"/>
      <c r="E8" s="1401" t="s">
        <v>18</v>
      </c>
      <c r="F8" s="1401" t="s">
        <v>19</v>
      </c>
      <c r="G8" s="1601"/>
      <c r="H8" s="1401" t="s">
        <v>18</v>
      </c>
      <c r="I8" s="1401" t="s">
        <v>19</v>
      </c>
      <c r="J8" s="1601"/>
      <c r="K8" s="1669"/>
    </row>
    <row r="9" spans="1:11" ht="15.95" customHeight="1" x14ac:dyDescent="0.25">
      <c r="A9" s="140" t="s">
        <v>20</v>
      </c>
      <c r="B9" s="290"/>
      <c r="C9" s="290"/>
      <c r="D9" s="141"/>
      <c r="E9" s="141"/>
      <c r="F9" s="141"/>
      <c r="G9" s="178"/>
      <c r="H9" s="178"/>
      <c r="I9" s="178"/>
      <c r="J9" s="141"/>
      <c r="K9" s="142">
        <f>SUM(K10:K10)</f>
        <v>0</v>
      </c>
    </row>
    <row r="10" spans="1:11" ht="21.75" customHeight="1" x14ac:dyDescent="0.25">
      <c r="A10" s="439"/>
      <c r="B10" s="291"/>
      <c r="C10" s="291"/>
      <c r="D10" s="437"/>
      <c r="E10" s="437"/>
      <c r="F10" s="437"/>
      <c r="G10" s="128"/>
      <c r="H10" s="128"/>
      <c r="I10" s="128"/>
      <c r="J10" s="437"/>
      <c r="K10" s="1403"/>
    </row>
    <row r="11" spans="1:11" ht="15.95" customHeight="1" x14ac:dyDescent="0.25">
      <c r="A11" s="140" t="s">
        <v>21</v>
      </c>
      <c r="B11" s="472"/>
      <c r="C11" s="472"/>
      <c r="D11" s="141"/>
      <c r="E11" s="141"/>
      <c r="F11" s="141"/>
      <c r="G11" s="178"/>
      <c r="H11" s="178"/>
      <c r="I11" s="178"/>
      <c r="J11" s="141"/>
      <c r="K11" s="142">
        <f>SUM(K12:K20)</f>
        <v>1471530.4899999998</v>
      </c>
    </row>
    <row r="12" spans="1:11" ht="30" x14ac:dyDescent="0.25">
      <c r="A12" s="154" t="s">
        <v>318</v>
      </c>
      <c r="B12" s="473" t="s">
        <v>22</v>
      </c>
      <c r="C12" s="474" t="s">
        <v>23</v>
      </c>
      <c r="D12" s="155"/>
      <c r="E12" s="136" t="s">
        <v>24</v>
      </c>
      <c r="F12" s="136" t="s">
        <v>25</v>
      </c>
      <c r="G12" s="130"/>
      <c r="H12" s="130"/>
      <c r="I12" s="130"/>
      <c r="J12" s="156" t="s">
        <v>26</v>
      </c>
      <c r="K12" s="157">
        <v>701669.66999999993</v>
      </c>
    </row>
    <row r="13" spans="1:11" x14ac:dyDescent="0.25">
      <c r="A13" s="154" t="s">
        <v>3427</v>
      </c>
      <c r="B13" s="473" t="s">
        <v>319</v>
      </c>
      <c r="C13" s="474" t="s">
        <v>27</v>
      </c>
      <c r="D13" s="158">
        <v>1.4999999999999999E-2</v>
      </c>
      <c r="E13" s="158">
        <v>8.0000000000000002E-3</v>
      </c>
      <c r="F13" s="159">
        <v>0.05</v>
      </c>
      <c r="G13" s="130"/>
      <c r="H13" s="130"/>
      <c r="I13" s="130"/>
      <c r="J13" s="156" t="s">
        <v>26</v>
      </c>
      <c r="K13" s="157">
        <v>278008.40999999997</v>
      </c>
    </row>
    <row r="14" spans="1:11" x14ac:dyDescent="0.25">
      <c r="A14" s="153" t="s">
        <v>28</v>
      </c>
      <c r="B14" s="474" t="s">
        <v>29</v>
      </c>
      <c r="C14" s="475" t="s">
        <v>30</v>
      </c>
      <c r="D14" s="130"/>
      <c r="E14" s="130"/>
      <c r="F14" s="130"/>
      <c r="G14" s="155" t="s">
        <v>31</v>
      </c>
      <c r="H14" s="130"/>
      <c r="I14" s="130"/>
      <c r="J14" s="156" t="s">
        <v>26</v>
      </c>
      <c r="K14" s="157">
        <v>163999.48000000001</v>
      </c>
    </row>
    <row r="15" spans="1:11" x14ac:dyDescent="0.25">
      <c r="A15" s="154" t="s">
        <v>35</v>
      </c>
      <c r="B15" s="474" t="s">
        <v>36</v>
      </c>
      <c r="C15" s="474" t="s">
        <v>37</v>
      </c>
      <c r="D15" s="289"/>
      <c r="E15" s="130"/>
      <c r="F15" s="130"/>
      <c r="G15" s="282" t="s">
        <v>322</v>
      </c>
      <c r="H15" s="130"/>
      <c r="I15" s="130"/>
      <c r="J15" s="156" t="s">
        <v>26</v>
      </c>
      <c r="K15" s="12">
        <v>105102</v>
      </c>
    </row>
    <row r="16" spans="1:11" ht="30" customHeight="1" x14ac:dyDescent="0.25">
      <c r="A16" s="154" t="s">
        <v>320</v>
      </c>
      <c r="B16" s="473" t="s">
        <v>32</v>
      </c>
      <c r="C16" s="474" t="s">
        <v>33</v>
      </c>
      <c r="D16" s="289"/>
      <c r="E16" s="130"/>
      <c r="F16" s="130"/>
      <c r="G16" s="283" t="s">
        <v>34</v>
      </c>
      <c r="H16" s="136"/>
      <c r="I16" s="130"/>
      <c r="J16" s="156" t="s">
        <v>26</v>
      </c>
      <c r="K16" s="157">
        <v>80000</v>
      </c>
    </row>
    <row r="17" spans="1:11" x14ac:dyDescent="0.25">
      <c r="A17" s="153" t="s">
        <v>323</v>
      </c>
      <c r="B17" s="473" t="s">
        <v>38</v>
      </c>
      <c r="C17" s="474" t="s">
        <v>39</v>
      </c>
      <c r="D17" s="159">
        <v>0.1</v>
      </c>
      <c r="E17" s="130"/>
      <c r="F17" s="130"/>
      <c r="G17" s="130"/>
      <c r="H17" s="130"/>
      <c r="I17" s="130"/>
      <c r="J17" s="156" t="s">
        <v>26</v>
      </c>
      <c r="K17" s="157">
        <v>66385.210000000006</v>
      </c>
    </row>
    <row r="18" spans="1:11" ht="30" x14ac:dyDescent="0.25">
      <c r="A18" s="154" t="s">
        <v>321</v>
      </c>
      <c r="B18" s="473" t="s">
        <v>32</v>
      </c>
      <c r="C18" s="474" t="s">
        <v>33</v>
      </c>
      <c r="D18" s="289"/>
      <c r="E18" s="130"/>
      <c r="F18" s="130"/>
      <c r="G18" s="284">
        <v>55000</v>
      </c>
      <c r="H18" s="136"/>
      <c r="I18" s="130"/>
      <c r="J18" s="156" t="s">
        <v>26</v>
      </c>
      <c r="K18" s="157">
        <v>55000</v>
      </c>
    </row>
    <row r="19" spans="1:11" ht="45" x14ac:dyDescent="0.25">
      <c r="A19" s="154" t="s">
        <v>324</v>
      </c>
      <c r="B19" s="473" t="s">
        <v>325</v>
      </c>
      <c r="C19" s="474" t="s">
        <v>27</v>
      </c>
      <c r="D19" s="136"/>
      <c r="E19" s="130"/>
      <c r="F19" s="130"/>
      <c r="G19" s="130"/>
      <c r="H19" s="136" t="s">
        <v>326</v>
      </c>
      <c r="I19" s="136" t="s">
        <v>327</v>
      </c>
      <c r="J19" s="156" t="s">
        <v>26</v>
      </c>
      <c r="K19" s="157">
        <v>21365.719999999998</v>
      </c>
    </row>
    <row r="20" spans="1:11" x14ac:dyDescent="0.25">
      <c r="A20" s="132"/>
      <c r="B20" s="476"/>
      <c r="C20" s="476"/>
      <c r="D20" s="130"/>
      <c r="E20" s="130"/>
      <c r="F20" s="130"/>
      <c r="G20" s="130"/>
      <c r="H20" s="130"/>
      <c r="I20" s="130"/>
      <c r="J20" s="131"/>
      <c r="K20" s="157"/>
    </row>
    <row r="21" spans="1:11" x14ac:dyDescent="0.25">
      <c r="A21" s="143" t="s">
        <v>40</v>
      </c>
      <c r="B21" s="477"/>
      <c r="C21" s="477"/>
      <c r="D21" s="144"/>
      <c r="E21" s="144"/>
      <c r="F21" s="144"/>
      <c r="G21" s="144"/>
      <c r="H21" s="144"/>
      <c r="I21" s="144"/>
      <c r="J21" s="145"/>
      <c r="K21" s="146">
        <f>+SUM(K22:K22)</f>
        <v>375335.05</v>
      </c>
    </row>
    <row r="22" spans="1:11" s="1" customFormat="1" x14ac:dyDescent="0.25">
      <c r="A22" s="138" t="s">
        <v>328</v>
      </c>
      <c r="B22" s="473" t="s">
        <v>22</v>
      </c>
      <c r="C22" s="474" t="s">
        <v>23</v>
      </c>
      <c r="D22" s="160">
        <v>8.6956000000000006E-2</v>
      </c>
      <c r="E22" s="134"/>
      <c r="F22" s="134"/>
      <c r="G22" s="134"/>
      <c r="H22" s="134"/>
      <c r="I22" s="134"/>
      <c r="J22" s="156" t="s">
        <v>26</v>
      </c>
      <c r="K22" s="161">
        <f>+'[1]Recursos propios cta x cta'!N14</f>
        <v>375335.05</v>
      </c>
    </row>
    <row r="23" spans="1:11" s="348" customFormat="1" x14ac:dyDescent="0.25">
      <c r="A23" s="138"/>
      <c r="B23" s="473"/>
      <c r="C23" s="474"/>
      <c r="D23" s="160"/>
      <c r="E23" s="134"/>
      <c r="F23" s="134"/>
      <c r="G23" s="134"/>
      <c r="H23" s="134"/>
      <c r="I23" s="134"/>
      <c r="J23" s="156"/>
      <c r="K23" s="161"/>
    </row>
    <row r="24" spans="1:11" s="1" customFormat="1" x14ac:dyDescent="0.25">
      <c r="A24" s="147" t="s">
        <v>41</v>
      </c>
      <c r="B24" s="478"/>
      <c r="C24" s="478"/>
      <c r="D24" s="148"/>
      <c r="E24" s="148"/>
      <c r="F24" s="148"/>
      <c r="G24" s="148"/>
      <c r="H24" s="148"/>
      <c r="I24" s="148"/>
      <c r="J24" s="149"/>
      <c r="K24" s="287">
        <f>+SUM(K25:K34)</f>
        <v>156999.97</v>
      </c>
    </row>
    <row r="25" spans="1:11" x14ac:dyDescent="0.25">
      <c r="A25" s="153" t="s">
        <v>42</v>
      </c>
      <c r="B25" s="474" t="s">
        <v>43</v>
      </c>
      <c r="C25" s="474" t="s">
        <v>44</v>
      </c>
      <c r="D25" s="285"/>
      <c r="E25" s="285"/>
      <c r="F25" s="285"/>
      <c r="G25" s="282"/>
      <c r="H25" s="282" t="s">
        <v>329</v>
      </c>
      <c r="I25" s="282" t="s">
        <v>330</v>
      </c>
      <c r="J25" s="285" t="s">
        <v>26</v>
      </c>
      <c r="K25" s="288">
        <v>69970.600000000006</v>
      </c>
    </row>
    <row r="26" spans="1:11" x14ac:dyDescent="0.25">
      <c r="A26" s="153" t="s">
        <v>45</v>
      </c>
      <c r="B26" s="473" t="s">
        <v>46</v>
      </c>
      <c r="C26" s="474" t="s">
        <v>47</v>
      </c>
      <c r="D26" s="286">
        <v>8.0000000000000004E-4</v>
      </c>
      <c r="E26" s="285"/>
      <c r="F26" s="285"/>
      <c r="G26" s="282"/>
      <c r="H26" s="282"/>
      <c r="I26" s="282"/>
      <c r="J26" s="285" t="s">
        <v>26</v>
      </c>
      <c r="K26" s="288">
        <v>38506.339999999997</v>
      </c>
    </row>
    <row r="27" spans="1:11" x14ac:dyDescent="0.25">
      <c r="A27" s="153" t="s">
        <v>48</v>
      </c>
      <c r="B27" s="473" t="s">
        <v>46</v>
      </c>
      <c r="C27" s="474" t="s">
        <v>47</v>
      </c>
      <c r="D27" s="286">
        <v>8.0000000000000004E-4</v>
      </c>
      <c r="E27" s="285"/>
      <c r="F27" s="285"/>
      <c r="G27" s="282"/>
      <c r="H27" s="282"/>
      <c r="I27" s="282"/>
      <c r="J27" s="285" t="s">
        <v>26</v>
      </c>
      <c r="K27" s="288">
        <v>26041.18</v>
      </c>
    </row>
    <row r="28" spans="1:11" x14ac:dyDescent="0.25">
      <c r="A28" s="153" t="s">
        <v>49</v>
      </c>
      <c r="B28" s="473" t="s">
        <v>50</v>
      </c>
      <c r="C28" s="474" t="s">
        <v>44</v>
      </c>
      <c r="D28" s="285"/>
      <c r="E28" s="285"/>
      <c r="F28" s="285"/>
      <c r="G28" s="282"/>
      <c r="H28" s="283" t="s">
        <v>907</v>
      </c>
      <c r="I28" s="282" t="s">
        <v>908</v>
      </c>
      <c r="J28" s="285" t="s">
        <v>26</v>
      </c>
      <c r="K28" s="288">
        <v>12971.85</v>
      </c>
    </row>
    <row r="29" spans="1:11" x14ac:dyDescent="0.25">
      <c r="A29" s="11" t="s">
        <v>51</v>
      </c>
      <c r="B29" s="473" t="s">
        <v>52</v>
      </c>
      <c r="C29" s="474" t="s">
        <v>44</v>
      </c>
      <c r="D29" s="286">
        <v>0.05</v>
      </c>
      <c r="E29" s="285"/>
      <c r="F29" s="285"/>
      <c r="G29" s="282"/>
      <c r="H29" s="282"/>
      <c r="I29" s="282"/>
      <c r="J29" s="285" t="s">
        <v>26</v>
      </c>
      <c r="K29" s="288">
        <v>5500</v>
      </c>
    </row>
    <row r="30" spans="1:11" x14ac:dyDescent="0.25">
      <c r="A30" s="11" t="s">
        <v>53</v>
      </c>
      <c r="B30" s="474" t="s">
        <v>44</v>
      </c>
      <c r="C30" s="474" t="s">
        <v>44</v>
      </c>
      <c r="D30" s="285"/>
      <c r="E30" s="285"/>
      <c r="F30" s="285"/>
      <c r="G30" s="282"/>
      <c r="H30" s="282" t="s">
        <v>331</v>
      </c>
      <c r="I30" s="282" t="s">
        <v>909</v>
      </c>
      <c r="J30" s="285" t="s">
        <v>26</v>
      </c>
      <c r="K30" s="288">
        <v>1940</v>
      </c>
    </row>
    <row r="31" spans="1:11" x14ac:dyDescent="0.25">
      <c r="A31" s="11" t="s">
        <v>54</v>
      </c>
      <c r="B31" s="473" t="s">
        <v>55</v>
      </c>
      <c r="C31" s="474" t="s">
        <v>56</v>
      </c>
      <c r="D31" s="285"/>
      <c r="E31" s="285"/>
      <c r="F31" s="285"/>
      <c r="G31" s="282"/>
      <c r="H31" s="282" t="s">
        <v>331</v>
      </c>
      <c r="I31" s="282" t="s">
        <v>332</v>
      </c>
      <c r="J31" s="285" t="s">
        <v>26</v>
      </c>
      <c r="K31" s="288">
        <v>650</v>
      </c>
    </row>
    <row r="32" spans="1:11" x14ac:dyDescent="0.25">
      <c r="A32" s="11" t="s">
        <v>57</v>
      </c>
      <c r="B32" s="473" t="s">
        <v>58</v>
      </c>
      <c r="C32" s="474" t="s">
        <v>59</v>
      </c>
      <c r="D32" s="285"/>
      <c r="E32" s="285"/>
      <c r="F32" s="285"/>
      <c r="G32" s="282"/>
      <c r="H32" s="282" t="s">
        <v>333</v>
      </c>
      <c r="I32" s="282" t="s">
        <v>334</v>
      </c>
      <c r="J32" s="285" t="s">
        <v>26</v>
      </c>
      <c r="K32" s="288">
        <v>270</v>
      </c>
    </row>
    <row r="33" spans="1:11" x14ac:dyDescent="0.25">
      <c r="A33" s="11" t="s">
        <v>335</v>
      </c>
      <c r="B33" s="473" t="s">
        <v>60</v>
      </c>
      <c r="C33" s="474" t="s">
        <v>59</v>
      </c>
      <c r="D33" s="285"/>
      <c r="E33" s="285"/>
      <c r="F33" s="285"/>
      <c r="G33" s="282"/>
      <c r="H33" s="282" t="s">
        <v>336</v>
      </c>
      <c r="I33" s="282" t="s">
        <v>337</v>
      </c>
      <c r="J33" s="285" t="s">
        <v>26</v>
      </c>
      <c r="K33" s="288">
        <v>240</v>
      </c>
    </row>
    <row r="34" spans="1:11" ht="15" customHeight="1" x14ac:dyDescent="0.25">
      <c r="A34" s="11" t="s">
        <v>61</v>
      </c>
      <c r="B34" s="473" t="s">
        <v>62</v>
      </c>
      <c r="C34" s="473"/>
      <c r="D34" s="285"/>
      <c r="E34" s="285"/>
      <c r="F34" s="285"/>
      <c r="G34" s="282" t="s">
        <v>63</v>
      </c>
      <c r="H34" s="136" t="s">
        <v>910</v>
      </c>
      <c r="I34" s="282"/>
      <c r="J34" s="285" t="s">
        <v>26</v>
      </c>
      <c r="K34" s="288">
        <v>910</v>
      </c>
    </row>
    <row r="35" spans="1:11" s="553" customFormat="1" ht="15" customHeight="1" x14ac:dyDescent="0.25">
      <c r="A35" s="11"/>
      <c r="B35" s="473"/>
      <c r="C35" s="473"/>
      <c r="D35" s="285"/>
      <c r="E35" s="285"/>
      <c r="F35" s="285"/>
      <c r="G35" s="282"/>
      <c r="H35" s="136"/>
      <c r="I35" s="282"/>
      <c r="J35" s="285"/>
      <c r="K35" s="288"/>
    </row>
    <row r="36" spans="1:11" x14ac:dyDescent="0.25">
      <c r="A36" s="147" t="s">
        <v>65</v>
      </c>
      <c r="B36" s="478"/>
      <c r="C36" s="478"/>
      <c r="D36" s="148"/>
      <c r="E36" s="148"/>
      <c r="F36" s="148"/>
      <c r="G36" s="148"/>
      <c r="H36" s="148"/>
      <c r="I36" s="148"/>
      <c r="J36" s="149"/>
      <c r="K36" s="150">
        <f>+SUM(K37:K37)</f>
        <v>9757.09</v>
      </c>
    </row>
    <row r="37" spans="1:11" s="13" customFormat="1" x14ac:dyDescent="0.25">
      <c r="A37" s="162" t="s">
        <v>66</v>
      </c>
      <c r="B37" s="474" t="str">
        <f>+'[1]2017'!C15</f>
        <v>% mensual</v>
      </c>
      <c r="C37" s="474" t="str">
        <f>+'[1]2017'!B15</f>
        <v>por c/pago atrasado</v>
      </c>
      <c r="D37" s="159">
        <f>+'[1]2017'!D15</f>
        <v>0.05</v>
      </c>
      <c r="E37" s="155"/>
      <c r="F37" s="130"/>
      <c r="G37" s="130"/>
      <c r="H37" s="130"/>
      <c r="I37" s="130"/>
      <c r="J37" s="156" t="s">
        <v>26</v>
      </c>
      <c r="K37" s="12">
        <v>9757.09</v>
      </c>
    </row>
    <row r="38" spans="1:11" s="554" customFormat="1" x14ac:dyDescent="0.25">
      <c r="A38" s="162"/>
      <c r="B38" s="474"/>
      <c r="C38" s="474"/>
      <c r="D38" s="159"/>
      <c r="E38" s="155"/>
      <c r="F38" s="130"/>
      <c r="G38" s="130"/>
      <c r="H38" s="130"/>
      <c r="I38" s="130"/>
      <c r="J38" s="156"/>
      <c r="K38" s="12"/>
    </row>
    <row r="39" spans="1:11" s="1" customFormat="1" x14ac:dyDescent="0.25">
      <c r="A39" s="143" t="s">
        <v>67</v>
      </c>
      <c r="B39" s="477"/>
      <c r="C39" s="477"/>
      <c r="D39" s="144"/>
      <c r="E39" s="144"/>
      <c r="F39" s="144"/>
      <c r="G39" s="144"/>
      <c r="H39" s="144"/>
      <c r="I39" s="144"/>
      <c r="J39" s="145"/>
      <c r="K39" s="146">
        <f>+SUM(K40:K40)</f>
        <v>0</v>
      </c>
    </row>
    <row r="40" spans="1:11" s="15" customFormat="1" x14ac:dyDescent="0.25">
      <c r="A40" s="133"/>
      <c r="B40" s="479"/>
      <c r="C40" s="479"/>
      <c r="D40" s="134"/>
      <c r="E40" s="134"/>
      <c r="F40" s="134"/>
      <c r="G40" s="134"/>
      <c r="H40" s="134"/>
      <c r="I40" s="134"/>
      <c r="J40" s="135"/>
      <c r="K40" s="14"/>
    </row>
    <row r="41" spans="1:11" ht="21" customHeight="1" x14ac:dyDescent="0.25">
      <c r="A41" s="147" t="s">
        <v>68</v>
      </c>
      <c r="B41" s="478"/>
      <c r="C41" s="478"/>
      <c r="D41" s="148"/>
      <c r="E41" s="148"/>
      <c r="F41" s="148"/>
      <c r="G41" s="148"/>
      <c r="H41" s="148"/>
      <c r="I41" s="148"/>
      <c r="J41" s="149"/>
      <c r="K41" s="150">
        <f>+SUM(K42:K45)</f>
        <v>165673.79</v>
      </c>
    </row>
    <row r="42" spans="1:11" s="15" customFormat="1" x14ac:dyDescent="0.25">
      <c r="A42" s="162" t="s">
        <v>69</v>
      </c>
      <c r="B42" s="473" t="s">
        <v>70</v>
      </c>
      <c r="C42" s="479"/>
      <c r="D42" s="134"/>
      <c r="E42" s="134"/>
      <c r="F42" s="134"/>
      <c r="G42" s="134"/>
      <c r="H42" s="134"/>
      <c r="I42" s="134"/>
      <c r="J42" s="156" t="s">
        <v>26</v>
      </c>
      <c r="K42" s="157">
        <v>122249.83</v>
      </c>
    </row>
    <row r="43" spans="1:11" s="15" customFormat="1" x14ac:dyDescent="0.25">
      <c r="A43" s="151" t="s">
        <v>71</v>
      </c>
      <c r="B43" s="473" t="s">
        <v>72</v>
      </c>
      <c r="C43" s="473" t="s">
        <v>73</v>
      </c>
      <c r="D43" s="134"/>
      <c r="E43" s="134"/>
      <c r="F43" s="134"/>
      <c r="G43" s="134"/>
      <c r="H43" s="134"/>
      <c r="I43" s="134"/>
      <c r="J43" s="156" t="s">
        <v>26</v>
      </c>
      <c r="K43" s="14">
        <v>38736.36</v>
      </c>
    </row>
    <row r="44" spans="1:11" s="15" customFormat="1" x14ac:dyDescent="0.25">
      <c r="A44" s="138" t="s">
        <v>74</v>
      </c>
      <c r="B44" s="473" t="s">
        <v>75</v>
      </c>
      <c r="C44" s="479"/>
      <c r="D44" s="134"/>
      <c r="E44" s="134"/>
      <c r="F44" s="134"/>
      <c r="G44" s="134"/>
      <c r="H44" s="134"/>
      <c r="I44" s="134"/>
      <c r="J44" s="156" t="s">
        <v>26</v>
      </c>
      <c r="K44" s="14">
        <v>4680</v>
      </c>
    </row>
    <row r="45" spans="1:11" s="1" customFormat="1" x14ac:dyDescent="0.25">
      <c r="A45" s="152" t="s">
        <v>338</v>
      </c>
      <c r="B45" s="473" t="s">
        <v>76</v>
      </c>
      <c r="C45" s="479"/>
      <c r="D45" s="134"/>
      <c r="E45" s="134"/>
      <c r="F45" s="134"/>
      <c r="G45" s="134"/>
      <c r="H45" s="134"/>
      <c r="I45" s="134"/>
      <c r="J45" s="156" t="s">
        <v>26</v>
      </c>
      <c r="K45" s="14">
        <v>7.6</v>
      </c>
    </row>
    <row r="46" spans="1:11" s="348" customFormat="1" x14ac:dyDescent="0.25">
      <c r="A46" s="152"/>
      <c r="B46" s="473"/>
      <c r="C46" s="479"/>
      <c r="D46" s="134"/>
      <c r="E46" s="134"/>
      <c r="F46" s="134"/>
      <c r="G46" s="134"/>
      <c r="H46" s="134"/>
      <c r="I46" s="134"/>
      <c r="J46" s="156"/>
      <c r="K46" s="14"/>
    </row>
    <row r="47" spans="1:11" x14ac:dyDescent="0.25">
      <c r="A47" s="16" t="s">
        <v>178</v>
      </c>
      <c r="B47" s="137"/>
      <c r="C47" s="137"/>
      <c r="D47" s="137"/>
      <c r="E47" s="137"/>
      <c r="F47" s="137"/>
      <c r="G47" s="137"/>
      <c r="H47" s="137"/>
      <c r="I47" s="137"/>
      <c r="J47" s="137"/>
      <c r="K47" s="17">
        <f>+K9+K11+K21+K24+K36+K39+K41</f>
        <v>2179296.3899999997</v>
      </c>
    </row>
    <row r="48" spans="1:11" x14ac:dyDescent="0.25">
      <c r="A48" s="18"/>
      <c r="B48" s="19"/>
      <c r="C48" s="19"/>
      <c r="D48" s="19"/>
      <c r="E48" s="19"/>
      <c r="F48" s="19"/>
      <c r="G48" s="19"/>
      <c r="H48" s="19"/>
      <c r="I48" s="19"/>
      <c r="J48" s="19"/>
      <c r="K48" s="20"/>
    </row>
  </sheetData>
  <sortState ref="A12:K20">
    <sortCondition descending="1" ref="K12:K20"/>
  </sortState>
  <mergeCells count="10">
    <mergeCell ref="J7:J8"/>
    <mergeCell ref="K7:K8"/>
    <mergeCell ref="H6:I6"/>
    <mergeCell ref="A7:A8"/>
    <mergeCell ref="B7:B8"/>
    <mergeCell ref="C7:C8"/>
    <mergeCell ref="D7:D8"/>
    <mergeCell ref="E7:F7"/>
    <mergeCell ref="G7:G8"/>
    <mergeCell ref="H7:I7"/>
  </mergeCells>
  <pageMargins left="0.23622047244094491" right="0.15748031496062992" top="0.74803149606299213" bottom="0.74803149606299213" header="0.31496062992125984" footer="0.31496062992125984"/>
  <pageSetup paperSize="5" scale="49" orientation="landscape" r:id="rId1"/>
  <ignoredErrors>
    <ignoredError sqref="A6:XFD6 H36:I37 H28:I33 G34 I34 H25:I25" numberStoredAsText="1"/>
  </ignoredError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zoomScale="90" zoomScaleNormal="90" workbookViewId="0">
      <selection activeCell="A16" sqref="A16"/>
    </sheetView>
  </sheetViews>
  <sheetFormatPr baseColWidth="10" defaultRowHeight="15" x14ac:dyDescent="0.25"/>
  <cols>
    <col min="1" max="1" width="71" style="553" customWidth="1"/>
    <col min="2" max="3" width="17.7109375" style="553" customWidth="1"/>
    <col min="4" max="4" width="17" style="553" bestFit="1" customWidth="1"/>
    <col min="5" max="5" width="10" style="553" customWidth="1"/>
    <col min="6" max="6" width="10.85546875" style="553" customWidth="1"/>
    <col min="7" max="7" width="8.85546875" style="553" bestFit="1" customWidth="1"/>
    <col min="8" max="8" width="7.5703125" style="553" bestFit="1" customWidth="1"/>
    <col min="9" max="9" width="8.140625" style="553" bestFit="1" customWidth="1"/>
    <col min="10" max="10" width="11.140625" style="553" bestFit="1" customWidth="1"/>
    <col min="11" max="11" width="16.140625" style="553" bestFit="1" customWidth="1"/>
    <col min="12" max="256" width="11.42578125" style="553"/>
    <col min="257" max="257" width="71" style="553" customWidth="1"/>
    <col min="258" max="259" width="17.7109375" style="553" customWidth="1"/>
    <col min="260" max="261" width="19.140625" style="553" customWidth="1"/>
    <col min="262" max="262" width="17.7109375" style="553" customWidth="1"/>
    <col min="263" max="263" width="19.42578125" style="553" customWidth="1"/>
    <col min="264" max="267" width="17.7109375" style="553" customWidth="1"/>
    <col min="268" max="512" width="11.42578125" style="553"/>
    <col min="513" max="513" width="71" style="553" customWidth="1"/>
    <col min="514" max="515" width="17.7109375" style="553" customWidth="1"/>
    <col min="516" max="517" width="19.140625" style="553" customWidth="1"/>
    <col min="518" max="518" width="17.7109375" style="553" customWidth="1"/>
    <col min="519" max="519" width="19.42578125" style="553" customWidth="1"/>
    <col min="520" max="523" width="17.7109375" style="553" customWidth="1"/>
    <col min="524" max="768" width="11.42578125" style="553"/>
    <col min="769" max="769" width="71" style="553" customWidth="1"/>
    <col min="770" max="771" width="17.7109375" style="553" customWidth="1"/>
    <col min="772" max="773" width="19.140625" style="553" customWidth="1"/>
    <col min="774" max="774" width="17.7109375" style="553" customWidth="1"/>
    <col min="775" max="775" width="19.42578125" style="553" customWidth="1"/>
    <col min="776" max="779" width="17.7109375" style="553" customWidth="1"/>
    <col min="780" max="1024" width="11.42578125" style="553"/>
    <col min="1025" max="1025" width="71" style="553" customWidth="1"/>
    <col min="1026" max="1027" width="17.7109375" style="553" customWidth="1"/>
    <col min="1028" max="1029" width="19.140625" style="553" customWidth="1"/>
    <col min="1030" max="1030" width="17.7109375" style="553" customWidth="1"/>
    <col min="1031" max="1031" width="19.42578125" style="553" customWidth="1"/>
    <col min="1032" max="1035" width="17.7109375" style="553" customWidth="1"/>
    <col min="1036" max="1280" width="11.42578125" style="553"/>
    <col min="1281" max="1281" width="71" style="553" customWidth="1"/>
    <col min="1282" max="1283" width="17.7109375" style="553" customWidth="1"/>
    <col min="1284" max="1285" width="19.140625" style="553" customWidth="1"/>
    <col min="1286" max="1286" width="17.7109375" style="553" customWidth="1"/>
    <col min="1287" max="1287" width="19.42578125" style="553" customWidth="1"/>
    <col min="1288" max="1291" width="17.7109375" style="553" customWidth="1"/>
    <col min="1292" max="1536" width="11.42578125" style="553"/>
    <col min="1537" max="1537" width="71" style="553" customWidth="1"/>
    <col min="1538" max="1539" width="17.7109375" style="553" customWidth="1"/>
    <col min="1540" max="1541" width="19.140625" style="553" customWidth="1"/>
    <col min="1542" max="1542" width="17.7109375" style="553" customWidth="1"/>
    <col min="1543" max="1543" width="19.42578125" style="553" customWidth="1"/>
    <col min="1544" max="1547" width="17.7109375" style="553" customWidth="1"/>
    <col min="1548" max="1792" width="11.42578125" style="553"/>
    <col min="1793" max="1793" width="71" style="553" customWidth="1"/>
    <col min="1794" max="1795" width="17.7109375" style="553" customWidth="1"/>
    <col min="1796" max="1797" width="19.140625" style="553" customWidth="1"/>
    <col min="1798" max="1798" width="17.7109375" style="553" customWidth="1"/>
    <col min="1799" max="1799" width="19.42578125" style="553" customWidth="1"/>
    <col min="1800" max="1803" width="17.7109375" style="553" customWidth="1"/>
    <col min="1804" max="2048" width="11.42578125" style="553"/>
    <col min="2049" max="2049" width="71" style="553" customWidth="1"/>
    <col min="2050" max="2051" width="17.7109375" style="553" customWidth="1"/>
    <col min="2052" max="2053" width="19.140625" style="553" customWidth="1"/>
    <col min="2054" max="2054" width="17.7109375" style="553" customWidth="1"/>
    <col min="2055" max="2055" width="19.42578125" style="553" customWidth="1"/>
    <col min="2056" max="2059" width="17.7109375" style="553" customWidth="1"/>
    <col min="2060" max="2304" width="11.42578125" style="553"/>
    <col min="2305" max="2305" width="71" style="553" customWidth="1"/>
    <col min="2306" max="2307" width="17.7109375" style="553" customWidth="1"/>
    <col min="2308" max="2309" width="19.140625" style="553" customWidth="1"/>
    <col min="2310" max="2310" width="17.7109375" style="553" customWidth="1"/>
    <col min="2311" max="2311" width="19.42578125" style="553" customWidth="1"/>
    <col min="2312" max="2315" width="17.7109375" style="553" customWidth="1"/>
    <col min="2316" max="2560" width="11.42578125" style="553"/>
    <col min="2561" max="2561" width="71" style="553" customWidth="1"/>
    <col min="2562" max="2563" width="17.7109375" style="553" customWidth="1"/>
    <col min="2564" max="2565" width="19.140625" style="553" customWidth="1"/>
    <col min="2566" max="2566" width="17.7109375" style="553" customWidth="1"/>
    <col min="2567" max="2567" width="19.42578125" style="553" customWidth="1"/>
    <col min="2568" max="2571" width="17.7109375" style="553" customWidth="1"/>
    <col min="2572" max="2816" width="11.42578125" style="553"/>
    <col min="2817" max="2817" width="71" style="553" customWidth="1"/>
    <col min="2818" max="2819" width="17.7109375" style="553" customWidth="1"/>
    <col min="2820" max="2821" width="19.140625" style="553" customWidth="1"/>
    <col min="2822" max="2822" width="17.7109375" style="553" customWidth="1"/>
    <col min="2823" max="2823" width="19.42578125" style="553" customWidth="1"/>
    <col min="2824" max="2827" width="17.7109375" style="553" customWidth="1"/>
    <col min="2828" max="3072" width="11.42578125" style="553"/>
    <col min="3073" max="3073" width="71" style="553" customWidth="1"/>
    <col min="3074" max="3075" width="17.7109375" style="553" customWidth="1"/>
    <col min="3076" max="3077" width="19.140625" style="553" customWidth="1"/>
    <col min="3078" max="3078" width="17.7109375" style="553" customWidth="1"/>
    <col min="3079" max="3079" width="19.42578125" style="553" customWidth="1"/>
    <col min="3080" max="3083" width="17.7109375" style="553" customWidth="1"/>
    <col min="3084" max="3328" width="11.42578125" style="553"/>
    <col min="3329" max="3329" width="71" style="553" customWidth="1"/>
    <col min="3330" max="3331" width="17.7109375" style="553" customWidth="1"/>
    <col min="3332" max="3333" width="19.140625" style="553" customWidth="1"/>
    <col min="3334" max="3334" width="17.7109375" style="553" customWidth="1"/>
    <col min="3335" max="3335" width="19.42578125" style="553" customWidth="1"/>
    <col min="3336" max="3339" width="17.7109375" style="553" customWidth="1"/>
    <col min="3340" max="3584" width="11.42578125" style="553"/>
    <col min="3585" max="3585" width="71" style="553" customWidth="1"/>
    <col min="3586" max="3587" width="17.7109375" style="553" customWidth="1"/>
    <col min="3588" max="3589" width="19.140625" style="553" customWidth="1"/>
    <col min="3590" max="3590" width="17.7109375" style="553" customWidth="1"/>
    <col min="3591" max="3591" width="19.42578125" style="553" customWidth="1"/>
    <col min="3592" max="3595" width="17.7109375" style="553" customWidth="1"/>
    <col min="3596" max="3840" width="11.42578125" style="553"/>
    <col min="3841" max="3841" width="71" style="553" customWidth="1"/>
    <col min="3842" max="3843" width="17.7109375" style="553" customWidth="1"/>
    <col min="3844" max="3845" width="19.140625" style="553" customWidth="1"/>
    <col min="3846" max="3846" width="17.7109375" style="553" customWidth="1"/>
    <col min="3847" max="3847" width="19.42578125" style="553" customWidth="1"/>
    <col min="3848" max="3851" width="17.7109375" style="553" customWidth="1"/>
    <col min="3852" max="4096" width="11.42578125" style="553"/>
    <col min="4097" max="4097" width="71" style="553" customWidth="1"/>
    <col min="4098" max="4099" width="17.7109375" style="553" customWidth="1"/>
    <col min="4100" max="4101" width="19.140625" style="553" customWidth="1"/>
    <col min="4102" max="4102" width="17.7109375" style="553" customWidth="1"/>
    <col min="4103" max="4103" width="19.42578125" style="553" customWidth="1"/>
    <col min="4104" max="4107" width="17.7109375" style="553" customWidth="1"/>
    <col min="4108" max="4352" width="11.42578125" style="553"/>
    <col min="4353" max="4353" width="71" style="553" customWidth="1"/>
    <col min="4354" max="4355" width="17.7109375" style="553" customWidth="1"/>
    <col min="4356" max="4357" width="19.140625" style="553" customWidth="1"/>
    <col min="4358" max="4358" width="17.7109375" style="553" customWidth="1"/>
    <col min="4359" max="4359" width="19.42578125" style="553" customWidth="1"/>
    <col min="4360" max="4363" width="17.7109375" style="553" customWidth="1"/>
    <col min="4364" max="4608" width="11.42578125" style="553"/>
    <col min="4609" max="4609" width="71" style="553" customWidth="1"/>
    <col min="4610" max="4611" width="17.7109375" style="553" customWidth="1"/>
    <col min="4612" max="4613" width="19.140625" style="553" customWidth="1"/>
    <col min="4614" max="4614" width="17.7109375" style="553" customWidth="1"/>
    <col min="4615" max="4615" width="19.42578125" style="553" customWidth="1"/>
    <col min="4616" max="4619" width="17.7109375" style="553" customWidth="1"/>
    <col min="4620" max="4864" width="11.42578125" style="553"/>
    <col min="4865" max="4865" width="71" style="553" customWidth="1"/>
    <col min="4866" max="4867" width="17.7109375" style="553" customWidth="1"/>
    <col min="4868" max="4869" width="19.140625" style="553" customWidth="1"/>
    <col min="4870" max="4870" width="17.7109375" style="553" customWidth="1"/>
    <col min="4871" max="4871" width="19.42578125" style="553" customWidth="1"/>
    <col min="4872" max="4875" width="17.7109375" style="553" customWidth="1"/>
    <col min="4876" max="5120" width="11.42578125" style="553"/>
    <col min="5121" max="5121" width="71" style="553" customWidth="1"/>
    <col min="5122" max="5123" width="17.7109375" style="553" customWidth="1"/>
    <col min="5124" max="5125" width="19.140625" style="553" customWidth="1"/>
    <col min="5126" max="5126" width="17.7109375" style="553" customWidth="1"/>
    <col min="5127" max="5127" width="19.42578125" style="553" customWidth="1"/>
    <col min="5128" max="5131" width="17.7109375" style="553" customWidth="1"/>
    <col min="5132" max="5376" width="11.42578125" style="553"/>
    <col min="5377" max="5377" width="71" style="553" customWidth="1"/>
    <col min="5378" max="5379" width="17.7109375" style="553" customWidth="1"/>
    <col min="5380" max="5381" width="19.140625" style="553" customWidth="1"/>
    <col min="5382" max="5382" width="17.7109375" style="553" customWidth="1"/>
    <col min="5383" max="5383" width="19.42578125" style="553" customWidth="1"/>
    <col min="5384" max="5387" width="17.7109375" style="553" customWidth="1"/>
    <col min="5388" max="5632" width="11.42578125" style="553"/>
    <col min="5633" max="5633" width="71" style="553" customWidth="1"/>
    <col min="5634" max="5635" width="17.7109375" style="553" customWidth="1"/>
    <col min="5636" max="5637" width="19.140625" style="553" customWidth="1"/>
    <col min="5638" max="5638" width="17.7109375" style="553" customWidth="1"/>
    <col min="5639" max="5639" width="19.42578125" style="553" customWidth="1"/>
    <col min="5640" max="5643" width="17.7109375" style="553" customWidth="1"/>
    <col min="5644" max="5888" width="11.42578125" style="553"/>
    <col min="5889" max="5889" width="71" style="553" customWidth="1"/>
    <col min="5890" max="5891" width="17.7109375" style="553" customWidth="1"/>
    <col min="5892" max="5893" width="19.140625" style="553" customWidth="1"/>
    <col min="5894" max="5894" width="17.7109375" style="553" customWidth="1"/>
    <col min="5895" max="5895" width="19.42578125" style="553" customWidth="1"/>
    <col min="5896" max="5899" width="17.7109375" style="553" customWidth="1"/>
    <col min="5900" max="6144" width="11.42578125" style="553"/>
    <col min="6145" max="6145" width="71" style="553" customWidth="1"/>
    <col min="6146" max="6147" width="17.7109375" style="553" customWidth="1"/>
    <col min="6148" max="6149" width="19.140625" style="553" customWidth="1"/>
    <col min="6150" max="6150" width="17.7109375" style="553" customWidth="1"/>
    <col min="6151" max="6151" width="19.42578125" style="553" customWidth="1"/>
    <col min="6152" max="6155" width="17.7109375" style="553" customWidth="1"/>
    <col min="6156" max="6400" width="11.42578125" style="553"/>
    <col min="6401" max="6401" width="71" style="553" customWidth="1"/>
    <col min="6402" max="6403" width="17.7109375" style="553" customWidth="1"/>
    <col min="6404" max="6405" width="19.140625" style="553" customWidth="1"/>
    <col min="6406" max="6406" width="17.7109375" style="553" customWidth="1"/>
    <col min="6407" max="6407" width="19.42578125" style="553" customWidth="1"/>
    <col min="6408" max="6411" width="17.7109375" style="553" customWidth="1"/>
    <col min="6412" max="6656" width="11.42578125" style="553"/>
    <col min="6657" max="6657" width="71" style="553" customWidth="1"/>
    <col min="6658" max="6659" width="17.7109375" style="553" customWidth="1"/>
    <col min="6660" max="6661" width="19.140625" style="553" customWidth="1"/>
    <col min="6662" max="6662" width="17.7109375" style="553" customWidth="1"/>
    <col min="6663" max="6663" width="19.42578125" style="553" customWidth="1"/>
    <col min="6664" max="6667" width="17.7109375" style="553" customWidth="1"/>
    <col min="6668" max="6912" width="11.42578125" style="553"/>
    <col min="6913" max="6913" width="71" style="553" customWidth="1"/>
    <col min="6914" max="6915" width="17.7109375" style="553" customWidth="1"/>
    <col min="6916" max="6917" width="19.140625" style="553" customWidth="1"/>
    <col min="6918" max="6918" width="17.7109375" style="553" customWidth="1"/>
    <col min="6919" max="6919" width="19.42578125" style="553" customWidth="1"/>
    <col min="6920" max="6923" width="17.7109375" style="553" customWidth="1"/>
    <col min="6924" max="7168" width="11.42578125" style="553"/>
    <col min="7169" max="7169" width="71" style="553" customWidth="1"/>
    <col min="7170" max="7171" width="17.7109375" style="553" customWidth="1"/>
    <col min="7172" max="7173" width="19.140625" style="553" customWidth="1"/>
    <col min="7174" max="7174" width="17.7109375" style="553" customWidth="1"/>
    <col min="7175" max="7175" width="19.42578125" style="553" customWidth="1"/>
    <col min="7176" max="7179" width="17.7109375" style="553" customWidth="1"/>
    <col min="7180" max="7424" width="11.42578125" style="553"/>
    <col min="7425" max="7425" width="71" style="553" customWidth="1"/>
    <col min="7426" max="7427" width="17.7109375" style="553" customWidth="1"/>
    <col min="7428" max="7429" width="19.140625" style="553" customWidth="1"/>
    <col min="7430" max="7430" width="17.7109375" style="553" customWidth="1"/>
    <col min="7431" max="7431" width="19.42578125" style="553" customWidth="1"/>
    <col min="7432" max="7435" width="17.7109375" style="553" customWidth="1"/>
    <col min="7436" max="7680" width="11.42578125" style="553"/>
    <col min="7681" max="7681" width="71" style="553" customWidth="1"/>
    <col min="7682" max="7683" width="17.7109375" style="553" customWidth="1"/>
    <col min="7684" max="7685" width="19.140625" style="553" customWidth="1"/>
    <col min="7686" max="7686" width="17.7109375" style="553" customWidth="1"/>
    <col min="7687" max="7687" width="19.42578125" style="553" customWidth="1"/>
    <col min="7688" max="7691" width="17.7109375" style="553" customWidth="1"/>
    <col min="7692" max="7936" width="11.42578125" style="553"/>
    <col min="7937" max="7937" width="71" style="553" customWidth="1"/>
    <col min="7938" max="7939" width="17.7109375" style="553" customWidth="1"/>
    <col min="7940" max="7941" width="19.140625" style="553" customWidth="1"/>
    <col min="7942" max="7942" width="17.7109375" style="553" customWidth="1"/>
    <col min="7943" max="7943" width="19.42578125" style="553" customWidth="1"/>
    <col min="7944" max="7947" width="17.7109375" style="553" customWidth="1"/>
    <col min="7948" max="8192" width="11.42578125" style="553"/>
    <col min="8193" max="8193" width="71" style="553" customWidth="1"/>
    <col min="8194" max="8195" width="17.7109375" style="553" customWidth="1"/>
    <col min="8196" max="8197" width="19.140625" style="553" customWidth="1"/>
    <col min="8198" max="8198" width="17.7109375" style="553" customWidth="1"/>
    <col min="8199" max="8199" width="19.42578125" style="553" customWidth="1"/>
    <col min="8200" max="8203" width="17.7109375" style="553" customWidth="1"/>
    <col min="8204" max="8448" width="11.42578125" style="553"/>
    <col min="8449" max="8449" width="71" style="553" customWidth="1"/>
    <col min="8450" max="8451" width="17.7109375" style="553" customWidth="1"/>
    <col min="8452" max="8453" width="19.140625" style="553" customWidth="1"/>
    <col min="8454" max="8454" width="17.7109375" style="553" customWidth="1"/>
    <col min="8455" max="8455" width="19.42578125" style="553" customWidth="1"/>
    <col min="8456" max="8459" width="17.7109375" style="553" customWidth="1"/>
    <col min="8460" max="8704" width="11.42578125" style="553"/>
    <col min="8705" max="8705" width="71" style="553" customWidth="1"/>
    <col min="8706" max="8707" width="17.7109375" style="553" customWidth="1"/>
    <col min="8708" max="8709" width="19.140625" style="553" customWidth="1"/>
    <col min="8710" max="8710" width="17.7109375" style="553" customWidth="1"/>
    <col min="8711" max="8711" width="19.42578125" style="553" customWidth="1"/>
    <col min="8712" max="8715" width="17.7109375" style="553" customWidth="1"/>
    <col min="8716" max="8960" width="11.42578125" style="553"/>
    <col min="8961" max="8961" width="71" style="553" customWidth="1"/>
    <col min="8962" max="8963" width="17.7109375" style="553" customWidth="1"/>
    <col min="8964" max="8965" width="19.140625" style="553" customWidth="1"/>
    <col min="8966" max="8966" width="17.7109375" style="553" customWidth="1"/>
    <col min="8967" max="8967" width="19.42578125" style="553" customWidth="1"/>
    <col min="8968" max="8971" width="17.7109375" style="553" customWidth="1"/>
    <col min="8972" max="9216" width="11.42578125" style="553"/>
    <col min="9217" max="9217" width="71" style="553" customWidth="1"/>
    <col min="9218" max="9219" width="17.7109375" style="553" customWidth="1"/>
    <col min="9220" max="9221" width="19.140625" style="553" customWidth="1"/>
    <col min="9222" max="9222" width="17.7109375" style="553" customWidth="1"/>
    <col min="9223" max="9223" width="19.42578125" style="553" customWidth="1"/>
    <col min="9224" max="9227" width="17.7109375" style="553" customWidth="1"/>
    <col min="9228" max="9472" width="11.42578125" style="553"/>
    <col min="9473" max="9473" width="71" style="553" customWidth="1"/>
    <col min="9474" max="9475" width="17.7109375" style="553" customWidth="1"/>
    <col min="9476" max="9477" width="19.140625" style="553" customWidth="1"/>
    <col min="9478" max="9478" width="17.7109375" style="553" customWidth="1"/>
    <col min="9479" max="9479" width="19.42578125" style="553" customWidth="1"/>
    <col min="9480" max="9483" width="17.7109375" style="553" customWidth="1"/>
    <col min="9484" max="9728" width="11.42578125" style="553"/>
    <col min="9729" max="9729" width="71" style="553" customWidth="1"/>
    <col min="9730" max="9731" width="17.7109375" style="553" customWidth="1"/>
    <col min="9732" max="9733" width="19.140625" style="553" customWidth="1"/>
    <col min="9734" max="9734" width="17.7109375" style="553" customWidth="1"/>
    <col min="9735" max="9735" width="19.42578125" style="553" customWidth="1"/>
    <col min="9736" max="9739" width="17.7109375" style="553" customWidth="1"/>
    <col min="9740" max="9984" width="11.42578125" style="553"/>
    <col min="9985" max="9985" width="71" style="553" customWidth="1"/>
    <col min="9986" max="9987" width="17.7109375" style="553" customWidth="1"/>
    <col min="9988" max="9989" width="19.140625" style="553" customWidth="1"/>
    <col min="9990" max="9990" width="17.7109375" style="553" customWidth="1"/>
    <col min="9991" max="9991" width="19.42578125" style="553" customWidth="1"/>
    <col min="9992" max="9995" width="17.7109375" style="553" customWidth="1"/>
    <col min="9996" max="10240" width="11.42578125" style="553"/>
    <col min="10241" max="10241" width="71" style="553" customWidth="1"/>
    <col min="10242" max="10243" width="17.7109375" style="553" customWidth="1"/>
    <col min="10244" max="10245" width="19.140625" style="553" customWidth="1"/>
    <col min="10246" max="10246" width="17.7109375" style="553" customWidth="1"/>
    <col min="10247" max="10247" width="19.42578125" style="553" customWidth="1"/>
    <col min="10248" max="10251" width="17.7109375" style="553" customWidth="1"/>
    <col min="10252" max="10496" width="11.42578125" style="553"/>
    <col min="10497" max="10497" width="71" style="553" customWidth="1"/>
    <col min="10498" max="10499" width="17.7109375" style="553" customWidth="1"/>
    <col min="10500" max="10501" width="19.140625" style="553" customWidth="1"/>
    <col min="10502" max="10502" width="17.7109375" style="553" customWidth="1"/>
    <col min="10503" max="10503" width="19.42578125" style="553" customWidth="1"/>
    <col min="10504" max="10507" width="17.7109375" style="553" customWidth="1"/>
    <col min="10508" max="10752" width="11.42578125" style="553"/>
    <col min="10753" max="10753" width="71" style="553" customWidth="1"/>
    <col min="10754" max="10755" width="17.7109375" style="553" customWidth="1"/>
    <col min="10756" max="10757" width="19.140625" style="553" customWidth="1"/>
    <col min="10758" max="10758" width="17.7109375" style="553" customWidth="1"/>
    <col min="10759" max="10759" width="19.42578125" style="553" customWidth="1"/>
    <col min="10760" max="10763" width="17.7109375" style="553" customWidth="1"/>
    <col min="10764" max="11008" width="11.42578125" style="553"/>
    <col min="11009" max="11009" width="71" style="553" customWidth="1"/>
    <col min="11010" max="11011" width="17.7109375" style="553" customWidth="1"/>
    <col min="11012" max="11013" width="19.140625" style="553" customWidth="1"/>
    <col min="11014" max="11014" width="17.7109375" style="553" customWidth="1"/>
    <col min="11015" max="11015" width="19.42578125" style="553" customWidth="1"/>
    <col min="11016" max="11019" width="17.7109375" style="553" customWidth="1"/>
    <col min="11020" max="11264" width="11.42578125" style="553"/>
    <col min="11265" max="11265" width="71" style="553" customWidth="1"/>
    <col min="11266" max="11267" width="17.7109375" style="553" customWidth="1"/>
    <col min="11268" max="11269" width="19.140625" style="553" customWidth="1"/>
    <col min="11270" max="11270" width="17.7109375" style="553" customWidth="1"/>
    <col min="11271" max="11271" width="19.42578125" style="553" customWidth="1"/>
    <col min="11272" max="11275" width="17.7109375" style="553" customWidth="1"/>
    <col min="11276" max="11520" width="11.42578125" style="553"/>
    <col min="11521" max="11521" width="71" style="553" customWidth="1"/>
    <col min="11522" max="11523" width="17.7109375" style="553" customWidth="1"/>
    <col min="11524" max="11525" width="19.140625" style="553" customWidth="1"/>
    <col min="11526" max="11526" width="17.7109375" style="553" customWidth="1"/>
    <col min="11527" max="11527" width="19.42578125" style="553" customWidth="1"/>
    <col min="11528" max="11531" width="17.7109375" style="553" customWidth="1"/>
    <col min="11532" max="11776" width="11.42578125" style="553"/>
    <col min="11777" max="11777" width="71" style="553" customWidth="1"/>
    <col min="11778" max="11779" width="17.7109375" style="553" customWidth="1"/>
    <col min="11780" max="11781" width="19.140625" style="553" customWidth="1"/>
    <col min="11782" max="11782" width="17.7109375" style="553" customWidth="1"/>
    <col min="11783" max="11783" width="19.42578125" style="553" customWidth="1"/>
    <col min="11784" max="11787" width="17.7109375" style="553" customWidth="1"/>
    <col min="11788" max="12032" width="11.42578125" style="553"/>
    <col min="12033" max="12033" width="71" style="553" customWidth="1"/>
    <col min="12034" max="12035" width="17.7109375" style="553" customWidth="1"/>
    <col min="12036" max="12037" width="19.140625" style="553" customWidth="1"/>
    <col min="12038" max="12038" width="17.7109375" style="553" customWidth="1"/>
    <col min="12039" max="12039" width="19.42578125" style="553" customWidth="1"/>
    <col min="12040" max="12043" width="17.7109375" style="553" customWidth="1"/>
    <col min="12044" max="12288" width="11.42578125" style="553"/>
    <col min="12289" max="12289" width="71" style="553" customWidth="1"/>
    <col min="12290" max="12291" width="17.7109375" style="553" customWidth="1"/>
    <col min="12292" max="12293" width="19.140625" style="553" customWidth="1"/>
    <col min="12294" max="12294" width="17.7109375" style="553" customWidth="1"/>
    <col min="12295" max="12295" width="19.42578125" style="553" customWidth="1"/>
    <col min="12296" max="12299" width="17.7109375" style="553" customWidth="1"/>
    <col min="12300" max="12544" width="11.42578125" style="553"/>
    <col min="12545" max="12545" width="71" style="553" customWidth="1"/>
    <col min="12546" max="12547" width="17.7109375" style="553" customWidth="1"/>
    <col min="12548" max="12549" width="19.140625" style="553" customWidth="1"/>
    <col min="12550" max="12550" width="17.7109375" style="553" customWidth="1"/>
    <col min="12551" max="12551" width="19.42578125" style="553" customWidth="1"/>
    <col min="12552" max="12555" width="17.7109375" style="553" customWidth="1"/>
    <col min="12556" max="12800" width="11.42578125" style="553"/>
    <col min="12801" max="12801" width="71" style="553" customWidth="1"/>
    <col min="12802" max="12803" width="17.7109375" style="553" customWidth="1"/>
    <col min="12804" max="12805" width="19.140625" style="553" customWidth="1"/>
    <col min="12806" max="12806" width="17.7109375" style="553" customWidth="1"/>
    <col min="12807" max="12807" width="19.42578125" style="553" customWidth="1"/>
    <col min="12808" max="12811" width="17.7109375" style="553" customWidth="1"/>
    <col min="12812" max="13056" width="11.42578125" style="553"/>
    <col min="13057" max="13057" width="71" style="553" customWidth="1"/>
    <col min="13058" max="13059" width="17.7109375" style="553" customWidth="1"/>
    <col min="13060" max="13061" width="19.140625" style="553" customWidth="1"/>
    <col min="13062" max="13062" width="17.7109375" style="553" customWidth="1"/>
    <col min="13063" max="13063" width="19.42578125" style="553" customWidth="1"/>
    <col min="13064" max="13067" width="17.7109375" style="553" customWidth="1"/>
    <col min="13068" max="13312" width="11.42578125" style="553"/>
    <col min="13313" max="13313" width="71" style="553" customWidth="1"/>
    <col min="13314" max="13315" width="17.7109375" style="553" customWidth="1"/>
    <col min="13316" max="13317" width="19.140625" style="553" customWidth="1"/>
    <col min="13318" max="13318" width="17.7109375" style="553" customWidth="1"/>
    <col min="13319" max="13319" width="19.42578125" style="553" customWidth="1"/>
    <col min="13320" max="13323" width="17.7109375" style="553" customWidth="1"/>
    <col min="13324" max="13568" width="11.42578125" style="553"/>
    <col min="13569" max="13569" width="71" style="553" customWidth="1"/>
    <col min="13570" max="13571" width="17.7109375" style="553" customWidth="1"/>
    <col min="13572" max="13573" width="19.140625" style="553" customWidth="1"/>
    <col min="13574" max="13574" width="17.7109375" style="553" customWidth="1"/>
    <col min="13575" max="13575" width="19.42578125" style="553" customWidth="1"/>
    <col min="13576" max="13579" width="17.7109375" style="553" customWidth="1"/>
    <col min="13580" max="13824" width="11.42578125" style="553"/>
    <col min="13825" max="13825" width="71" style="553" customWidth="1"/>
    <col min="13826" max="13827" width="17.7109375" style="553" customWidth="1"/>
    <col min="13828" max="13829" width="19.140625" style="553" customWidth="1"/>
    <col min="13830" max="13830" width="17.7109375" style="553" customWidth="1"/>
    <col min="13831" max="13831" width="19.42578125" style="553" customWidth="1"/>
    <col min="13832" max="13835" width="17.7109375" style="553" customWidth="1"/>
    <col min="13836" max="14080" width="11.42578125" style="553"/>
    <col min="14081" max="14081" width="71" style="553" customWidth="1"/>
    <col min="14082" max="14083" width="17.7109375" style="553" customWidth="1"/>
    <col min="14084" max="14085" width="19.140625" style="553" customWidth="1"/>
    <col min="14086" max="14086" width="17.7109375" style="553" customWidth="1"/>
    <col min="14087" max="14087" width="19.42578125" style="553" customWidth="1"/>
    <col min="14088" max="14091" width="17.7109375" style="553" customWidth="1"/>
    <col min="14092" max="14336" width="11.42578125" style="553"/>
    <col min="14337" max="14337" width="71" style="553" customWidth="1"/>
    <col min="14338" max="14339" width="17.7109375" style="553" customWidth="1"/>
    <col min="14340" max="14341" width="19.140625" style="553" customWidth="1"/>
    <col min="14342" max="14342" width="17.7109375" style="553" customWidth="1"/>
    <col min="14343" max="14343" width="19.42578125" style="553" customWidth="1"/>
    <col min="14344" max="14347" width="17.7109375" style="553" customWidth="1"/>
    <col min="14348" max="14592" width="11.42578125" style="553"/>
    <col min="14593" max="14593" width="71" style="553" customWidth="1"/>
    <col min="14594" max="14595" width="17.7109375" style="553" customWidth="1"/>
    <col min="14596" max="14597" width="19.140625" style="553" customWidth="1"/>
    <col min="14598" max="14598" width="17.7109375" style="553" customWidth="1"/>
    <col min="14599" max="14599" width="19.42578125" style="553" customWidth="1"/>
    <col min="14600" max="14603" width="17.7109375" style="553" customWidth="1"/>
    <col min="14604" max="14848" width="11.42578125" style="553"/>
    <col min="14849" max="14849" width="71" style="553" customWidth="1"/>
    <col min="14850" max="14851" width="17.7109375" style="553" customWidth="1"/>
    <col min="14852" max="14853" width="19.140625" style="553" customWidth="1"/>
    <col min="14854" max="14854" width="17.7109375" style="553" customWidth="1"/>
    <col min="14855" max="14855" width="19.42578125" style="553" customWidth="1"/>
    <col min="14856" max="14859" width="17.7109375" style="553" customWidth="1"/>
    <col min="14860" max="15104" width="11.42578125" style="553"/>
    <col min="15105" max="15105" width="71" style="553" customWidth="1"/>
    <col min="15106" max="15107" width="17.7109375" style="553" customWidth="1"/>
    <col min="15108" max="15109" width="19.140625" style="553" customWidth="1"/>
    <col min="15110" max="15110" width="17.7109375" style="553" customWidth="1"/>
    <col min="15111" max="15111" width="19.42578125" style="553" customWidth="1"/>
    <col min="15112" max="15115" width="17.7109375" style="553" customWidth="1"/>
    <col min="15116" max="15360" width="11.42578125" style="553"/>
    <col min="15361" max="15361" width="71" style="553" customWidth="1"/>
    <col min="15362" max="15363" width="17.7109375" style="553" customWidth="1"/>
    <col min="15364" max="15365" width="19.140625" style="553" customWidth="1"/>
    <col min="15366" max="15366" width="17.7109375" style="553" customWidth="1"/>
    <col min="15367" max="15367" width="19.42578125" style="553" customWidth="1"/>
    <col min="15368" max="15371" width="17.7109375" style="553" customWidth="1"/>
    <col min="15372" max="15616" width="11.42578125" style="553"/>
    <col min="15617" max="15617" width="71" style="553" customWidth="1"/>
    <col min="15618" max="15619" width="17.7109375" style="553" customWidth="1"/>
    <col min="15620" max="15621" width="19.140625" style="553" customWidth="1"/>
    <col min="15622" max="15622" width="17.7109375" style="553" customWidth="1"/>
    <col min="15623" max="15623" width="19.42578125" style="553" customWidth="1"/>
    <col min="15624" max="15627" width="17.7109375" style="553" customWidth="1"/>
    <col min="15628" max="15872" width="11.42578125" style="553"/>
    <col min="15873" max="15873" width="71" style="553" customWidth="1"/>
    <col min="15874" max="15875" width="17.7109375" style="553" customWidth="1"/>
    <col min="15876" max="15877" width="19.140625" style="553" customWidth="1"/>
    <col min="15878" max="15878" width="17.7109375" style="553" customWidth="1"/>
    <col min="15879" max="15879" width="19.42578125" style="553" customWidth="1"/>
    <col min="15880" max="15883" width="17.7109375" style="553" customWidth="1"/>
    <col min="15884" max="16128" width="11.42578125" style="553"/>
    <col min="16129" max="16129" width="71" style="553" customWidth="1"/>
    <col min="16130" max="16131" width="17.7109375" style="553" customWidth="1"/>
    <col min="16132" max="16133" width="19.140625" style="553" customWidth="1"/>
    <col min="16134" max="16134" width="17.7109375" style="553" customWidth="1"/>
    <col min="16135" max="16135" width="19.42578125" style="553" customWidth="1"/>
    <col min="16136" max="16139" width="17.7109375" style="553" customWidth="1"/>
    <col min="16140" max="16384" width="11.42578125" style="553"/>
  </cols>
  <sheetData>
    <row r="1" spans="1:11" s="348" customFormat="1" x14ac:dyDescent="0.25"/>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435" t="s">
        <v>3367</v>
      </c>
      <c r="B4" s="350"/>
      <c r="C4" s="350"/>
      <c r="D4" s="350"/>
      <c r="E4" s="350"/>
      <c r="F4" s="350"/>
      <c r="G4" s="350"/>
      <c r="H4" s="350"/>
      <c r="I4" s="350"/>
      <c r="J4" s="350"/>
      <c r="K4" s="350"/>
    </row>
    <row r="5" spans="1:11" s="348" customFormat="1" x14ac:dyDescent="0.25">
      <c r="A5" s="435"/>
      <c r="B5" s="350"/>
      <c r="C5" s="350"/>
      <c r="D5" s="350"/>
      <c r="E5" s="350"/>
      <c r="F5" s="350"/>
      <c r="G5" s="350"/>
      <c r="H5" s="350"/>
      <c r="I5" s="350"/>
      <c r="J5" s="350"/>
      <c r="K5" s="350"/>
    </row>
    <row r="6" spans="1:11" s="348" customFormat="1" ht="18.75" customHeight="1" x14ac:dyDescent="0.25">
      <c r="A6" s="225"/>
      <c r="D6" s="1230"/>
      <c r="E6" s="1230"/>
      <c r="F6" s="1230"/>
      <c r="G6" s="225"/>
      <c r="H6" s="1230"/>
      <c r="I6" s="1230"/>
      <c r="K6" s="1230"/>
    </row>
    <row r="7" spans="1:11" s="348" customFormat="1" x14ac:dyDescent="0.25">
      <c r="A7" s="1228" t="s">
        <v>1</v>
      </c>
      <c r="B7" s="1228" t="s">
        <v>2</v>
      </c>
      <c r="C7" s="1228" t="s">
        <v>3</v>
      </c>
      <c r="D7" s="1228"/>
      <c r="E7" s="353" t="s">
        <v>4</v>
      </c>
      <c r="F7" s="353"/>
      <c r="G7" s="1228" t="s">
        <v>5</v>
      </c>
      <c r="H7" s="1603" t="s">
        <v>6</v>
      </c>
      <c r="I7" s="1603"/>
      <c r="J7" s="1228" t="s">
        <v>7</v>
      </c>
      <c r="K7" s="1228" t="s">
        <v>8</v>
      </c>
    </row>
    <row r="8" spans="1:11" s="354" customFormat="1" x14ac:dyDescent="0.25">
      <c r="A8" s="1614" t="s">
        <v>9</v>
      </c>
      <c r="B8" s="1601" t="s">
        <v>10</v>
      </c>
      <c r="C8" s="1601" t="s">
        <v>11</v>
      </c>
      <c r="D8" s="1601" t="s">
        <v>12</v>
      </c>
      <c r="E8" s="1601" t="s">
        <v>13</v>
      </c>
      <c r="F8" s="1601"/>
      <c r="G8" s="1601" t="s">
        <v>14</v>
      </c>
      <c r="H8" s="1601" t="s">
        <v>15</v>
      </c>
      <c r="I8" s="1601"/>
      <c r="J8" s="1601" t="s">
        <v>16</v>
      </c>
      <c r="K8" s="1602" t="s">
        <v>17</v>
      </c>
    </row>
    <row r="9" spans="1:11" s="354" customFormat="1" x14ac:dyDescent="0.25">
      <c r="A9" s="1614"/>
      <c r="B9" s="1601"/>
      <c r="C9" s="1601"/>
      <c r="D9" s="1601"/>
      <c r="E9" s="1227" t="s">
        <v>18</v>
      </c>
      <c r="F9" s="1227" t="s">
        <v>19</v>
      </c>
      <c r="G9" s="1601"/>
      <c r="H9" s="1227" t="s">
        <v>18</v>
      </c>
      <c r="I9" s="1227" t="s">
        <v>19</v>
      </c>
      <c r="J9" s="1601"/>
      <c r="K9" s="1602"/>
    </row>
    <row r="10" spans="1:11" ht="15.95" customHeight="1" x14ac:dyDescent="0.25">
      <c r="A10" s="443" t="s">
        <v>467</v>
      </c>
      <c r="B10" s="444"/>
      <c r="C10" s="444"/>
      <c r="D10" s="444"/>
      <c r="E10" s="444"/>
      <c r="F10" s="444"/>
      <c r="G10" s="444"/>
      <c r="H10" s="444"/>
      <c r="I10" s="444"/>
      <c r="J10" s="444"/>
      <c r="K10" s="484">
        <f>SUM(K11)</f>
        <v>0</v>
      </c>
    </row>
    <row r="11" spans="1:11" ht="19.5" customHeight="1" x14ac:dyDescent="0.25">
      <c r="A11" s="540"/>
      <c r="B11" s="437"/>
      <c r="C11" s="437"/>
      <c r="D11" s="226"/>
      <c r="E11" s="226"/>
      <c r="F11" s="226"/>
      <c r="G11" s="437"/>
      <c r="H11" s="437"/>
      <c r="I11" s="437"/>
      <c r="J11" s="437"/>
      <c r="K11" s="485"/>
    </row>
    <row r="12" spans="1:11" ht="15.95" customHeight="1" x14ac:dyDescent="0.25">
      <c r="A12" s="443" t="s">
        <v>594</v>
      </c>
      <c r="B12" s="444"/>
      <c r="C12" s="444"/>
      <c r="D12" s="227"/>
      <c r="E12" s="227"/>
      <c r="F12" s="227"/>
      <c r="G12" s="444"/>
      <c r="H12" s="444"/>
      <c r="I12" s="444"/>
      <c r="J12" s="444"/>
      <c r="K12" s="484">
        <f>SUM(K13:K14)</f>
        <v>7260715.6899999995</v>
      </c>
    </row>
    <row r="13" spans="1:11" ht="15.95" customHeight="1" x14ac:dyDescent="0.25">
      <c r="A13" s="540" t="s">
        <v>28</v>
      </c>
      <c r="B13" s="437"/>
      <c r="C13" s="541" t="s">
        <v>224</v>
      </c>
      <c r="D13" s="543"/>
      <c r="E13" s="543"/>
      <c r="F13" s="543"/>
      <c r="G13" s="541"/>
      <c r="H13" s="541"/>
      <c r="I13" s="541"/>
      <c r="J13" s="541"/>
      <c r="K13" s="1403">
        <v>1436943.94</v>
      </c>
    </row>
    <row r="14" spans="1:11" ht="15.95" customHeight="1" x14ac:dyDescent="0.25">
      <c r="A14" s="540" t="s">
        <v>3358</v>
      </c>
      <c r="B14" s="437"/>
      <c r="C14" s="541" t="s">
        <v>79</v>
      </c>
      <c r="D14" s="543" t="s">
        <v>3359</v>
      </c>
      <c r="E14" s="543"/>
      <c r="F14" s="543"/>
      <c r="G14" s="541"/>
      <c r="H14" s="541"/>
      <c r="I14" s="541"/>
      <c r="J14" s="541"/>
      <c r="K14" s="1403">
        <v>5823771.75</v>
      </c>
    </row>
    <row r="15" spans="1:11" ht="15.95" customHeight="1" x14ac:dyDescent="0.25">
      <c r="A15" s="540"/>
      <c r="B15" s="437"/>
      <c r="C15" s="541"/>
      <c r="D15" s="543"/>
      <c r="E15" s="543"/>
      <c r="F15" s="543"/>
      <c r="G15" s="541"/>
      <c r="H15" s="541"/>
      <c r="I15" s="541"/>
      <c r="J15" s="541"/>
      <c r="K15" s="1403"/>
    </row>
    <row r="16" spans="1:11" s="348" customFormat="1" ht="15.95" customHeight="1" x14ac:dyDescent="0.25">
      <c r="A16" s="445" t="s">
        <v>614</v>
      </c>
      <c r="B16" s="54"/>
      <c r="C16" s="54"/>
      <c r="D16" s="228"/>
      <c r="E16" s="228"/>
      <c r="F16" s="228"/>
      <c r="G16" s="54"/>
      <c r="H16" s="54"/>
      <c r="I16" s="54"/>
      <c r="J16" s="54"/>
      <c r="K16" s="486">
        <f>SUM(K17:K17)</f>
        <v>0</v>
      </c>
    </row>
    <row r="17" spans="1:11" s="348" customFormat="1" ht="15.95" customHeight="1" x14ac:dyDescent="0.25">
      <c r="A17" s="540"/>
      <c r="B17" s="438"/>
      <c r="C17" s="438"/>
      <c r="D17" s="229"/>
      <c r="E17" s="229"/>
      <c r="F17" s="229"/>
      <c r="G17" s="438"/>
      <c r="H17" s="438"/>
      <c r="I17" s="438"/>
      <c r="J17" s="438"/>
      <c r="K17" s="487"/>
    </row>
    <row r="18" spans="1:11" ht="15.95" customHeight="1" x14ac:dyDescent="0.25">
      <c r="A18" s="443" t="s">
        <v>617</v>
      </c>
      <c r="B18" s="444"/>
      <c r="C18" s="444"/>
      <c r="D18" s="227"/>
      <c r="E18" s="227"/>
      <c r="F18" s="227"/>
      <c r="G18" s="444"/>
      <c r="H18" s="444"/>
      <c r="I18" s="444"/>
      <c r="J18" s="444"/>
      <c r="K18" s="484">
        <f>SUM(K19)</f>
        <v>2769407.99</v>
      </c>
    </row>
    <row r="19" spans="1:11" ht="15.95" customHeight="1" x14ac:dyDescent="0.25">
      <c r="A19" s="540" t="s">
        <v>3360</v>
      </c>
      <c r="B19" s="541"/>
      <c r="C19" s="541" t="s">
        <v>79</v>
      </c>
      <c r="D19" s="543" t="s">
        <v>3361</v>
      </c>
      <c r="E19" s="543"/>
      <c r="F19" s="543"/>
      <c r="G19" s="541"/>
      <c r="H19" s="541"/>
      <c r="I19" s="541"/>
      <c r="J19" s="541"/>
      <c r="K19" s="1403">
        <v>2769407.99</v>
      </c>
    </row>
    <row r="20" spans="1:11" ht="15.95" customHeight="1" x14ac:dyDescent="0.25">
      <c r="A20" s="540"/>
      <c r="B20" s="437"/>
      <c r="C20" s="437"/>
      <c r="D20" s="226"/>
      <c r="E20" s="226"/>
      <c r="F20" s="226"/>
      <c r="G20" s="437"/>
      <c r="H20" s="437"/>
      <c r="I20" s="437"/>
      <c r="J20" s="437"/>
      <c r="K20" s="485"/>
    </row>
    <row r="21" spans="1:11" ht="15.95" customHeight="1" x14ac:dyDescent="0.25">
      <c r="A21" s="443" t="s">
        <v>620</v>
      </c>
      <c r="B21" s="444"/>
      <c r="C21" s="444"/>
      <c r="D21" s="227"/>
      <c r="E21" s="227"/>
      <c r="F21" s="227"/>
      <c r="G21" s="444"/>
      <c r="H21" s="444"/>
      <c r="I21" s="444"/>
      <c r="J21" s="444"/>
      <c r="K21" s="484">
        <f>SUM(K22:K22)</f>
        <v>0</v>
      </c>
    </row>
    <row r="22" spans="1:11" ht="15.95" customHeight="1" x14ac:dyDescent="0.25">
      <c r="A22" s="439"/>
      <c r="B22" s="437"/>
      <c r="C22" s="437"/>
      <c r="D22" s="226"/>
      <c r="E22" s="226"/>
      <c r="F22" s="226"/>
      <c r="G22" s="437"/>
      <c r="H22" s="437"/>
      <c r="I22" s="437"/>
      <c r="J22" s="437"/>
      <c r="K22" s="485"/>
    </row>
    <row r="23" spans="1:11" ht="15.95" customHeight="1" x14ac:dyDescent="0.25">
      <c r="A23" s="443" t="s">
        <v>621</v>
      </c>
      <c r="B23" s="444"/>
      <c r="C23" s="444"/>
      <c r="D23" s="227"/>
      <c r="E23" s="227"/>
      <c r="F23" s="227"/>
      <c r="G23" s="444"/>
      <c r="H23" s="444"/>
      <c r="I23" s="444"/>
      <c r="J23" s="444"/>
      <c r="K23" s="484">
        <f>SUM(K24)</f>
        <v>23845</v>
      </c>
    </row>
    <row r="24" spans="1:11" ht="15.95" customHeight="1" x14ac:dyDescent="0.25">
      <c r="A24" s="1406" t="s">
        <v>1395</v>
      </c>
      <c r="B24" s="541"/>
      <c r="C24" s="541"/>
      <c r="D24" s="543"/>
      <c r="E24" s="543"/>
      <c r="F24" s="543"/>
      <c r="G24" s="541"/>
      <c r="H24" s="541"/>
      <c r="I24" s="541"/>
      <c r="J24" s="541"/>
      <c r="K24" s="1403">
        <v>23845</v>
      </c>
    </row>
    <row r="25" spans="1:11" ht="15.95" customHeight="1" x14ac:dyDescent="0.25">
      <c r="A25" s="1406"/>
      <c r="B25" s="541"/>
      <c r="C25" s="541"/>
      <c r="D25" s="543"/>
      <c r="E25" s="543"/>
      <c r="F25" s="543"/>
      <c r="G25" s="541"/>
      <c r="H25" s="541"/>
      <c r="I25" s="541"/>
      <c r="J25" s="541"/>
      <c r="K25" s="1403"/>
    </row>
    <row r="26" spans="1:11" s="348" customFormat="1" ht="15.95" customHeight="1" x14ac:dyDescent="0.25">
      <c r="A26" s="445" t="s">
        <v>624</v>
      </c>
      <c r="B26" s="54"/>
      <c r="C26" s="54"/>
      <c r="D26" s="228"/>
      <c r="E26" s="228"/>
      <c r="F26" s="228"/>
      <c r="G26" s="54"/>
      <c r="H26" s="54"/>
      <c r="I26" s="54"/>
      <c r="J26" s="54"/>
      <c r="K26" s="486">
        <f>SUM(K27)</f>
        <v>0</v>
      </c>
    </row>
    <row r="27" spans="1:11" s="348" customFormat="1" ht="15.95" customHeight="1" x14ac:dyDescent="0.25">
      <c r="A27" s="440"/>
      <c r="B27" s="438"/>
      <c r="C27" s="438"/>
      <c r="D27" s="229"/>
      <c r="E27" s="229"/>
      <c r="F27" s="229"/>
      <c r="G27" s="438"/>
      <c r="H27" s="438"/>
      <c r="I27" s="438"/>
      <c r="J27" s="438"/>
      <c r="K27" s="487"/>
    </row>
    <row r="28" spans="1:11" ht="15.95" customHeight="1" x14ac:dyDescent="0.25">
      <c r="A28" s="443" t="s">
        <v>627</v>
      </c>
      <c r="B28" s="444"/>
      <c r="C28" s="444"/>
      <c r="D28" s="227"/>
      <c r="E28" s="227"/>
      <c r="F28" s="227"/>
      <c r="G28" s="444"/>
      <c r="H28" s="444"/>
      <c r="I28" s="444"/>
      <c r="J28" s="444"/>
      <c r="K28" s="484">
        <f>SUM(K29:K34)</f>
        <v>4792014.9800000004</v>
      </c>
    </row>
    <row r="29" spans="1:11" ht="15.95" customHeight="1" x14ac:dyDescent="0.25">
      <c r="A29" s="1406" t="s">
        <v>1711</v>
      </c>
      <c r="B29" s="541"/>
      <c r="C29" s="541" t="s">
        <v>3362</v>
      </c>
      <c r="D29" s="543" t="s">
        <v>3363</v>
      </c>
      <c r="E29" s="543"/>
      <c r="F29" s="543"/>
      <c r="G29" s="541"/>
      <c r="H29" s="541"/>
      <c r="I29" s="541"/>
      <c r="J29" s="541"/>
      <c r="K29" s="1403">
        <v>57370</v>
      </c>
    </row>
    <row r="30" spans="1:11" ht="15.95" customHeight="1" x14ac:dyDescent="0.25">
      <c r="A30" s="1406" t="s">
        <v>54</v>
      </c>
      <c r="B30" s="541"/>
      <c r="C30" s="541" t="s">
        <v>3362</v>
      </c>
      <c r="D30" s="1503">
        <v>500</v>
      </c>
      <c r="E30" s="543"/>
      <c r="F30" s="543"/>
      <c r="G30" s="541"/>
      <c r="H30" s="541"/>
      <c r="I30" s="541"/>
      <c r="J30" s="541"/>
      <c r="K30" s="1403">
        <v>7600</v>
      </c>
    </row>
    <row r="31" spans="1:11" ht="15.95" customHeight="1" x14ac:dyDescent="0.25">
      <c r="A31" s="1406" t="s">
        <v>551</v>
      </c>
      <c r="B31" s="541"/>
      <c r="C31" s="541" t="s">
        <v>3362</v>
      </c>
      <c r="D31" s="543" t="s">
        <v>3363</v>
      </c>
      <c r="E31" s="543"/>
      <c r="F31" s="543"/>
      <c r="G31" s="541"/>
      <c r="H31" s="541"/>
      <c r="I31" s="541"/>
      <c r="J31" s="541"/>
      <c r="K31" s="1403">
        <v>662727.41</v>
      </c>
    </row>
    <row r="32" spans="1:11" ht="15.95" customHeight="1" x14ac:dyDescent="0.25">
      <c r="A32" s="1406" t="s">
        <v>3364</v>
      </c>
      <c r="B32" s="541"/>
      <c r="C32" s="541" t="s">
        <v>79</v>
      </c>
      <c r="D32" s="543"/>
      <c r="E32" s="543"/>
      <c r="F32" s="543"/>
      <c r="G32" s="541"/>
      <c r="H32" s="541"/>
      <c r="I32" s="541" t="s">
        <v>3365</v>
      </c>
      <c r="J32" s="541"/>
      <c r="K32" s="1403">
        <v>2405940.2999999998</v>
      </c>
    </row>
    <row r="33" spans="1:11" ht="15.95" customHeight="1" x14ac:dyDescent="0.25">
      <c r="A33" s="1406" t="s">
        <v>577</v>
      </c>
      <c r="B33" s="541"/>
      <c r="C33" s="541" t="s">
        <v>3362</v>
      </c>
      <c r="D33" s="1503">
        <v>150</v>
      </c>
      <c r="E33" s="543"/>
      <c r="F33" s="543"/>
      <c r="G33" s="541"/>
      <c r="H33" s="541"/>
      <c r="I33" s="541"/>
      <c r="J33" s="541"/>
      <c r="K33" s="1403">
        <v>404738.67</v>
      </c>
    </row>
    <row r="34" spans="1:11" ht="15.95" customHeight="1" x14ac:dyDescent="0.25">
      <c r="A34" s="1406" t="s">
        <v>3366</v>
      </c>
      <c r="B34" s="541"/>
      <c r="C34" s="541" t="s">
        <v>79</v>
      </c>
      <c r="D34" s="543"/>
      <c r="E34" s="543"/>
      <c r="F34" s="543"/>
      <c r="G34" s="541"/>
      <c r="H34" s="541"/>
      <c r="I34" s="541" t="s">
        <v>3365</v>
      </c>
      <c r="J34" s="541"/>
      <c r="K34" s="1403">
        <v>1253638.6000000001</v>
      </c>
    </row>
    <row r="35" spans="1:11" ht="15.95" customHeight="1" x14ac:dyDescent="0.25">
      <c r="A35" s="439"/>
      <c r="B35" s="437"/>
      <c r="C35" s="437"/>
      <c r="D35" s="226"/>
      <c r="E35" s="226"/>
      <c r="F35" s="226"/>
      <c r="G35" s="437"/>
      <c r="H35" s="437"/>
      <c r="I35" s="437"/>
      <c r="J35" s="437"/>
      <c r="K35" s="485"/>
    </row>
    <row r="36" spans="1:11" ht="15.95" customHeight="1" x14ac:dyDescent="0.25">
      <c r="A36" s="441" t="s">
        <v>628</v>
      </c>
      <c r="B36" s="1229"/>
      <c r="C36" s="1229"/>
      <c r="D36" s="230"/>
      <c r="E36" s="230"/>
      <c r="F36" s="230"/>
      <c r="G36" s="1229"/>
      <c r="H36" s="1229"/>
      <c r="I36" s="1229"/>
      <c r="J36" s="1229"/>
      <c r="K36" s="448">
        <f>+K10+K12+K16+K18+K21+K23+K26+K28</f>
        <v>14845983.66</v>
      </c>
    </row>
    <row r="37" spans="1:11" x14ac:dyDescent="0.25">
      <c r="A37" s="482"/>
      <c r="B37" s="19"/>
      <c r="C37" s="19"/>
      <c r="D37" s="19"/>
      <c r="E37" s="19"/>
      <c r="F37" s="19"/>
      <c r="G37" s="19"/>
      <c r="H37" s="19"/>
      <c r="I37" s="19"/>
      <c r="J37" s="19"/>
      <c r="K37" s="19"/>
    </row>
  </sheetData>
  <mergeCells count="10">
    <mergeCell ref="H8:I8"/>
    <mergeCell ref="J8:J9"/>
    <mergeCell ref="K8:K9"/>
    <mergeCell ref="H7:I7"/>
    <mergeCell ref="A8:A9"/>
    <mergeCell ref="B8:B9"/>
    <mergeCell ref="C8:C9"/>
    <mergeCell ref="D8:D9"/>
    <mergeCell ref="E8:F8"/>
    <mergeCell ref="G8:G9"/>
  </mergeCells>
  <pageMargins left="0.70866141732283472" right="0.70866141732283472" top="0.74803149606299213" bottom="0.74803149606299213" header="0.31496062992125984" footer="0.31496062992125984"/>
  <pageSetup paperSize="9" scale="49" orientation="landscape" r:id="rId1"/>
  <ignoredErrors>
    <ignoredError sqref="A7:XFD7" numberStoredAsText="1"/>
  </ignoredError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topLeftCell="A16" zoomScale="90" zoomScaleNormal="90" workbookViewId="0">
      <selection activeCell="B26" sqref="B26"/>
    </sheetView>
  </sheetViews>
  <sheetFormatPr baseColWidth="10" defaultRowHeight="15" x14ac:dyDescent="0.25"/>
  <cols>
    <col min="1" max="1" width="63.7109375" style="553" bestFit="1" customWidth="1"/>
    <col min="2" max="2" width="18" style="553" bestFit="1" customWidth="1"/>
    <col min="3" max="3" width="16.85546875" style="553" bestFit="1" customWidth="1"/>
    <col min="4" max="4" width="17" style="553" bestFit="1" customWidth="1"/>
    <col min="5" max="5" width="9.42578125" style="553" customWidth="1"/>
    <col min="6" max="6" width="10" style="553" customWidth="1"/>
    <col min="7" max="7" width="15.28515625" style="553" bestFit="1" customWidth="1"/>
    <col min="8" max="8" width="7.5703125" style="553" bestFit="1" customWidth="1"/>
    <col min="9" max="9" width="8.140625" style="553" bestFit="1" customWidth="1"/>
    <col min="10" max="10" width="12.140625" style="553" bestFit="1" customWidth="1"/>
    <col min="11" max="11" width="15" style="553" bestFit="1" customWidth="1"/>
    <col min="12" max="256" width="11.42578125" style="553"/>
    <col min="257" max="257" width="71" style="553" customWidth="1"/>
    <col min="258" max="262" width="17.7109375" style="553" customWidth="1"/>
    <col min="263" max="263" width="19.42578125" style="553" customWidth="1"/>
    <col min="264" max="267" width="17.7109375" style="553" customWidth="1"/>
    <col min="268" max="512" width="11.42578125" style="553"/>
    <col min="513" max="513" width="71" style="553" customWidth="1"/>
    <col min="514" max="518" width="17.7109375" style="553" customWidth="1"/>
    <col min="519" max="519" width="19.42578125" style="553" customWidth="1"/>
    <col min="520" max="523" width="17.7109375" style="553" customWidth="1"/>
    <col min="524" max="768" width="11.42578125" style="553"/>
    <col min="769" max="769" width="71" style="553" customWidth="1"/>
    <col min="770" max="774" width="17.7109375" style="553" customWidth="1"/>
    <col min="775" max="775" width="19.42578125" style="553" customWidth="1"/>
    <col min="776" max="779" width="17.7109375" style="553" customWidth="1"/>
    <col min="780" max="1024" width="11.42578125" style="553"/>
    <col min="1025" max="1025" width="71" style="553" customWidth="1"/>
    <col min="1026" max="1030" width="17.7109375" style="553" customWidth="1"/>
    <col min="1031" max="1031" width="19.42578125" style="553" customWidth="1"/>
    <col min="1032" max="1035" width="17.7109375" style="553" customWidth="1"/>
    <col min="1036" max="1280" width="11.42578125" style="553"/>
    <col min="1281" max="1281" width="71" style="553" customWidth="1"/>
    <col min="1282" max="1286" width="17.7109375" style="553" customWidth="1"/>
    <col min="1287" max="1287" width="19.42578125" style="553" customWidth="1"/>
    <col min="1288" max="1291" width="17.7109375" style="553" customWidth="1"/>
    <col min="1292" max="1536" width="11.42578125" style="553"/>
    <col min="1537" max="1537" width="71" style="553" customWidth="1"/>
    <col min="1538" max="1542" width="17.7109375" style="553" customWidth="1"/>
    <col min="1543" max="1543" width="19.42578125" style="553" customWidth="1"/>
    <col min="1544" max="1547" width="17.7109375" style="553" customWidth="1"/>
    <col min="1548" max="1792" width="11.42578125" style="553"/>
    <col min="1793" max="1793" width="71" style="553" customWidth="1"/>
    <col min="1794" max="1798" width="17.7109375" style="553" customWidth="1"/>
    <col min="1799" max="1799" width="19.42578125" style="553" customWidth="1"/>
    <col min="1800" max="1803" width="17.7109375" style="553" customWidth="1"/>
    <col min="1804" max="2048" width="11.42578125" style="553"/>
    <col min="2049" max="2049" width="71" style="553" customWidth="1"/>
    <col min="2050" max="2054" width="17.7109375" style="553" customWidth="1"/>
    <col min="2055" max="2055" width="19.42578125" style="553" customWidth="1"/>
    <col min="2056" max="2059" width="17.7109375" style="553" customWidth="1"/>
    <col min="2060" max="2304" width="11.42578125" style="553"/>
    <col min="2305" max="2305" width="71" style="553" customWidth="1"/>
    <col min="2306" max="2310" width="17.7109375" style="553" customWidth="1"/>
    <col min="2311" max="2311" width="19.42578125" style="553" customWidth="1"/>
    <col min="2312" max="2315" width="17.7109375" style="553" customWidth="1"/>
    <col min="2316" max="2560" width="11.42578125" style="553"/>
    <col min="2561" max="2561" width="71" style="553" customWidth="1"/>
    <col min="2562" max="2566" width="17.7109375" style="553" customWidth="1"/>
    <col min="2567" max="2567" width="19.42578125" style="553" customWidth="1"/>
    <col min="2568" max="2571" width="17.7109375" style="553" customWidth="1"/>
    <col min="2572" max="2816" width="11.42578125" style="553"/>
    <col min="2817" max="2817" width="71" style="553" customWidth="1"/>
    <col min="2818" max="2822" width="17.7109375" style="553" customWidth="1"/>
    <col min="2823" max="2823" width="19.42578125" style="553" customWidth="1"/>
    <col min="2824" max="2827" width="17.7109375" style="553" customWidth="1"/>
    <col min="2828" max="3072" width="11.42578125" style="553"/>
    <col min="3073" max="3073" width="71" style="553" customWidth="1"/>
    <col min="3074" max="3078" width="17.7109375" style="553" customWidth="1"/>
    <col min="3079" max="3079" width="19.42578125" style="553" customWidth="1"/>
    <col min="3080" max="3083" width="17.7109375" style="553" customWidth="1"/>
    <col min="3084" max="3328" width="11.42578125" style="553"/>
    <col min="3329" max="3329" width="71" style="553" customWidth="1"/>
    <col min="3330" max="3334" width="17.7109375" style="553" customWidth="1"/>
    <col min="3335" max="3335" width="19.42578125" style="553" customWidth="1"/>
    <col min="3336" max="3339" width="17.7109375" style="553" customWidth="1"/>
    <col min="3340" max="3584" width="11.42578125" style="553"/>
    <col min="3585" max="3585" width="71" style="553" customWidth="1"/>
    <col min="3586" max="3590" width="17.7109375" style="553" customWidth="1"/>
    <col min="3591" max="3591" width="19.42578125" style="553" customWidth="1"/>
    <col min="3592" max="3595" width="17.7109375" style="553" customWidth="1"/>
    <col min="3596" max="3840" width="11.42578125" style="553"/>
    <col min="3841" max="3841" width="71" style="553" customWidth="1"/>
    <col min="3842" max="3846" width="17.7109375" style="553" customWidth="1"/>
    <col min="3847" max="3847" width="19.42578125" style="553" customWidth="1"/>
    <col min="3848" max="3851" width="17.7109375" style="553" customWidth="1"/>
    <col min="3852" max="4096" width="11.42578125" style="553"/>
    <col min="4097" max="4097" width="71" style="553" customWidth="1"/>
    <col min="4098" max="4102" width="17.7109375" style="553" customWidth="1"/>
    <col min="4103" max="4103" width="19.42578125" style="553" customWidth="1"/>
    <col min="4104" max="4107" width="17.7109375" style="553" customWidth="1"/>
    <col min="4108" max="4352" width="11.42578125" style="553"/>
    <col min="4353" max="4353" width="71" style="553" customWidth="1"/>
    <col min="4354" max="4358" width="17.7109375" style="553" customWidth="1"/>
    <col min="4359" max="4359" width="19.42578125" style="553" customWidth="1"/>
    <col min="4360" max="4363" width="17.7109375" style="553" customWidth="1"/>
    <col min="4364" max="4608" width="11.42578125" style="553"/>
    <col min="4609" max="4609" width="71" style="553" customWidth="1"/>
    <col min="4610" max="4614" width="17.7109375" style="553" customWidth="1"/>
    <col min="4615" max="4615" width="19.42578125" style="553" customWidth="1"/>
    <col min="4616" max="4619" width="17.7109375" style="553" customWidth="1"/>
    <col min="4620" max="4864" width="11.42578125" style="553"/>
    <col min="4865" max="4865" width="71" style="553" customWidth="1"/>
    <col min="4866" max="4870" width="17.7109375" style="553" customWidth="1"/>
    <col min="4871" max="4871" width="19.42578125" style="553" customWidth="1"/>
    <col min="4872" max="4875" width="17.7109375" style="553" customWidth="1"/>
    <col min="4876" max="5120" width="11.42578125" style="553"/>
    <col min="5121" max="5121" width="71" style="553" customWidth="1"/>
    <col min="5122" max="5126" width="17.7109375" style="553" customWidth="1"/>
    <col min="5127" max="5127" width="19.42578125" style="553" customWidth="1"/>
    <col min="5128" max="5131" width="17.7109375" style="553" customWidth="1"/>
    <col min="5132" max="5376" width="11.42578125" style="553"/>
    <col min="5377" max="5377" width="71" style="553" customWidth="1"/>
    <col min="5378" max="5382" width="17.7109375" style="553" customWidth="1"/>
    <col min="5383" max="5383" width="19.42578125" style="553" customWidth="1"/>
    <col min="5384" max="5387" width="17.7109375" style="553" customWidth="1"/>
    <col min="5388" max="5632" width="11.42578125" style="553"/>
    <col min="5633" max="5633" width="71" style="553" customWidth="1"/>
    <col min="5634" max="5638" width="17.7109375" style="553" customWidth="1"/>
    <col min="5639" max="5639" width="19.42578125" style="553" customWidth="1"/>
    <col min="5640" max="5643" width="17.7109375" style="553" customWidth="1"/>
    <col min="5644" max="5888" width="11.42578125" style="553"/>
    <col min="5889" max="5889" width="71" style="553" customWidth="1"/>
    <col min="5890" max="5894" width="17.7109375" style="553" customWidth="1"/>
    <col min="5895" max="5895" width="19.42578125" style="553" customWidth="1"/>
    <col min="5896" max="5899" width="17.7109375" style="553" customWidth="1"/>
    <col min="5900" max="6144" width="11.42578125" style="553"/>
    <col min="6145" max="6145" width="71" style="553" customWidth="1"/>
    <col min="6146" max="6150" width="17.7109375" style="553" customWidth="1"/>
    <col min="6151" max="6151" width="19.42578125" style="553" customWidth="1"/>
    <col min="6152" max="6155" width="17.7109375" style="553" customWidth="1"/>
    <col min="6156" max="6400" width="11.42578125" style="553"/>
    <col min="6401" max="6401" width="71" style="553" customWidth="1"/>
    <col min="6402" max="6406" width="17.7109375" style="553" customWidth="1"/>
    <col min="6407" max="6407" width="19.42578125" style="553" customWidth="1"/>
    <col min="6408" max="6411" width="17.7109375" style="553" customWidth="1"/>
    <col min="6412" max="6656" width="11.42578125" style="553"/>
    <col min="6657" max="6657" width="71" style="553" customWidth="1"/>
    <col min="6658" max="6662" width="17.7109375" style="553" customWidth="1"/>
    <col min="6663" max="6663" width="19.42578125" style="553" customWidth="1"/>
    <col min="6664" max="6667" width="17.7109375" style="553" customWidth="1"/>
    <col min="6668" max="6912" width="11.42578125" style="553"/>
    <col min="6913" max="6913" width="71" style="553" customWidth="1"/>
    <col min="6914" max="6918" width="17.7109375" style="553" customWidth="1"/>
    <col min="6919" max="6919" width="19.42578125" style="553" customWidth="1"/>
    <col min="6920" max="6923" width="17.7109375" style="553" customWidth="1"/>
    <col min="6924" max="7168" width="11.42578125" style="553"/>
    <col min="7169" max="7169" width="71" style="553" customWidth="1"/>
    <col min="7170" max="7174" width="17.7109375" style="553" customWidth="1"/>
    <col min="7175" max="7175" width="19.42578125" style="553" customWidth="1"/>
    <col min="7176" max="7179" width="17.7109375" style="553" customWidth="1"/>
    <col min="7180" max="7424" width="11.42578125" style="553"/>
    <col min="7425" max="7425" width="71" style="553" customWidth="1"/>
    <col min="7426" max="7430" width="17.7109375" style="553" customWidth="1"/>
    <col min="7431" max="7431" width="19.42578125" style="553" customWidth="1"/>
    <col min="7432" max="7435" width="17.7109375" style="553" customWidth="1"/>
    <col min="7436" max="7680" width="11.42578125" style="553"/>
    <col min="7681" max="7681" width="71" style="553" customWidth="1"/>
    <col min="7682" max="7686" width="17.7109375" style="553" customWidth="1"/>
    <col min="7687" max="7687" width="19.42578125" style="553" customWidth="1"/>
    <col min="7688" max="7691" width="17.7109375" style="553" customWidth="1"/>
    <col min="7692" max="7936" width="11.42578125" style="553"/>
    <col min="7937" max="7937" width="71" style="553" customWidth="1"/>
    <col min="7938" max="7942" width="17.7109375" style="553" customWidth="1"/>
    <col min="7943" max="7943" width="19.42578125" style="553" customWidth="1"/>
    <col min="7944" max="7947" width="17.7109375" style="553" customWidth="1"/>
    <col min="7948" max="8192" width="11.42578125" style="553"/>
    <col min="8193" max="8193" width="71" style="553" customWidth="1"/>
    <col min="8194" max="8198" width="17.7109375" style="553" customWidth="1"/>
    <col min="8199" max="8199" width="19.42578125" style="553" customWidth="1"/>
    <col min="8200" max="8203" width="17.7109375" style="553" customWidth="1"/>
    <col min="8204" max="8448" width="11.42578125" style="553"/>
    <col min="8449" max="8449" width="71" style="553" customWidth="1"/>
    <col min="8450" max="8454" width="17.7109375" style="553" customWidth="1"/>
    <col min="8455" max="8455" width="19.42578125" style="553" customWidth="1"/>
    <col min="8456" max="8459" width="17.7109375" style="553" customWidth="1"/>
    <col min="8460" max="8704" width="11.42578125" style="553"/>
    <col min="8705" max="8705" width="71" style="553" customWidth="1"/>
    <col min="8706" max="8710" width="17.7109375" style="553" customWidth="1"/>
    <col min="8711" max="8711" width="19.42578125" style="553" customWidth="1"/>
    <col min="8712" max="8715" width="17.7109375" style="553" customWidth="1"/>
    <col min="8716" max="8960" width="11.42578125" style="553"/>
    <col min="8961" max="8961" width="71" style="553" customWidth="1"/>
    <col min="8962" max="8966" width="17.7109375" style="553" customWidth="1"/>
    <col min="8967" max="8967" width="19.42578125" style="553" customWidth="1"/>
    <col min="8968" max="8971" width="17.7109375" style="553" customWidth="1"/>
    <col min="8972" max="9216" width="11.42578125" style="553"/>
    <col min="9217" max="9217" width="71" style="553" customWidth="1"/>
    <col min="9218" max="9222" width="17.7109375" style="553" customWidth="1"/>
    <col min="9223" max="9223" width="19.42578125" style="553" customWidth="1"/>
    <col min="9224" max="9227" width="17.7109375" style="553" customWidth="1"/>
    <col min="9228" max="9472" width="11.42578125" style="553"/>
    <col min="9473" max="9473" width="71" style="553" customWidth="1"/>
    <col min="9474" max="9478" width="17.7109375" style="553" customWidth="1"/>
    <col min="9479" max="9479" width="19.42578125" style="553" customWidth="1"/>
    <col min="9480" max="9483" width="17.7109375" style="553" customWidth="1"/>
    <col min="9484" max="9728" width="11.42578125" style="553"/>
    <col min="9729" max="9729" width="71" style="553" customWidth="1"/>
    <col min="9730" max="9734" width="17.7109375" style="553" customWidth="1"/>
    <col min="9735" max="9735" width="19.42578125" style="553" customWidth="1"/>
    <col min="9736" max="9739" width="17.7109375" style="553" customWidth="1"/>
    <col min="9740" max="9984" width="11.42578125" style="553"/>
    <col min="9985" max="9985" width="71" style="553" customWidth="1"/>
    <col min="9986" max="9990" width="17.7109375" style="553" customWidth="1"/>
    <col min="9991" max="9991" width="19.42578125" style="553" customWidth="1"/>
    <col min="9992" max="9995" width="17.7109375" style="553" customWidth="1"/>
    <col min="9996" max="10240" width="11.42578125" style="553"/>
    <col min="10241" max="10241" width="71" style="553" customWidth="1"/>
    <col min="10242" max="10246" width="17.7109375" style="553" customWidth="1"/>
    <col min="10247" max="10247" width="19.42578125" style="553" customWidth="1"/>
    <col min="10248" max="10251" width="17.7109375" style="553" customWidth="1"/>
    <col min="10252" max="10496" width="11.42578125" style="553"/>
    <col min="10497" max="10497" width="71" style="553" customWidth="1"/>
    <col min="10498" max="10502" width="17.7109375" style="553" customWidth="1"/>
    <col min="10503" max="10503" width="19.42578125" style="553" customWidth="1"/>
    <col min="10504" max="10507" width="17.7109375" style="553" customWidth="1"/>
    <col min="10508" max="10752" width="11.42578125" style="553"/>
    <col min="10753" max="10753" width="71" style="553" customWidth="1"/>
    <col min="10754" max="10758" width="17.7109375" style="553" customWidth="1"/>
    <col min="10759" max="10759" width="19.42578125" style="553" customWidth="1"/>
    <col min="10760" max="10763" width="17.7109375" style="553" customWidth="1"/>
    <col min="10764" max="11008" width="11.42578125" style="553"/>
    <col min="11009" max="11009" width="71" style="553" customWidth="1"/>
    <col min="11010" max="11014" width="17.7109375" style="553" customWidth="1"/>
    <col min="11015" max="11015" width="19.42578125" style="553" customWidth="1"/>
    <col min="11016" max="11019" width="17.7109375" style="553" customWidth="1"/>
    <col min="11020" max="11264" width="11.42578125" style="553"/>
    <col min="11265" max="11265" width="71" style="553" customWidth="1"/>
    <col min="11266" max="11270" width="17.7109375" style="553" customWidth="1"/>
    <col min="11271" max="11271" width="19.42578125" style="553" customWidth="1"/>
    <col min="11272" max="11275" width="17.7109375" style="553" customWidth="1"/>
    <col min="11276" max="11520" width="11.42578125" style="553"/>
    <col min="11521" max="11521" width="71" style="553" customWidth="1"/>
    <col min="11522" max="11526" width="17.7109375" style="553" customWidth="1"/>
    <col min="11527" max="11527" width="19.42578125" style="553" customWidth="1"/>
    <col min="11528" max="11531" width="17.7109375" style="553" customWidth="1"/>
    <col min="11532" max="11776" width="11.42578125" style="553"/>
    <col min="11777" max="11777" width="71" style="553" customWidth="1"/>
    <col min="11778" max="11782" width="17.7109375" style="553" customWidth="1"/>
    <col min="11783" max="11783" width="19.42578125" style="553" customWidth="1"/>
    <col min="11784" max="11787" width="17.7109375" style="553" customWidth="1"/>
    <col min="11788" max="12032" width="11.42578125" style="553"/>
    <col min="12033" max="12033" width="71" style="553" customWidth="1"/>
    <col min="12034" max="12038" width="17.7109375" style="553" customWidth="1"/>
    <col min="12039" max="12039" width="19.42578125" style="553" customWidth="1"/>
    <col min="12040" max="12043" width="17.7109375" style="553" customWidth="1"/>
    <col min="12044" max="12288" width="11.42578125" style="553"/>
    <col min="12289" max="12289" width="71" style="553" customWidth="1"/>
    <col min="12290" max="12294" width="17.7109375" style="553" customWidth="1"/>
    <col min="12295" max="12295" width="19.42578125" style="553" customWidth="1"/>
    <col min="12296" max="12299" width="17.7109375" style="553" customWidth="1"/>
    <col min="12300" max="12544" width="11.42578125" style="553"/>
    <col min="12545" max="12545" width="71" style="553" customWidth="1"/>
    <col min="12546" max="12550" width="17.7109375" style="553" customWidth="1"/>
    <col min="12551" max="12551" width="19.42578125" style="553" customWidth="1"/>
    <col min="12552" max="12555" width="17.7109375" style="553" customWidth="1"/>
    <col min="12556" max="12800" width="11.42578125" style="553"/>
    <col min="12801" max="12801" width="71" style="553" customWidth="1"/>
    <col min="12802" max="12806" width="17.7109375" style="553" customWidth="1"/>
    <col min="12807" max="12807" width="19.42578125" style="553" customWidth="1"/>
    <col min="12808" max="12811" width="17.7109375" style="553" customWidth="1"/>
    <col min="12812" max="13056" width="11.42578125" style="553"/>
    <col min="13057" max="13057" width="71" style="553" customWidth="1"/>
    <col min="13058" max="13062" width="17.7109375" style="553" customWidth="1"/>
    <col min="13063" max="13063" width="19.42578125" style="553" customWidth="1"/>
    <col min="13064" max="13067" width="17.7109375" style="553" customWidth="1"/>
    <col min="13068" max="13312" width="11.42578125" style="553"/>
    <col min="13313" max="13313" width="71" style="553" customWidth="1"/>
    <col min="13314" max="13318" width="17.7109375" style="553" customWidth="1"/>
    <col min="13319" max="13319" width="19.42578125" style="553" customWidth="1"/>
    <col min="13320" max="13323" width="17.7109375" style="553" customWidth="1"/>
    <col min="13324" max="13568" width="11.42578125" style="553"/>
    <col min="13569" max="13569" width="71" style="553" customWidth="1"/>
    <col min="13570" max="13574" width="17.7109375" style="553" customWidth="1"/>
    <col min="13575" max="13575" width="19.42578125" style="553" customWidth="1"/>
    <col min="13576" max="13579" width="17.7109375" style="553" customWidth="1"/>
    <col min="13580" max="13824" width="11.42578125" style="553"/>
    <col min="13825" max="13825" width="71" style="553" customWidth="1"/>
    <col min="13826" max="13830" width="17.7109375" style="553" customWidth="1"/>
    <col min="13831" max="13831" width="19.42578125" style="553" customWidth="1"/>
    <col min="13832" max="13835" width="17.7109375" style="553" customWidth="1"/>
    <col min="13836" max="14080" width="11.42578125" style="553"/>
    <col min="14081" max="14081" width="71" style="553" customWidth="1"/>
    <col min="14082" max="14086" width="17.7109375" style="553" customWidth="1"/>
    <col min="14087" max="14087" width="19.42578125" style="553" customWidth="1"/>
    <col min="14088" max="14091" width="17.7109375" style="553" customWidth="1"/>
    <col min="14092" max="14336" width="11.42578125" style="553"/>
    <col min="14337" max="14337" width="71" style="553" customWidth="1"/>
    <col min="14338" max="14342" width="17.7109375" style="553" customWidth="1"/>
    <col min="14343" max="14343" width="19.42578125" style="553" customWidth="1"/>
    <col min="14344" max="14347" width="17.7109375" style="553" customWidth="1"/>
    <col min="14348" max="14592" width="11.42578125" style="553"/>
    <col min="14593" max="14593" width="71" style="553" customWidth="1"/>
    <col min="14594" max="14598" width="17.7109375" style="553" customWidth="1"/>
    <col min="14599" max="14599" width="19.42578125" style="553" customWidth="1"/>
    <col min="14600" max="14603" width="17.7109375" style="553" customWidth="1"/>
    <col min="14604" max="14848" width="11.42578125" style="553"/>
    <col min="14849" max="14849" width="71" style="553" customWidth="1"/>
    <col min="14850" max="14854" width="17.7109375" style="553" customWidth="1"/>
    <col min="14855" max="14855" width="19.42578125" style="553" customWidth="1"/>
    <col min="14856" max="14859" width="17.7109375" style="553" customWidth="1"/>
    <col min="14860" max="15104" width="11.42578125" style="553"/>
    <col min="15105" max="15105" width="71" style="553" customWidth="1"/>
    <col min="15106" max="15110" width="17.7109375" style="553" customWidth="1"/>
    <col min="15111" max="15111" width="19.42578125" style="553" customWidth="1"/>
    <col min="15112" max="15115" width="17.7109375" style="553" customWidth="1"/>
    <col min="15116" max="15360" width="11.42578125" style="553"/>
    <col min="15361" max="15361" width="71" style="553" customWidth="1"/>
    <col min="15362" max="15366" width="17.7109375" style="553" customWidth="1"/>
    <col min="15367" max="15367" width="19.42578125" style="553" customWidth="1"/>
    <col min="15368" max="15371" width="17.7109375" style="553" customWidth="1"/>
    <col min="15372" max="15616" width="11.42578125" style="553"/>
    <col min="15617" max="15617" width="71" style="553" customWidth="1"/>
    <col min="15618" max="15622" width="17.7109375" style="553" customWidth="1"/>
    <col min="15623" max="15623" width="19.42578125" style="553" customWidth="1"/>
    <col min="15624" max="15627" width="17.7109375" style="553" customWidth="1"/>
    <col min="15628" max="15872" width="11.42578125" style="553"/>
    <col min="15873" max="15873" width="71" style="553" customWidth="1"/>
    <col min="15874" max="15878" width="17.7109375" style="553" customWidth="1"/>
    <col min="15879" max="15879" width="19.42578125" style="553" customWidth="1"/>
    <col min="15880" max="15883" width="17.7109375" style="553" customWidth="1"/>
    <col min="15884" max="16128" width="11.42578125" style="553"/>
    <col min="16129" max="16129" width="71" style="553" customWidth="1"/>
    <col min="16130" max="16134" width="17.7109375" style="553" customWidth="1"/>
    <col min="16135" max="16135" width="19.42578125" style="553" customWidth="1"/>
    <col min="16136" max="16139" width="17.7109375" style="553" customWidth="1"/>
    <col min="16140" max="16384" width="11.42578125" style="553"/>
  </cols>
  <sheetData>
    <row r="1" spans="1:11" s="348" customFormat="1" x14ac:dyDescent="0.25">
      <c r="A1" s="1578"/>
    </row>
    <row r="2" spans="1:11" s="348" customFormat="1" x14ac:dyDescent="0.25">
      <c r="A2" s="435" t="s">
        <v>126</v>
      </c>
      <c r="B2" s="350"/>
      <c r="C2" s="350"/>
      <c r="D2" s="350"/>
      <c r="E2" s="350"/>
      <c r="F2" s="350"/>
      <c r="G2" s="350"/>
      <c r="H2" s="350"/>
      <c r="I2" s="350"/>
      <c r="J2" s="350"/>
      <c r="K2" s="351" t="s">
        <v>127</v>
      </c>
    </row>
    <row r="3" spans="1:11" s="348" customFormat="1" x14ac:dyDescent="0.25">
      <c r="A3" s="34" t="s">
        <v>0</v>
      </c>
      <c r="B3" s="350"/>
      <c r="C3" s="350"/>
      <c r="D3" s="350"/>
      <c r="E3" s="350"/>
      <c r="F3" s="350"/>
      <c r="G3" s="350"/>
      <c r="H3" s="350"/>
      <c r="I3" s="350"/>
      <c r="J3" s="350"/>
      <c r="K3" s="350"/>
    </row>
    <row r="4" spans="1:11" s="348" customFormat="1" x14ac:dyDescent="0.25">
      <c r="A4" s="435" t="s">
        <v>2830</v>
      </c>
      <c r="B4" s="350"/>
      <c r="C4" s="350"/>
      <c r="D4" s="350"/>
      <c r="E4" s="350"/>
      <c r="F4" s="350"/>
      <c r="G4" s="350"/>
      <c r="H4" s="350"/>
      <c r="I4" s="350"/>
      <c r="J4" s="350"/>
      <c r="K4" s="350"/>
    </row>
    <row r="5" spans="1:11" s="348" customFormat="1" x14ac:dyDescent="0.25">
      <c r="A5" s="435"/>
      <c r="B5" s="350"/>
      <c r="C5" s="350"/>
      <c r="D5" s="350"/>
      <c r="E5" s="350"/>
      <c r="F5" s="350"/>
      <c r="G5" s="350"/>
      <c r="H5" s="350"/>
      <c r="I5" s="350"/>
      <c r="J5" s="350"/>
      <c r="K5" s="350"/>
    </row>
    <row r="6" spans="1:11" s="348" customFormat="1" x14ac:dyDescent="0.25">
      <c r="A6" s="1068" t="s">
        <v>1</v>
      </c>
      <c r="B6" s="1068" t="s">
        <v>2</v>
      </c>
      <c r="C6" s="1068" t="s">
        <v>3</v>
      </c>
      <c r="D6" s="1068"/>
      <c r="E6" s="353" t="s">
        <v>4</v>
      </c>
      <c r="F6" s="353"/>
      <c r="G6" s="1068" t="s">
        <v>5</v>
      </c>
      <c r="H6" s="1603" t="s">
        <v>6</v>
      </c>
      <c r="I6" s="1603"/>
      <c r="J6" s="1068" t="s">
        <v>7</v>
      </c>
      <c r="K6" s="1068" t="s">
        <v>8</v>
      </c>
    </row>
    <row r="7" spans="1:11" s="354" customFormat="1" x14ac:dyDescent="0.25">
      <c r="A7" s="1614" t="s">
        <v>9</v>
      </c>
      <c r="B7" s="1601" t="s">
        <v>10</v>
      </c>
      <c r="C7" s="1601" t="s">
        <v>11</v>
      </c>
      <c r="D7" s="1601" t="s">
        <v>12</v>
      </c>
      <c r="E7" s="1601" t="s">
        <v>13</v>
      </c>
      <c r="F7" s="1601"/>
      <c r="G7" s="1601" t="s">
        <v>14</v>
      </c>
      <c r="H7" s="1601" t="s">
        <v>15</v>
      </c>
      <c r="I7" s="1601"/>
      <c r="J7" s="1601" t="s">
        <v>16</v>
      </c>
      <c r="K7" s="1602" t="s">
        <v>17</v>
      </c>
    </row>
    <row r="8" spans="1:11" s="354" customFormat="1" x14ac:dyDescent="0.25">
      <c r="A8" s="1614"/>
      <c r="B8" s="1601"/>
      <c r="C8" s="1601"/>
      <c r="D8" s="1601"/>
      <c r="E8" s="1067" t="s">
        <v>18</v>
      </c>
      <c r="F8" s="1067" t="s">
        <v>19</v>
      </c>
      <c r="G8" s="1601"/>
      <c r="H8" s="1067" t="s">
        <v>18</v>
      </c>
      <c r="I8" s="1067" t="s">
        <v>19</v>
      </c>
      <c r="J8" s="1601"/>
      <c r="K8" s="1602"/>
    </row>
    <row r="9" spans="1:11" ht="15.95" customHeight="1" x14ac:dyDescent="0.25">
      <c r="A9" s="443" t="s">
        <v>467</v>
      </c>
      <c r="B9" s="444"/>
      <c r="C9" s="444"/>
      <c r="D9" s="444"/>
      <c r="E9" s="444"/>
      <c r="F9" s="444"/>
      <c r="G9" s="444"/>
      <c r="H9" s="444"/>
      <c r="I9" s="444"/>
      <c r="J9" s="444"/>
      <c r="K9" s="484">
        <f>SUM(K10)</f>
        <v>1072263.57</v>
      </c>
    </row>
    <row r="10" spans="1:11" x14ac:dyDescent="0.25">
      <c r="A10" s="357" t="s">
        <v>2810</v>
      </c>
      <c r="B10" s="541" t="s">
        <v>1539</v>
      </c>
      <c r="C10" s="1348" t="s">
        <v>3428</v>
      </c>
      <c r="D10" s="543" t="s">
        <v>2811</v>
      </c>
      <c r="E10" s="543"/>
      <c r="F10" s="543"/>
      <c r="G10" s="541"/>
      <c r="H10" s="541"/>
      <c r="I10" s="541"/>
      <c r="J10" s="541" t="s">
        <v>2812</v>
      </c>
      <c r="K10" s="1403">
        <v>1072263.57</v>
      </c>
    </row>
    <row r="11" spans="1:11" x14ac:dyDescent="0.25">
      <c r="A11" s="357"/>
      <c r="B11" s="541"/>
      <c r="C11" s="1348"/>
      <c r="D11" s="543"/>
      <c r="E11" s="543"/>
      <c r="F11" s="543"/>
      <c r="G11" s="541"/>
      <c r="H11" s="541"/>
      <c r="I11" s="541"/>
      <c r="J11" s="541"/>
      <c r="K11" s="1403"/>
    </row>
    <row r="12" spans="1:11" ht="15.95" customHeight="1" x14ac:dyDescent="0.25">
      <c r="A12" s="443" t="s">
        <v>594</v>
      </c>
      <c r="B12" s="444"/>
      <c r="C12" s="444"/>
      <c r="D12" s="227"/>
      <c r="E12" s="227"/>
      <c r="F12" s="227"/>
      <c r="G12" s="444"/>
      <c r="H12" s="444"/>
      <c r="I12" s="444"/>
      <c r="J12" s="444"/>
      <c r="K12" s="484">
        <f>SUM(K13:K17)</f>
        <v>3343548.22</v>
      </c>
    </row>
    <row r="13" spans="1:11" x14ac:dyDescent="0.25">
      <c r="A13" s="357" t="s">
        <v>685</v>
      </c>
      <c r="B13" s="541" t="s">
        <v>2813</v>
      </c>
      <c r="C13" s="541" t="s">
        <v>79</v>
      </c>
      <c r="D13" s="543" t="s">
        <v>2814</v>
      </c>
      <c r="E13" s="543"/>
      <c r="F13" s="543"/>
      <c r="G13" s="541"/>
      <c r="H13" s="541"/>
      <c r="I13" s="541"/>
      <c r="J13" s="541" t="s">
        <v>2812</v>
      </c>
      <c r="K13" s="1403">
        <v>463986.93</v>
      </c>
    </row>
    <row r="14" spans="1:11" x14ac:dyDescent="0.25">
      <c r="A14" s="357" t="s">
        <v>2815</v>
      </c>
      <c r="B14" s="541" t="s">
        <v>2816</v>
      </c>
      <c r="C14" s="541" t="s">
        <v>2817</v>
      </c>
      <c r="D14" s="543"/>
      <c r="E14" s="543"/>
      <c r="F14" s="543"/>
      <c r="G14" s="541">
        <v>25</v>
      </c>
      <c r="H14" s="541"/>
      <c r="I14" s="541"/>
      <c r="J14" s="541" t="s">
        <v>2812</v>
      </c>
      <c r="K14" s="1403">
        <v>1571170.73</v>
      </c>
    </row>
    <row r="15" spans="1:11" ht="15.95" customHeight="1" x14ac:dyDescent="0.25">
      <c r="A15" s="357" t="s">
        <v>2818</v>
      </c>
      <c r="B15" s="541" t="s">
        <v>2819</v>
      </c>
      <c r="C15" s="541" t="s">
        <v>2817</v>
      </c>
      <c r="D15" s="543"/>
      <c r="E15" s="543"/>
      <c r="F15" s="543"/>
      <c r="G15" s="541" t="s">
        <v>2820</v>
      </c>
      <c r="H15" s="541"/>
      <c r="I15" s="541"/>
      <c r="J15" s="541" t="s">
        <v>2812</v>
      </c>
      <c r="K15" s="1403">
        <v>212896</v>
      </c>
    </row>
    <row r="16" spans="1:11" ht="15.95" customHeight="1" x14ac:dyDescent="0.25">
      <c r="A16" s="357" t="s">
        <v>2821</v>
      </c>
      <c r="B16" s="541" t="s">
        <v>2822</v>
      </c>
      <c r="C16" s="541" t="s">
        <v>237</v>
      </c>
      <c r="D16" s="543"/>
      <c r="E16" s="543"/>
      <c r="F16" s="543"/>
      <c r="G16" s="541">
        <v>400</v>
      </c>
      <c r="H16" s="541"/>
      <c r="I16" s="541"/>
      <c r="J16" s="541" t="s">
        <v>2812</v>
      </c>
      <c r="K16" s="1403">
        <v>16026.85</v>
      </c>
    </row>
    <row r="17" spans="1:11" ht="15.95" customHeight="1" x14ac:dyDescent="0.25">
      <c r="A17" s="357" t="s">
        <v>1231</v>
      </c>
      <c r="B17" s="1348" t="s">
        <v>2823</v>
      </c>
      <c r="C17" s="541" t="s">
        <v>224</v>
      </c>
      <c r="D17" s="1095">
        <v>8.6956000000000006E-2</v>
      </c>
      <c r="E17" s="543"/>
      <c r="F17" s="543"/>
      <c r="G17" s="541"/>
      <c r="H17" s="541"/>
      <c r="I17" s="541"/>
      <c r="J17" s="541" t="s">
        <v>2812</v>
      </c>
      <c r="K17" s="1403">
        <v>1079467.71</v>
      </c>
    </row>
    <row r="18" spans="1:11" ht="15.95" customHeight="1" x14ac:dyDescent="0.25">
      <c r="A18" s="540"/>
      <c r="B18" s="437"/>
      <c r="C18" s="437"/>
      <c r="D18" s="226"/>
      <c r="E18" s="226"/>
      <c r="F18" s="226"/>
      <c r="G18" s="437"/>
      <c r="H18" s="437"/>
      <c r="I18" s="437"/>
      <c r="J18" s="437"/>
      <c r="K18" s="485"/>
    </row>
    <row r="19" spans="1:11" s="348" customFormat="1" ht="15.95" customHeight="1" x14ac:dyDescent="0.25">
      <c r="A19" s="445" t="s">
        <v>614</v>
      </c>
      <c r="B19" s="54"/>
      <c r="C19" s="54"/>
      <c r="D19" s="228"/>
      <c r="E19" s="228"/>
      <c r="F19" s="228"/>
      <c r="G19" s="54"/>
      <c r="H19" s="54"/>
      <c r="I19" s="54"/>
      <c r="J19" s="54"/>
      <c r="K19" s="486">
        <f>SUM(K20:K20)</f>
        <v>0</v>
      </c>
    </row>
    <row r="20" spans="1:11" s="348" customFormat="1" ht="15.95" customHeight="1" x14ac:dyDescent="0.25">
      <c r="A20" s="540"/>
      <c r="B20" s="438"/>
      <c r="C20" s="438"/>
      <c r="D20" s="229"/>
      <c r="E20" s="229"/>
      <c r="F20" s="229"/>
      <c r="G20" s="438"/>
      <c r="H20" s="438"/>
      <c r="I20" s="438"/>
      <c r="J20" s="438"/>
      <c r="K20" s="487"/>
    </row>
    <row r="21" spans="1:11" ht="15.95" customHeight="1" x14ac:dyDescent="0.25">
      <c r="A21" s="443" t="s">
        <v>617</v>
      </c>
      <c r="B21" s="444"/>
      <c r="C21" s="444"/>
      <c r="D21" s="227"/>
      <c r="E21" s="227"/>
      <c r="F21" s="227"/>
      <c r="G21" s="444"/>
      <c r="H21" s="444"/>
      <c r="I21" s="444"/>
      <c r="J21" s="444"/>
      <c r="K21" s="484">
        <f>SUM(K22)</f>
        <v>3110.8</v>
      </c>
    </row>
    <row r="22" spans="1:11" x14ac:dyDescent="0.25">
      <c r="A22" s="357" t="s">
        <v>2824</v>
      </c>
      <c r="B22" s="437"/>
      <c r="C22" s="541" t="s">
        <v>552</v>
      </c>
      <c r="D22" s="543"/>
      <c r="E22" s="543"/>
      <c r="F22" s="543"/>
      <c r="G22" s="541">
        <v>215</v>
      </c>
      <c r="H22" s="541"/>
      <c r="I22" s="541"/>
      <c r="J22" s="541" t="s">
        <v>2812</v>
      </c>
      <c r="K22" s="1656">
        <v>3110.8</v>
      </c>
    </row>
    <row r="23" spans="1:11" x14ac:dyDescent="0.25">
      <c r="A23" s="357" t="s">
        <v>2825</v>
      </c>
      <c r="B23" s="437"/>
      <c r="C23" s="541" t="s">
        <v>552</v>
      </c>
      <c r="D23" s="543"/>
      <c r="E23" s="543"/>
      <c r="F23" s="543"/>
      <c r="G23" s="541">
        <v>144</v>
      </c>
      <c r="H23" s="541"/>
      <c r="I23" s="541"/>
      <c r="J23" s="541" t="s">
        <v>2812</v>
      </c>
      <c r="K23" s="1701"/>
    </row>
    <row r="24" spans="1:11" x14ac:dyDescent="0.25">
      <c r="A24" s="357" t="s">
        <v>2826</v>
      </c>
      <c r="B24" s="437"/>
      <c r="C24" s="541" t="s">
        <v>552</v>
      </c>
      <c r="D24" s="543"/>
      <c r="E24" s="543"/>
      <c r="F24" s="543"/>
      <c r="G24" s="541">
        <v>144</v>
      </c>
      <c r="H24" s="541"/>
      <c r="I24" s="541"/>
      <c r="J24" s="541" t="s">
        <v>2812</v>
      </c>
      <c r="K24" s="1657"/>
    </row>
    <row r="25" spans="1:11" ht="15.95" customHeight="1" x14ac:dyDescent="0.25">
      <c r="A25" s="540"/>
      <c r="B25" s="437"/>
      <c r="C25" s="437"/>
      <c r="D25" s="226"/>
      <c r="E25" s="226"/>
      <c r="F25" s="226"/>
      <c r="G25" s="437"/>
      <c r="H25" s="437"/>
      <c r="I25" s="437"/>
      <c r="J25" s="437"/>
      <c r="K25" s="485"/>
    </row>
    <row r="26" spans="1:11" ht="15.95" customHeight="1" x14ac:dyDescent="0.25">
      <c r="A26" s="443" t="s">
        <v>620</v>
      </c>
      <c r="B26" s="444"/>
      <c r="C26" s="444"/>
      <c r="D26" s="227"/>
      <c r="E26" s="227"/>
      <c r="F26" s="227"/>
      <c r="G26" s="444"/>
      <c r="H26" s="444"/>
      <c r="I26" s="444"/>
      <c r="J26" s="444"/>
      <c r="K26" s="484">
        <f>SUM(K27:K27)</f>
        <v>0</v>
      </c>
    </row>
    <row r="27" spans="1:11" ht="15.95" customHeight="1" x14ac:dyDescent="0.25">
      <c r="A27" s="439"/>
      <c r="B27" s="437"/>
      <c r="C27" s="437"/>
      <c r="D27" s="226"/>
      <c r="E27" s="226"/>
      <c r="F27" s="226"/>
      <c r="G27" s="437"/>
      <c r="H27" s="437"/>
      <c r="I27" s="437"/>
      <c r="J27" s="437"/>
      <c r="K27" s="485"/>
    </row>
    <row r="28" spans="1:11" ht="15.95" customHeight="1" x14ac:dyDescent="0.25">
      <c r="A28" s="443" t="s">
        <v>621</v>
      </c>
      <c r="B28" s="444"/>
      <c r="C28" s="444"/>
      <c r="D28" s="227"/>
      <c r="E28" s="227"/>
      <c r="F28" s="227"/>
      <c r="G28" s="444"/>
      <c r="H28" s="444"/>
      <c r="I28" s="444"/>
      <c r="J28" s="444"/>
      <c r="K28" s="484">
        <f>SUM(K29:K29)</f>
        <v>0</v>
      </c>
    </row>
    <row r="29" spans="1:11" ht="15.95" customHeight="1" x14ac:dyDescent="0.25">
      <c r="A29" s="439"/>
      <c r="B29" s="437"/>
      <c r="C29" s="437"/>
      <c r="D29" s="226"/>
      <c r="E29" s="226"/>
      <c r="F29" s="226"/>
      <c r="G29" s="437"/>
      <c r="H29" s="437"/>
      <c r="I29" s="437"/>
      <c r="J29" s="437"/>
      <c r="K29" s="485"/>
    </row>
    <row r="30" spans="1:11" s="348" customFormat="1" ht="15.95" customHeight="1" x14ac:dyDescent="0.25">
      <c r="A30" s="445" t="s">
        <v>624</v>
      </c>
      <c r="B30" s="54"/>
      <c r="C30" s="54"/>
      <c r="D30" s="228"/>
      <c r="E30" s="228"/>
      <c r="F30" s="228"/>
      <c r="G30" s="54"/>
      <c r="H30" s="54"/>
      <c r="I30" s="54"/>
      <c r="J30" s="54"/>
      <c r="K30" s="486">
        <f>SUM(K31)</f>
        <v>0</v>
      </c>
    </row>
    <row r="31" spans="1:11" s="348" customFormat="1" ht="15.95" customHeight="1" x14ac:dyDescent="0.25">
      <c r="A31" s="440"/>
      <c r="B31" s="438"/>
      <c r="C31" s="438"/>
      <c r="D31" s="229"/>
      <c r="E31" s="229"/>
      <c r="F31" s="229"/>
      <c r="G31" s="438"/>
      <c r="H31" s="438"/>
      <c r="I31" s="438"/>
      <c r="J31" s="438"/>
      <c r="K31" s="487"/>
    </row>
    <row r="32" spans="1:11" ht="15.95" customHeight="1" x14ac:dyDescent="0.25">
      <c r="A32" s="443" t="s">
        <v>627</v>
      </c>
      <c r="B32" s="444"/>
      <c r="C32" s="444"/>
      <c r="D32" s="227"/>
      <c r="E32" s="227"/>
      <c r="F32" s="227"/>
      <c r="G32" s="444"/>
      <c r="H32" s="444"/>
      <c r="I32" s="444"/>
      <c r="J32" s="444"/>
      <c r="K32" s="484">
        <f>SUM(K33)</f>
        <v>393467.56</v>
      </c>
    </row>
    <row r="33" spans="1:11" x14ac:dyDescent="0.25">
      <c r="A33" s="357" t="s">
        <v>2827</v>
      </c>
      <c r="B33" s="541" t="s">
        <v>2828</v>
      </c>
      <c r="C33" s="541" t="s">
        <v>79</v>
      </c>
      <c r="D33" s="543">
        <v>0.2</v>
      </c>
      <c r="E33" s="543"/>
      <c r="F33" s="543"/>
      <c r="G33" s="541"/>
      <c r="H33" s="541"/>
      <c r="I33" s="541"/>
      <c r="J33" s="541" t="s">
        <v>2812</v>
      </c>
      <c r="K33" s="1656">
        <v>393467.56</v>
      </c>
    </row>
    <row r="34" spans="1:11" x14ac:dyDescent="0.25">
      <c r="A34" s="357" t="s">
        <v>2827</v>
      </c>
      <c r="B34" s="541" t="s">
        <v>2829</v>
      </c>
      <c r="C34" s="541" t="s">
        <v>79</v>
      </c>
      <c r="D34" s="543">
        <v>0.1</v>
      </c>
      <c r="E34" s="543"/>
      <c r="F34" s="543"/>
      <c r="G34" s="541"/>
      <c r="H34" s="541"/>
      <c r="I34" s="541"/>
      <c r="J34" s="541" t="s">
        <v>2812</v>
      </c>
      <c r="K34" s="1657"/>
    </row>
    <row r="35" spans="1:11" x14ac:dyDescent="0.25">
      <c r="A35" s="439"/>
      <c r="B35" s="541"/>
      <c r="C35" s="541"/>
      <c r="D35" s="543"/>
      <c r="E35" s="543"/>
      <c r="F35" s="543"/>
      <c r="G35" s="541"/>
      <c r="H35" s="541"/>
      <c r="I35" s="541"/>
      <c r="J35" s="541"/>
      <c r="K35" s="1403"/>
    </row>
    <row r="36" spans="1:11" ht="15.95" customHeight="1" x14ac:dyDescent="0.25">
      <c r="A36" s="441" t="s">
        <v>628</v>
      </c>
      <c r="B36" s="1069"/>
      <c r="C36" s="1069"/>
      <c r="D36" s="230"/>
      <c r="E36" s="230"/>
      <c r="F36" s="230"/>
      <c r="G36" s="1069"/>
      <c r="H36" s="1069"/>
      <c r="I36" s="1069"/>
      <c r="J36" s="1069"/>
      <c r="K36" s="448">
        <f>+K9+K12+K19+K21+K26+K28+K30+K32</f>
        <v>4812390.1499999994</v>
      </c>
    </row>
    <row r="37" spans="1:11" x14ac:dyDescent="0.25">
      <c r="A37" s="482"/>
      <c r="B37" s="19"/>
      <c r="C37" s="19"/>
      <c r="D37" s="19"/>
      <c r="E37" s="19"/>
      <c r="F37" s="19"/>
      <c r="G37" s="19"/>
      <c r="H37" s="19"/>
      <c r="I37" s="19"/>
      <c r="J37" s="19"/>
      <c r="K37" s="19"/>
    </row>
  </sheetData>
  <mergeCells count="12">
    <mergeCell ref="J7:J8"/>
    <mergeCell ref="K7:K8"/>
    <mergeCell ref="K22:K24"/>
    <mergeCell ref="K33:K34"/>
    <mergeCell ref="H6:I6"/>
    <mergeCell ref="G7:G8"/>
    <mergeCell ref="H7:I7"/>
    <mergeCell ref="A7:A8"/>
    <mergeCell ref="B7:B8"/>
    <mergeCell ref="C7:C8"/>
    <mergeCell ref="D7:D8"/>
    <mergeCell ref="E7:F7"/>
  </mergeCells>
  <pageMargins left="0.70866141732283472" right="0.70866141732283472" top="0.74803149606299213" bottom="0.74803149606299213" header="0.31496062992125984" footer="0.31496062992125984"/>
  <pageSetup paperSize="9" scale="50" orientation="landscape" r:id="rId1"/>
  <ignoredErrors>
    <ignoredError sqref="A6:XFD6" numberStoredAsText="1"/>
  </ignoredError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L43"/>
  <sheetViews>
    <sheetView showGridLines="0" topLeftCell="A31" zoomScale="90" zoomScaleNormal="90" workbookViewId="0">
      <selection activeCell="K38" sqref="K38"/>
    </sheetView>
  </sheetViews>
  <sheetFormatPr baseColWidth="10" defaultRowHeight="15" x14ac:dyDescent="0.25"/>
  <cols>
    <col min="1" max="1" width="68" style="28" bestFit="1" customWidth="1"/>
    <col min="2" max="2" width="19.42578125" style="28" bestFit="1" customWidth="1"/>
    <col min="3" max="3" width="16.7109375" style="28" bestFit="1" customWidth="1"/>
    <col min="4" max="4" width="17" style="28" bestFit="1" customWidth="1"/>
    <col min="5" max="5" width="10.140625" style="28" customWidth="1"/>
    <col min="6" max="6" width="10.42578125" style="28" customWidth="1"/>
    <col min="7" max="7" width="8.85546875" style="28" bestFit="1" customWidth="1"/>
    <col min="8" max="8" width="7.5703125" style="28" bestFit="1" customWidth="1"/>
    <col min="9" max="9" width="8.140625" style="28" bestFit="1" customWidth="1"/>
    <col min="10" max="10" width="18.7109375" style="28" bestFit="1" customWidth="1"/>
    <col min="11" max="11" width="17.28515625" style="28" bestFit="1" customWidth="1"/>
    <col min="12" max="16384" width="11.42578125" style="28"/>
  </cols>
  <sheetData>
    <row r="2" spans="1:11" x14ac:dyDescent="0.25">
      <c r="A2" s="5" t="s">
        <v>126</v>
      </c>
      <c r="K2" s="351" t="s">
        <v>127</v>
      </c>
    </row>
    <row r="3" spans="1:11" s="22" customFormat="1" ht="17.25" customHeight="1" x14ac:dyDescent="0.25">
      <c r="A3" s="34" t="s">
        <v>0</v>
      </c>
      <c r="B3" s="24"/>
      <c r="C3" s="24"/>
      <c r="D3" s="24"/>
      <c r="E3" s="24"/>
      <c r="F3" s="24"/>
      <c r="G3" s="24"/>
      <c r="H3" s="24"/>
      <c r="I3" s="24"/>
      <c r="J3" s="24"/>
      <c r="K3" s="24"/>
    </row>
    <row r="4" spans="1:11" s="22" customFormat="1" x14ac:dyDescent="0.25">
      <c r="A4" s="23" t="s">
        <v>123</v>
      </c>
      <c r="B4" s="24"/>
      <c r="C4" s="24"/>
      <c r="D4" s="1579"/>
      <c r="E4" s="24"/>
      <c r="F4" s="24"/>
      <c r="G4" s="24"/>
      <c r="H4" s="24"/>
      <c r="I4" s="24"/>
      <c r="J4" s="24"/>
      <c r="K4" s="24"/>
    </row>
    <row r="5" spans="1:11" s="22" customFormat="1" x14ac:dyDescent="0.25"/>
    <row r="6" spans="1:11" s="22" customFormat="1" x14ac:dyDescent="0.25">
      <c r="A6" s="25" t="s">
        <v>1</v>
      </c>
      <c r="B6" s="25" t="s">
        <v>2</v>
      </c>
      <c r="C6" s="25" t="s">
        <v>3</v>
      </c>
      <c r="D6" s="25"/>
      <c r="E6" s="26" t="s">
        <v>4</v>
      </c>
      <c r="F6" s="26"/>
      <c r="G6" s="25" t="s">
        <v>5</v>
      </c>
      <c r="H6" s="1721" t="s">
        <v>6</v>
      </c>
      <c r="I6" s="1721"/>
      <c r="J6" s="25" t="s">
        <v>7</v>
      </c>
      <c r="K6" s="25" t="s">
        <v>8</v>
      </c>
    </row>
    <row r="7" spans="1:11" s="27" customFormat="1" ht="15" customHeight="1" x14ac:dyDescent="0.25">
      <c r="A7" s="1614" t="s">
        <v>9</v>
      </c>
      <c r="B7" s="1601" t="s">
        <v>10</v>
      </c>
      <c r="C7" s="1601" t="s">
        <v>11</v>
      </c>
      <c r="D7" s="1601" t="s">
        <v>12</v>
      </c>
      <c r="E7" s="1601" t="s">
        <v>13</v>
      </c>
      <c r="F7" s="1601"/>
      <c r="G7" s="1601" t="s">
        <v>14</v>
      </c>
      <c r="H7" s="1601" t="s">
        <v>15</v>
      </c>
      <c r="I7" s="1601"/>
      <c r="J7" s="1601" t="s">
        <v>16</v>
      </c>
      <c r="K7" s="1669" t="s">
        <v>17</v>
      </c>
    </row>
    <row r="8" spans="1:11" s="27" customFormat="1" x14ac:dyDescent="0.25">
      <c r="A8" s="1614"/>
      <c r="B8" s="1601"/>
      <c r="C8" s="1601"/>
      <c r="D8" s="1601"/>
      <c r="E8" s="509" t="s">
        <v>18</v>
      </c>
      <c r="F8" s="509" t="s">
        <v>19</v>
      </c>
      <c r="G8" s="1601"/>
      <c r="H8" s="509" t="s">
        <v>18</v>
      </c>
      <c r="I8" s="509" t="s">
        <v>19</v>
      </c>
      <c r="J8" s="1601"/>
      <c r="K8" s="1669"/>
    </row>
    <row r="9" spans="1:11" ht="20.100000000000001" customHeight="1" x14ac:dyDescent="0.25">
      <c r="A9" s="99" t="s">
        <v>20</v>
      </c>
      <c r="B9" s="36"/>
      <c r="C9" s="36"/>
      <c r="D9" s="36"/>
      <c r="E9" s="36"/>
      <c r="F9" s="36"/>
      <c r="G9" s="36"/>
      <c r="H9" s="36"/>
      <c r="I9" s="36"/>
      <c r="J9" s="36"/>
      <c r="K9" s="1506">
        <f>SUM(K10)</f>
        <v>0</v>
      </c>
    </row>
    <row r="10" spans="1:11" ht="20.100000000000001" customHeight="1" x14ac:dyDescent="0.25">
      <c r="A10" s="100"/>
      <c r="B10" s="29"/>
      <c r="C10" s="29"/>
      <c r="D10" s="29"/>
      <c r="E10" s="29"/>
      <c r="F10" s="29"/>
      <c r="G10" s="29"/>
      <c r="H10" s="29"/>
      <c r="I10" s="29"/>
      <c r="J10" s="29"/>
      <c r="K10" s="1507"/>
    </row>
    <row r="11" spans="1:11" ht="20.100000000000001" customHeight="1" x14ac:dyDescent="0.25">
      <c r="A11" s="99" t="s">
        <v>21</v>
      </c>
      <c r="B11" s="36"/>
      <c r="C11" s="36"/>
      <c r="D11" s="36"/>
      <c r="E11" s="36"/>
      <c r="F11" s="36"/>
      <c r="G11" s="36"/>
      <c r="H11" s="36"/>
      <c r="I11" s="36"/>
      <c r="J11" s="36"/>
      <c r="K11" s="1508">
        <f>SUM(K12:K15)</f>
        <v>119426072.81999999</v>
      </c>
    </row>
    <row r="12" spans="1:11" ht="20.100000000000001" customHeight="1" x14ac:dyDescent="0.25">
      <c r="A12" s="101" t="s">
        <v>77</v>
      </c>
      <c r="B12" s="61" t="s">
        <v>78</v>
      </c>
      <c r="C12" s="61" t="s">
        <v>79</v>
      </c>
      <c r="D12" s="62">
        <v>1.6500000000000001E-2</v>
      </c>
      <c r="E12" s="57"/>
      <c r="F12" s="57"/>
      <c r="G12" s="63" t="s">
        <v>80</v>
      </c>
      <c r="H12" s="57"/>
      <c r="I12" s="57"/>
      <c r="J12" s="1722" t="s">
        <v>81</v>
      </c>
      <c r="K12" s="1509">
        <v>55202362.100000001</v>
      </c>
    </row>
    <row r="13" spans="1:11" ht="20.100000000000001" customHeight="1" x14ac:dyDescent="0.25">
      <c r="A13" s="1580" t="s">
        <v>28</v>
      </c>
      <c r="B13" s="1581" t="s">
        <v>82</v>
      </c>
      <c r="C13" s="1581" t="s">
        <v>79</v>
      </c>
      <c r="D13" s="1582" t="s">
        <v>80</v>
      </c>
      <c r="E13" s="1583"/>
      <c r="F13" s="1583"/>
      <c r="G13" s="1582" t="s">
        <v>80</v>
      </c>
      <c r="H13" s="1583"/>
      <c r="I13" s="1583"/>
      <c r="J13" s="1722"/>
      <c r="K13" s="1509">
        <v>12810298.98</v>
      </c>
    </row>
    <row r="14" spans="1:11" ht="20.100000000000001" customHeight="1" x14ac:dyDescent="0.25">
      <c r="A14" s="1580" t="s">
        <v>83</v>
      </c>
      <c r="B14" s="1581" t="s">
        <v>84</v>
      </c>
      <c r="C14" s="1581" t="s">
        <v>79</v>
      </c>
      <c r="D14" s="1582" t="s">
        <v>80</v>
      </c>
      <c r="E14" s="1583"/>
      <c r="F14" s="1583"/>
      <c r="G14" s="1582" t="s">
        <v>80</v>
      </c>
      <c r="H14" s="1583"/>
      <c r="I14" s="1583"/>
      <c r="J14" s="1722"/>
      <c r="K14" s="1509">
        <v>15539280.560000001</v>
      </c>
    </row>
    <row r="15" spans="1:11" ht="20.100000000000001" customHeight="1" x14ac:dyDescent="0.25">
      <c r="A15" s="102" t="s">
        <v>85</v>
      </c>
      <c r="B15" s="61" t="s">
        <v>86</v>
      </c>
      <c r="C15" s="61" t="s">
        <v>79</v>
      </c>
      <c r="D15" s="63" t="s">
        <v>87</v>
      </c>
      <c r="E15" s="57"/>
      <c r="F15" s="62">
        <v>0.15</v>
      </c>
      <c r="G15" s="63" t="s">
        <v>80</v>
      </c>
      <c r="H15" s="57"/>
      <c r="I15" s="57"/>
      <c r="J15" s="1722"/>
      <c r="K15" s="1509">
        <v>35874131.18</v>
      </c>
    </row>
    <row r="16" spans="1:11" ht="20.100000000000001" customHeight="1" x14ac:dyDescent="0.25">
      <c r="A16" s="102"/>
      <c r="B16" s="61"/>
      <c r="C16" s="61"/>
      <c r="D16" s="63"/>
      <c r="E16" s="57"/>
      <c r="F16" s="62"/>
      <c r="G16" s="63"/>
      <c r="H16" s="57"/>
      <c r="I16" s="57"/>
      <c r="J16" s="1504"/>
      <c r="K16" s="1509"/>
    </row>
    <row r="17" spans="1:12" s="22" customFormat="1" ht="20.100000000000001" customHeight="1" x14ac:dyDescent="0.25">
      <c r="A17" s="103" t="s">
        <v>40</v>
      </c>
      <c r="B17" s="55"/>
      <c r="C17" s="55"/>
      <c r="D17" s="58"/>
      <c r="E17" s="58"/>
      <c r="F17" s="58"/>
      <c r="G17" s="58"/>
      <c r="H17" s="58"/>
      <c r="I17" s="58"/>
      <c r="J17" s="35"/>
      <c r="K17" s="1508">
        <f>SUM(K18)</f>
        <v>3571176.4</v>
      </c>
    </row>
    <row r="18" spans="1:12" s="30" customFormat="1" ht="20.100000000000001" customHeight="1" x14ac:dyDescent="0.25">
      <c r="A18" s="104" t="s">
        <v>88</v>
      </c>
      <c r="B18" s="61" t="s">
        <v>89</v>
      </c>
      <c r="C18" s="61" t="s">
        <v>90</v>
      </c>
      <c r="D18" s="246" t="s">
        <v>80</v>
      </c>
      <c r="E18" s="248"/>
      <c r="F18" s="248"/>
      <c r="G18" s="246" t="s">
        <v>80</v>
      </c>
      <c r="H18" s="59"/>
      <c r="I18" s="59"/>
      <c r="J18" s="64" t="s">
        <v>81</v>
      </c>
      <c r="K18" s="1509">
        <f>3533861.38+37315.02</f>
        <v>3571176.4</v>
      </c>
    </row>
    <row r="19" spans="1:12" s="30" customFormat="1" ht="20.100000000000001" customHeight="1" x14ac:dyDescent="0.25">
      <c r="A19" s="104"/>
      <c r="B19" s="61"/>
      <c r="C19" s="61"/>
      <c r="D19" s="246"/>
      <c r="E19" s="248"/>
      <c r="F19" s="248"/>
      <c r="G19" s="246"/>
      <c r="H19" s="59"/>
      <c r="I19" s="59"/>
      <c r="J19" s="64"/>
      <c r="K19" s="1509"/>
    </row>
    <row r="20" spans="1:12" ht="20.100000000000001" customHeight="1" x14ac:dyDescent="0.25">
      <c r="A20" s="99" t="s">
        <v>41</v>
      </c>
      <c r="B20" s="56"/>
      <c r="C20" s="56"/>
      <c r="D20" s="60"/>
      <c r="E20" s="60"/>
      <c r="F20" s="60"/>
      <c r="G20" s="60"/>
      <c r="H20" s="60"/>
      <c r="I20" s="60"/>
      <c r="J20" s="36"/>
      <c r="K20" s="1508">
        <f>SUM(K21:K25)</f>
        <v>6536357.7299999995</v>
      </c>
    </row>
    <row r="21" spans="1:12" ht="20.100000000000001" customHeight="1" x14ac:dyDescent="0.25">
      <c r="A21" s="102" t="s">
        <v>97</v>
      </c>
      <c r="B21" s="61" t="s">
        <v>80</v>
      </c>
      <c r="C21" s="61" t="s">
        <v>80</v>
      </c>
      <c r="D21" s="246" t="s">
        <v>80</v>
      </c>
      <c r="E21" s="247"/>
      <c r="F21" s="247"/>
      <c r="G21" s="246" t="s">
        <v>80</v>
      </c>
      <c r="H21" s="57"/>
      <c r="I21" s="57"/>
      <c r="J21" s="1722" t="s">
        <v>81</v>
      </c>
      <c r="K21" s="1510">
        <v>3587646.57</v>
      </c>
      <c r="L21" s="249"/>
    </row>
    <row r="22" spans="1:12" ht="20.100000000000001" customHeight="1" x14ac:dyDescent="0.25">
      <c r="A22" s="102" t="s">
        <v>96</v>
      </c>
      <c r="B22" s="61" t="s">
        <v>80</v>
      </c>
      <c r="C22" s="61" t="s">
        <v>90</v>
      </c>
      <c r="D22" s="246" t="s">
        <v>80</v>
      </c>
      <c r="E22" s="247"/>
      <c r="F22" s="247"/>
      <c r="G22" s="246" t="s">
        <v>80</v>
      </c>
      <c r="H22" s="57"/>
      <c r="I22" s="57"/>
      <c r="J22" s="1722"/>
      <c r="K22" s="1510">
        <v>2398947.7999999998</v>
      </c>
    </row>
    <row r="23" spans="1:12" ht="20.100000000000001" customHeight="1" x14ac:dyDescent="0.25">
      <c r="A23" s="102" t="s">
        <v>94</v>
      </c>
      <c r="B23" s="61" t="s">
        <v>80</v>
      </c>
      <c r="C23" s="61" t="s">
        <v>80</v>
      </c>
      <c r="D23" s="246" t="s">
        <v>80</v>
      </c>
      <c r="E23" s="247"/>
      <c r="F23" s="247"/>
      <c r="G23" s="246" t="s">
        <v>80</v>
      </c>
      <c r="H23" s="57"/>
      <c r="I23" s="57"/>
      <c r="J23" s="1722"/>
      <c r="K23" s="1510">
        <v>379600</v>
      </c>
    </row>
    <row r="24" spans="1:12" ht="20.100000000000001" customHeight="1" x14ac:dyDescent="0.25">
      <c r="A24" s="102" t="s">
        <v>91</v>
      </c>
      <c r="B24" s="61" t="s">
        <v>80</v>
      </c>
      <c r="C24" s="61" t="s">
        <v>92</v>
      </c>
      <c r="D24" s="63" t="s">
        <v>93</v>
      </c>
      <c r="E24" s="57"/>
      <c r="F24" s="57"/>
      <c r="G24" s="63" t="s">
        <v>80</v>
      </c>
      <c r="H24" s="57"/>
      <c r="I24" s="57"/>
      <c r="J24" s="1722"/>
      <c r="K24" s="1510">
        <v>138904</v>
      </c>
    </row>
    <row r="25" spans="1:12" ht="20.100000000000001" customHeight="1" x14ac:dyDescent="0.25">
      <c r="A25" s="102" t="s">
        <v>95</v>
      </c>
      <c r="B25" s="61" t="s">
        <v>80</v>
      </c>
      <c r="C25" s="61" t="s">
        <v>80</v>
      </c>
      <c r="D25" s="246" t="s">
        <v>80</v>
      </c>
      <c r="E25" s="247"/>
      <c r="F25" s="247"/>
      <c r="G25" s="246" t="s">
        <v>80</v>
      </c>
      <c r="H25" s="57"/>
      <c r="I25" s="57"/>
      <c r="J25" s="1722"/>
      <c r="K25" s="1510">
        <v>31259.360000000001</v>
      </c>
    </row>
    <row r="26" spans="1:12" ht="20.100000000000001" customHeight="1" x14ac:dyDescent="0.25">
      <c r="A26" s="102"/>
      <c r="B26" s="61"/>
      <c r="C26" s="61"/>
      <c r="D26" s="246"/>
      <c r="E26" s="247"/>
      <c r="F26" s="247"/>
      <c r="G26" s="246"/>
      <c r="H26" s="57"/>
      <c r="I26" s="57"/>
      <c r="J26" s="1504"/>
      <c r="K26" s="1510"/>
    </row>
    <row r="27" spans="1:12" ht="20.100000000000001" customHeight="1" x14ac:dyDescent="0.25">
      <c r="A27" s="99" t="s">
        <v>64</v>
      </c>
      <c r="B27" s="56"/>
      <c r="C27" s="56"/>
      <c r="D27" s="60"/>
      <c r="E27" s="60"/>
      <c r="F27" s="60"/>
      <c r="G27" s="60"/>
      <c r="H27" s="60"/>
      <c r="I27" s="60"/>
      <c r="J27" s="36"/>
      <c r="K27" s="1508">
        <f>SUM(K28)</f>
        <v>0</v>
      </c>
    </row>
    <row r="28" spans="1:12" s="31" customFormat="1" ht="20.100000000000001" customHeight="1" x14ac:dyDescent="0.25">
      <c r="A28" s="100"/>
      <c r="B28" s="105"/>
      <c r="C28" s="105"/>
      <c r="D28" s="57"/>
      <c r="E28" s="57"/>
      <c r="F28" s="57"/>
      <c r="G28" s="57"/>
      <c r="H28" s="57"/>
      <c r="I28" s="57"/>
      <c r="J28" s="29"/>
      <c r="K28" s="1509"/>
    </row>
    <row r="29" spans="1:12" ht="20.100000000000001" customHeight="1" x14ac:dyDescent="0.25">
      <c r="A29" s="99" t="s">
        <v>65</v>
      </c>
      <c r="B29" s="56"/>
      <c r="C29" s="56"/>
      <c r="D29" s="60"/>
      <c r="E29" s="60"/>
      <c r="F29" s="60"/>
      <c r="G29" s="60"/>
      <c r="H29" s="60"/>
      <c r="I29" s="60"/>
      <c r="J29" s="36"/>
      <c r="K29" s="1508">
        <f>SUM(K30)</f>
        <v>1426079.42</v>
      </c>
    </row>
    <row r="30" spans="1:12" s="31" customFormat="1" ht="20.100000000000001" customHeight="1" x14ac:dyDescent="0.25">
      <c r="A30" s="104" t="s">
        <v>66</v>
      </c>
      <c r="B30" s="61" t="s">
        <v>98</v>
      </c>
      <c r="C30" s="61" t="s">
        <v>80</v>
      </c>
      <c r="D30" s="63" t="s">
        <v>590</v>
      </c>
      <c r="E30" s="57"/>
      <c r="F30" s="57"/>
      <c r="G30" s="63" t="s">
        <v>80</v>
      </c>
      <c r="H30" s="57"/>
      <c r="I30" s="57"/>
      <c r="J30" s="65" t="s">
        <v>81</v>
      </c>
      <c r="K30" s="1509">
        <v>1426079.42</v>
      </c>
    </row>
    <row r="31" spans="1:12" s="31" customFormat="1" ht="20.100000000000001" customHeight="1" x14ac:dyDescent="0.25">
      <c r="A31" s="100"/>
      <c r="B31" s="105"/>
      <c r="C31" s="105"/>
      <c r="D31" s="57"/>
      <c r="E31" s="57"/>
      <c r="F31" s="57"/>
      <c r="G31" s="57"/>
      <c r="H31" s="57"/>
      <c r="I31" s="57"/>
      <c r="J31" s="29"/>
      <c r="K31" s="1509"/>
    </row>
    <row r="32" spans="1:12" s="22" customFormat="1" ht="20.100000000000001" customHeight="1" x14ac:dyDescent="0.25">
      <c r="A32" s="103" t="s">
        <v>67</v>
      </c>
      <c r="B32" s="55"/>
      <c r="C32" s="55"/>
      <c r="D32" s="58"/>
      <c r="E32" s="58"/>
      <c r="F32" s="58"/>
      <c r="G32" s="58"/>
      <c r="H32" s="58"/>
      <c r="I32" s="58"/>
      <c r="J32" s="35"/>
      <c r="K32" s="1508">
        <f>SUM(K33)</f>
        <v>0</v>
      </c>
    </row>
    <row r="33" spans="1:12" s="22" customFormat="1" ht="20.100000000000001" customHeight="1" x14ac:dyDescent="0.25">
      <c r="A33" s="106"/>
      <c r="B33" s="107"/>
      <c r="C33" s="107"/>
      <c r="D33" s="59"/>
      <c r="E33" s="59"/>
      <c r="F33" s="59"/>
      <c r="G33" s="59"/>
      <c r="H33" s="59"/>
      <c r="I33" s="59"/>
      <c r="J33" s="1505"/>
      <c r="K33" s="1509"/>
    </row>
    <row r="34" spans="1:12" ht="20.100000000000001" customHeight="1" x14ac:dyDescent="0.25">
      <c r="A34" s="99" t="s">
        <v>68</v>
      </c>
      <c r="B34" s="56"/>
      <c r="C34" s="56"/>
      <c r="D34" s="60"/>
      <c r="E34" s="60"/>
      <c r="F34" s="60"/>
      <c r="G34" s="60"/>
      <c r="H34" s="60"/>
      <c r="I34" s="60"/>
      <c r="J34" s="36"/>
      <c r="K34" s="1508">
        <f>SUM(K35:K40)</f>
        <v>24233174.59</v>
      </c>
    </row>
    <row r="35" spans="1:12" s="30" customFormat="1" ht="20.100000000000001" customHeight="1" x14ac:dyDescent="0.25">
      <c r="A35" s="102" t="s">
        <v>106</v>
      </c>
      <c r="B35" s="61" t="s">
        <v>80</v>
      </c>
      <c r="C35" s="61" t="s">
        <v>80</v>
      </c>
      <c r="D35" s="63" t="s">
        <v>80</v>
      </c>
      <c r="E35" s="59"/>
      <c r="F35" s="59"/>
      <c r="G35" s="63" t="s">
        <v>80</v>
      </c>
      <c r="H35" s="59"/>
      <c r="I35" s="59"/>
      <c r="J35" s="1723" t="s">
        <v>81</v>
      </c>
      <c r="K35" s="1509">
        <f>1419790.76+6722612.93</f>
        <v>8142403.6899999995</v>
      </c>
      <c r="L35" s="28"/>
    </row>
    <row r="36" spans="1:12" s="30" customFormat="1" ht="20.100000000000001" customHeight="1" x14ac:dyDescent="0.25">
      <c r="A36" s="102" t="s">
        <v>107</v>
      </c>
      <c r="B36" s="61" t="s">
        <v>80</v>
      </c>
      <c r="C36" s="61" t="s">
        <v>80</v>
      </c>
      <c r="D36" s="63" t="s">
        <v>80</v>
      </c>
      <c r="E36" s="57"/>
      <c r="F36" s="57"/>
      <c r="G36" s="63" t="s">
        <v>80</v>
      </c>
      <c r="H36" s="57"/>
      <c r="I36" s="57"/>
      <c r="J36" s="1723"/>
      <c r="K36" s="1509">
        <v>7085492.7300000004</v>
      </c>
    </row>
    <row r="37" spans="1:12" s="30" customFormat="1" ht="20.100000000000001" customHeight="1" x14ac:dyDescent="0.25">
      <c r="A37" s="108" t="s">
        <v>99</v>
      </c>
      <c r="B37" s="61" t="s">
        <v>80</v>
      </c>
      <c r="C37" s="61" t="s">
        <v>80</v>
      </c>
      <c r="D37" s="62">
        <v>0.24</v>
      </c>
      <c r="E37" s="59"/>
      <c r="F37" s="59"/>
      <c r="G37" s="63" t="s">
        <v>80</v>
      </c>
      <c r="H37" s="59"/>
      <c r="I37" s="59"/>
      <c r="J37" s="1723"/>
      <c r="K37" s="1509">
        <v>5847482.4000000004</v>
      </c>
    </row>
    <row r="38" spans="1:12" s="22" customFormat="1" ht="20.100000000000001" customHeight="1" x14ac:dyDescent="0.25">
      <c r="A38" s="108" t="s">
        <v>100</v>
      </c>
      <c r="B38" s="61" t="s">
        <v>101</v>
      </c>
      <c r="C38" s="61" t="s">
        <v>102</v>
      </c>
      <c r="D38" s="246" t="s">
        <v>80</v>
      </c>
      <c r="E38" s="59"/>
      <c r="F38" s="59"/>
      <c r="G38" s="63" t="s">
        <v>80</v>
      </c>
      <c r="H38" s="59"/>
      <c r="I38" s="59"/>
      <c r="J38" s="1723"/>
      <c r="K38" s="1509">
        <v>2334954.77</v>
      </c>
    </row>
    <row r="39" spans="1:12" s="22" customFormat="1" ht="20.100000000000001" customHeight="1" x14ac:dyDescent="0.25">
      <c r="A39" s="108" t="s">
        <v>105</v>
      </c>
      <c r="B39" s="61" t="s">
        <v>80</v>
      </c>
      <c r="C39" s="61" t="s">
        <v>79</v>
      </c>
      <c r="D39" s="246" t="s">
        <v>80</v>
      </c>
      <c r="E39" s="59"/>
      <c r="F39" s="59"/>
      <c r="G39" s="63" t="s">
        <v>80</v>
      </c>
      <c r="H39" s="59"/>
      <c r="I39" s="59"/>
      <c r="J39" s="1723"/>
      <c r="K39" s="1509">
        <v>451266.92</v>
      </c>
    </row>
    <row r="40" spans="1:12" ht="20.100000000000001" customHeight="1" x14ac:dyDescent="0.25">
      <c r="A40" s="108" t="s">
        <v>103</v>
      </c>
      <c r="B40" s="61" t="s">
        <v>104</v>
      </c>
      <c r="C40" s="61" t="s">
        <v>79</v>
      </c>
      <c r="D40" s="246" t="s">
        <v>80</v>
      </c>
      <c r="E40" s="59"/>
      <c r="F40" s="59"/>
      <c r="G40" s="63" t="s">
        <v>80</v>
      </c>
      <c r="H40" s="59"/>
      <c r="I40" s="59"/>
      <c r="J40" s="1723"/>
      <c r="K40" s="1509">
        <v>371574.08</v>
      </c>
    </row>
    <row r="41" spans="1:12" ht="20.100000000000001" customHeight="1" x14ac:dyDescent="0.25">
      <c r="A41" s="108"/>
      <c r="B41" s="61"/>
      <c r="C41" s="61"/>
      <c r="D41" s="246"/>
      <c r="E41" s="59"/>
      <c r="F41" s="59"/>
      <c r="G41" s="63"/>
      <c r="H41" s="59"/>
      <c r="I41" s="59"/>
      <c r="J41" s="1511"/>
      <c r="K41" s="1509"/>
    </row>
    <row r="42" spans="1:12" ht="20.100000000000001" customHeight="1" x14ac:dyDescent="0.25">
      <c r="A42" s="48" t="s">
        <v>178</v>
      </c>
      <c r="B42" s="16"/>
      <c r="C42" s="16"/>
      <c r="D42" s="16"/>
      <c r="E42" s="16"/>
      <c r="F42" s="16"/>
      <c r="G42" s="16"/>
      <c r="H42" s="16"/>
      <c r="I42" s="16"/>
      <c r="J42" s="16"/>
      <c r="K42" s="17">
        <f>+K34+K29+K20+K17+K11</f>
        <v>155192860.95999998</v>
      </c>
    </row>
    <row r="43" spans="1:12" x14ac:dyDescent="0.25">
      <c r="A43" s="32"/>
      <c r="B43" s="33"/>
      <c r="C43" s="33"/>
      <c r="D43" s="33"/>
      <c r="E43" s="33"/>
      <c r="F43" s="33"/>
      <c r="G43" s="33"/>
      <c r="H43" s="33"/>
      <c r="I43" s="33"/>
      <c r="J43" s="33"/>
      <c r="K43" s="33"/>
    </row>
  </sheetData>
  <sheetProtection selectLockedCells="1" selectUnlockedCells="1"/>
  <sortState ref="A32:K37">
    <sortCondition descending="1" ref="K32:K37"/>
  </sortState>
  <mergeCells count="13">
    <mergeCell ref="J7:J8"/>
    <mergeCell ref="K7:K8"/>
    <mergeCell ref="J12:J15"/>
    <mergeCell ref="J21:J25"/>
    <mergeCell ref="J35:J40"/>
    <mergeCell ref="H6:I6"/>
    <mergeCell ref="A7:A8"/>
    <mergeCell ref="B7:B8"/>
    <mergeCell ref="C7:C8"/>
    <mergeCell ref="D7:D8"/>
    <mergeCell ref="E7:F7"/>
    <mergeCell ref="G7:G8"/>
    <mergeCell ref="H7:I7"/>
  </mergeCells>
  <pageMargins left="0.23622047244094491" right="0.15748031496062992" top="0.74803149606299213" bottom="0.74803149606299213" header="0.51181102362204722" footer="0.51181102362204722"/>
  <pageSetup paperSize="5" scale="68" firstPageNumber="0" orientation="landscape" horizontalDpi="300" verticalDpi="300" r:id="rId1"/>
  <headerFooter alignWithMargins="0"/>
  <ignoredErrors>
    <ignoredError sqref="A6:K6 L6:IV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71</vt:i4>
      </vt:variant>
      <vt:variant>
        <vt:lpstr>Rangos con nombre</vt:lpstr>
      </vt:variant>
      <vt:variant>
        <vt:i4>64</vt:i4>
      </vt:variant>
    </vt:vector>
  </HeadingPairs>
  <TitlesOfParts>
    <vt:vector size="135" baseType="lpstr">
      <vt:lpstr>Caratula </vt:lpstr>
      <vt:lpstr>1º de Mayo</vt:lpstr>
      <vt:lpstr>Aldea San Antonio</vt:lpstr>
      <vt:lpstr>Alcaraz</vt:lpstr>
      <vt:lpstr>Aranguren</vt:lpstr>
      <vt:lpstr>Bovril</vt:lpstr>
      <vt:lpstr>Caseros</vt:lpstr>
      <vt:lpstr>Ceibas</vt:lpstr>
      <vt:lpstr>Cerrito</vt:lpstr>
      <vt:lpstr>Chajarí</vt:lpstr>
      <vt:lpstr>Colón</vt:lpstr>
      <vt:lpstr>Colonia Avellaneda</vt:lpstr>
      <vt:lpstr>Colonia Ayuí</vt:lpstr>
      <vt:lpstr>Colonia Elía</vt:lpstr>
      <vt:lpstr>Conc. del Uruguay</vt:lpstr>
      <vt:lpstr>Concordia</vt:lpstr>
      <vt:lpstr>Conscripto Bernardi</vt:lpstr>
      <vt:lpstr>Crespo</vt:lpstr>
      <vt:lpstr>Diamante</vt:lpstr>
      <vt:lpstr>Enrique Carbó</vt:lpstr>
      <vt:lpstr>Estancia Grande</vt:lpstr>
      <vt:lpstr>Federación</vt:lpstr>
      <vt:lpstr>Federal</vt:lpstr>
      <vt:lpstr>General Campos</vt:lpstr>
      <vt:lpstr>General Galarza</vt:lpstr>
      <vt:lpstr>General Ramirez</vt:lpstr>
      <vt:lpstr>Gilbert</vt:lpstr>
      <vt:lpstr>Gobernador Mansilla</vt:lpstr>
      <vt:lpstr>Gualeguay</vt:lpstr>
      <vt:lpstr>Gualeguaychú</vt:lpstr>
      <vt:lpstr>Hasenkamp</vt:lpstr>
      <vt:lpstr>Hernández</vt:lpstr>
      <vt:lpstr>Herrera</vt:lpstr>
      <vt:lpstr>Ibicuy</vt:lpstr>
      <vt:lpstr>La Paz</vt:lpstr>
      <vt:lpstr>Larroque</vt:lpstr>
      <vt:lpstr>Libertador San Martín</vt:lpstr>
      <vt:lpstr>Los Charruas</vt:lpstr>
      <vt:lpstr>Lucas Gonzalez</vt:lpstr>
      <vt:lpstr>María Grande</vt:lpstr>
      <vt:lpstr>Nogoyá</vt:lpstr>
      <vt:lpstr>Oro Verde</vt:lpstr>
      <vt:lpstr>Paraná</vt:lpstr>
      <vt:lpstr>Piedras Blancas</vt:lpstr>
      <vt:lpstr>Pronunciamiento</vt:lpstr>
      <vt:lpstr>Pueblo General Belgrano</vt:lpstr>
      <vt:lpstr>Puerto Yeruá</vt:lpstr>
      <vt:lpstr>San Benito</vt:lpstr>
      <vt:lpstr>San Gustavo</vt:lpstr>
      <vt:lpstr>San José</vt:lpstr>
      <vt:lpstr>San José de Feliciano</vt:lpstr>
      <vt:lpstr>San Justo</vt:lpstr>
      <vt:lpstr>San Salvador</vt:lpstr>
      <vt:lpstr>Santa Anita</vt:lpstr>
      <vt:lpstr>Santa Elena</vt:lpstr>
      <vt:lpstr>Seguí</vt:lpstr>
      <vt:lpstr>Tabossi</vt:lpstr>
      <vt:lpstr>Ubajay</vt:lpstr>
      <vt:lpstr>Urdinarrain</vt:lpstr>
      <vt:lpstr>Valle María</vt:lpstr>
      <vt:lpstr>Viale</vt:lpstr>
      <vt:lpstr>Victoria</vt:lpstr>
      <vt:lpstr>Villa Clara</vt:lpstr>
      <vt:lpstr>Villa del Rosario</vt:lpstr>
      <vt:lpstr>Villa Domínguez</vt:lpstr>
      <vt:lpstr>Villa Elisa</vt:lpstr>
      <vt:lpstr>Villa Hernandarias</vt:lpstr>
      <vt:lpstr>Villa Mantero</vt:lpstr>
      <vt:lpstr>Villa Paranacito</vt:lpstr>
      <vt:lpstr>Villa Urquiza</vt:lpstr>
      <vt:lpstr>Villaguay</vt:lpstr>
      <vt:lpstr>'1º de Mayo'!Área_de_impresión</vt:lpstr>
      <vt:lpstr>Alcaraz!Área_de_impresión</vt:lpstr>
      <vt:lpstr>Aranguren!Área_de_impresión</vt:lpstr>
      <vt:lpstr>Bovril!Área_de_impresión</vt:lpstr>
      <vt:lpstr>Caseros!Área_de_impresión</vt:lpstr>
      <vt:lpstr>Ceibas!Área_de_impresión</vt:lpstr>
      <vt:lpstr>Cerrito!Área_de_impresión</vt:lpstr>
      <vt:lpstr>Chajarí!Área_de_impresión</vt:lpstr>
      <vt:lpstr>Colón!Área_de_impresión</vt:lpstr>
      <vt:lpstr>'Colonia Avellaneda'!Área_de_impresión</vt:lpstr>
      <vt:lpstr>'Colonia Ayuí'!Área_de_impresión</vt:lpstr>
      <vt:lpstr>'Colonia Elía'!Área_de_impresión</vt:lpstr>
      <vt:lpstr>'Conc. del Uruguay'!Área_de_impresión</vt:lpstr>
      <vt:lpstr>'Conscripto Bernardi'!Área_de_impresión</vt:lpstr>
      <vt:lpstr>Crespo!Área_de_impresión</vt:lpstr>
      <vt:lpstr>Diamante!Área_de_impresión</vt:lpstr>
      <vt:lpstr>'Enrique Carbó'!Área_de_impresión</vt:lpstr>
      <vt:lpstr>'Estancia Grande'!Área_de_impresión</vt:lpstr>
      <vt:lpstr>Federación!Área_de_impresión</vt:lpstr>
      <vt:lpstr>'General Campos'!Área_de_impresión</vt:lpstr>
      <vt:lpstr>'General Galarza'!Área_de_impresión</vt:lpstr>
      <vt:lpstr>'General Ramirez'!Área_de_impresión</vt:lpstr>
      <vt:lpstr>Gilbert!Área_de_impresión</vt:lpstr>
      <vt:lpstr>'Gobernador Mansilla'!Área_de_impresión</vt:lpstr>
      <vt:lpstr>Gualeguay!Área_de_impresión</vt:lpstr>
      <vt:lpstr>Gualeguaychú!Área_de_impresión</vt:lpstr>
      <vt:lpstr>Hasenkamp!Área_de_impresión</vt:lpstr>
      <vt:lpstr>Hernández!Área_de_impresión</vt:lpstr>
      <vt:lpstr>Herrera!Área_de_impresión</vt:lpstr>
      <vt:lpstr>Ibicuy!Área_de_impresión</vt:lpstr>
      <vt:lpstr>'La Paz'!Área_de_impresión</vt:lpstr>
      <vt:lpstr>Larroque!Área_de_impresión</vt:lpstr>
      <vt:lpstr>'Los Charruas'!Área_de_impresión</vt:lpstr>
      <vt:lpstr>'Lucas Gonzalez'!Área_de_impresión</vt:lpstr>
      <vt:lpstr>'María Grande'!Área_de_impresión</vt:lpstr>
      <vt:lpstr>Nogoyá!Área_de_impresión</vt:lpstr>
      <vt:lpstr>'Oro Verde'!Área_de_impresión</vt:lpstr>
      <vt:lpstr>Paraná!Área_de_impresión</vt:lpstr>
      <vt:lpstr>'Piedras Blancas'!Área_de_impresión</vt:lpstr>
      <vt:lpstr>Pronunciamiento!Área_de_impresión</vt:lpstr>
      <vt:lpstr>'Pueblo General Belgrano'!Área_de_impresión</vt:lpstr>
      <vt:lpstr>'Puerto Yeruá'!Área_de_impresión</vt:lpstr>
      <vt:lpstr>'San Benito'!Área_de_impresión</vt:lpstr>
      <vt:lpstr>'San Gustavo'!Área_de_impresión</vt:lpstr>
      <vt:lpstr>'San José de Feliciano'!Área_de_impresión</vt:lpstr>
      <vt:lpstr>'San Justo'!Área_de_impresión</vt:lpstr>
      <vt:lpstr>'San Salvador'!Área_de_impresión</vt:lpstr>
      <vt:lpstr>'Santa Anita'!Área_de_impresión</vt:lpstr>
      <vt:lpstr>Seguí!Área_de_impresión</vt:lpstr>
      <vt:lpstr>Tabossi!Área_de_impresión</vt:lpstr>
      <vt:lpstr>Ubajay!Área_de_impresión</vt:lpstr>
      <vt:lpstr>Urdinarrain!Área_de_impresión</vt:lpstr>
      <vt:lpstr>'Valle María'!Área_de_impresión</vt:lpstr>
      <vt:lpstr>Viale!Área_de_impresión</vt:lpstr>
      <vt:lpstr>'Villa del Rosario'!Área_de_impresión</vt:lpstr>
      <vt:lpstr>'Villa Domínguez'!Área_de_impresión</vt:lpstr>
      <vt:lpstr>'Villa Elisa'!Área_de_impresión</vt:lpstr>
      <vt:lpstr>'Villa Hernandarias'!Área_de_impresión</vt:lpstr>
      <vt:lpstr>'Villa Mantero'!Área_de_impresión</vt:lpstr>
      <vt:lpstr>'Villa Paranacito'!Área_de_impresión</vt:lpstr>
      <vt:lpstr>'Villa Urquiza'!Área_de_impresión</vt:lpstr>
      <vt:lpstr>Villaguay!Área_de_impresión</vt:lpstr>
      <vt:lpstr>Paraná!Títulos_a_imprimir</vt:lpstr>
      <vt:lpstr>'Santa Elena'!Títulos_a_imprimir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Dirección Gral de Relaciones Fiscales con Municipios</cp:lastModifiedBy>
  <cp:lastPrinted>2019-06-14T12:30:43Z</cp:lastPrinted>
  <dcterms:created xsi:type="dcterms:W3CDTF">2019-04-23T13:32:22Z</dcterms:created>
  <dcterms:modified xsi:type="dcterms:W3CDTF">2019-09-06T11:25:06Z</dcterms:modified>
</cp:coreProperties>
</file>