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Documents\Pasante\Encargos Anabella\"/>
    </mc:Choice>
  </mc:AlternateContent>
  <bookViews>
    <workbookView xWindow="0" yWindow="0" windowWidth="23040" windowHeight="9195" firstSheet="33" activeTab="35"/>
  </bookViews>
  <sheets>
    <sheet name="Caratula " sheetId="1" r:id="rId1"/>
    <sheet name="Alcaraz" sheetId="10" r:id="rId2"/>
    <sheet name="Aldea San Antonio" sheetId="40" r:id="rId3"/>
    <sheet name="Bovril" sheetId="27" r:id="rId4"/>
    <sheet name="Cerrito" sheetId="24" r:id="rId5"/>
    <sheet name="Chajarí" sheetId="44" r:id="rId6"/>
    <sheet name="Colón" sheetId="46" r:id="rId7"/>
    <sheet name="Colonia Avellaneda" sheetId="41" r:id="rId8"/>
    <sheet name="Colonia Elia" sheetId="49" r:id="rId9"/>
    <sheet name="Concepcion del Uruguay" sheetId="23" r:id="rId10"/>
    <sheet name="Concordia" sheetId="43" r:id="rId11"/>
    <sheet name="Crespo" sheetId="4" r:id="rId12"/>
    <sheet name="Enrique Carbo" sheetId="21" r:id="rId13"/>
    <sheet name="Estancia Grande" sheetId="12" r:id="rId14"/>
    <sheet name="Federacion" sheetId="31" r:id="rId15"/>
    <sheet name="Federal" sheetId="13" r:id="rId16"/>
    <sheet name="General Campos" sheetId="6" r:id="rId17"/>
    <sheet name="Gilbert" sheetId="22" r:id="rId18"/>
    <sheet name="Ibicuy" sheetId="14" r:id="rId19"/>
    <sheet name="La Paz" sheetId="15" r:id="rId20"/>
    <sheet name="Libertador San Martín" sheetId="16" r:id="rId21"/>
    <sheet name="Lucas González" sheetId="17" r:id="rId22"/>
    <sheet name="María Grande" sheetId="35" r:id="rId23"/>
    <sheet name="Oro Verde" sheetId="42" r:id="rId24"/>
    <sheet name="Piedras Blancas" sheetId="28" r:id="rId25"/>
    <sheet name="Puerto Yeruá" sheetId="45" r:id="rId26"/>
    <sheet name="Santa Anita" sheetId="48" r:id="rId27"/>
    <sheet name="San Benito" sheetId="32" r:id="rId28"/>
    <sheet name="San José" sheetId="47" r:id="rId29"/>
    <sheet name="San José de Feliciano" sheetId="37" r:id="rId30"/>
    <sheet name="Santa Elena" sheetId="38" r:id="rId31"/>
    <sheet name="Tabossi" sheetId="34" r:id="rId32"/>
    <sheet name="Ubajay" sheetId="3" r:id="rId33"/>
    <sheet name="Urdinarrain" sheetId="30" r:id="rId34"/>
    <sheet name="Valle María" sheetId="39" r:id="rId35"/>
    <sheet name="Viale" sheetId="25" r:id="rId36"/>
    <sheet name="Villa Clara" sheetId="26" r:id="rId37"/>
    <sheet name="Villa del Rosario" sheetId="19" r:id="rId38"/>
    <sheet name="Villa Elisa" sheetId="5" r:id="rId39"/>
    <sheet name="Villa Hernandarias" sheetId="20" r:id="rId40"/>
    <sheet name="Villa Mantero" sheetId="8" r:id="rId41"/>
    <sheet name="Villaguay" sheetId="36" r:id="rId42"/>
  </sheets>
  <externalReferences>
    <externalReference r:id="rId43"/>
    <externalReference r:id="rId44"/>
    <externalReference r:id="rId45"/>
  </externalReferences>
  <definedNames>
    <definedName name="__Anonymous_Sheet_DB__1">'Libertador San Martín'!$A$12:$K$24</definedName>
    <definedName name="_xlnm._FilterDatabase" localSheetId="7" hidden="1">'Colonia Avellaneda'!$A$16:$K$18</definedName>
    <definedName name="_xlnm._FilterDatabase" localSheetId="33" hidden="1">Urdinarrain!$A$6:$M$68</definedName>
    <definedName name="_xlnm.Print_Area" localSheetId="1">Alcaraz!$A$1:$L$54</definedName>
    <definedName name="_xlnm.Print_Area" localSheetId="3">Bovril!$A$1:$L$43</definedName>
    <definedName name="_xlnm.Print_Area" localSheetId="4">Cerrito!$A$1:$K$49</definedName>
    <definedName name="_xlnm.Print_Area" localSheetId="5">Chajarí!$A$1:$L$54</definedName>
    <definedName name="_xlnm.Print_Area" localSheetId="6">Colón!$A$1:$L$55</definedName>
    <definedName name="_xlnm.Print_Area" localSheetId="7">'Colonia Avellaneda'!$A$1:$K$42</definedName>
    <definedName name="_xlnm.Print_Area" localSheetId="8">'Colonia Elia'!$A$1:$L$37</definedName>
    <definedName name="_xlnm.Print_Area" localSheetId="11">Crespo!$A$1:$K$51</definedName>
    <definedName name="_xlnm.Print_Area" localSheetId="12">'Enrique Carbo'!$A$1:$L$39</definedName>
    <definedName name="_xlnm.Print_Area" localSheetId="13">'Estancia Grande'!$A$1:$L$34</definedName>
    <definedName name="_xlnm.Print_Area" localSheetId="14">Federacion!$A$1:$L$38</definedName>
    <definedName name="_xlnm.Print_Area" localSheetId="16">'General Campos'!$A$1:$L$41</definedName>
    <definedName name="_xlnm.Print_Area" localSheetId="17">Gilbert!$A$1:$L$37</definedName>
    <definedName name="_xlnm.Print_Area" localSheetId="18">Ibicuy!$A$1:$L$213</definedName>
    <definedName name="_xlnm.Print_Area" localSheetId="19">'La Paz'!$A$1:$L$74</definedName>
    <definedName name="_xlnm.Print_Area" localSheetId="20">'Libertador San Martín'!$A$1:$L$65</definedName>
    <definedName name="_xlnm.Print_Area" localSheetId="21">'Lucas González'!$A$1:$L$49</definedName>
    <definedName name="_xlnm.Print_Area" localSheetId="22">'María Grande'!$A$1:$L$44</definedName>
    <definedName name="_xlnm.Print_Area" localSheetId="23">'Oro Verde'!$A$1:$L$52</definedName>
    <definedName name="_xlnm.Print_Area" localSheetId="24">'Piedras Blancas'!$A$1:$L$55</definedName>
    <definedName name="_xlnm.Print_Area" localSheetId="25">'Puerto Yeruá'!$A$1:$L$51</definedName>
    <definedName name="_xlnm.Print_Area" localSheetId="27">'San Benito'!$A$1:$L$51</definedName>
    <definedName name="_xlnm.Print_Area" localSheetId="29">'San José de Feliciano'!$A$1:$L$39</definedName>
    <definedName name="_xlnm.Print_Area" localSheetId="26">'Santa Anita'!$A$1:$K$52</definedName>
    <definedName name="_xlnm.Print_Area" localSheetId="31">Tabossi!$A$1:$L$44</definedName>
    <definedName name="_xlnm.Print_Area" localSheetId="32">Ubajay!$A$1:$L$45</definedName>
    <definedName name="_xlnm.Print_Area" localSheetId="33">Urdinarrain!$A$1:$K$176</definedName>
    <definedName name="_xlnm.Print_Area" localSheetId="34">'Valle María'!$A$1:$L$35</definedName>
    <definedName name="_xlnm.Print_Area" localSheetId="35">Viale!$A$1:$L$66</definedName>
    <definedName name="_xlnm.Print_Area" localSheetId="36">'Villa Clara'!$A$1:$K$45</definedName>
    <definedName name="_xlnm.Print_Area" localSheetId="37">'Villa del Rosario'!$A$4:$M$77</definedName>
    <definedName name="_xlnm.Print_Area" localSheetId="38">'Villa Elisa'!$A$1:$L$61</definedName>
    <definedName name="_xlnm.Print_Area" localSheetId="39">'Villa Hernandarias'!$A$1:$L$46</definedName>
    <definedName name="_xlnm.Print_Area" localSheetId="40">'Villa Mantero'!$A$1:$L$58</definedName>
    <definedName name="_xlnm.Print_Area" localSheetId="41">Villaguay!$A$1:$L$45</definedName>
    <definedName name="_xlnm.Print_Titles" localSheetId="30">'Santa Elena'!$1:$8</definedName>
  </definedNames>
  <calcPr calcId="152511"/>
</workbook>
</file>

<file path=xl/calcChain.xml><?xml version="1.0" encoding="utf-8"?>
<calcChain xmlns="http://schemas.openxmlformats.org/spreadsheetml/2006/main">
  <c r="K35" i="36" l="1"/>
  <c r="K32" i="36"/>
  <c r="K29" i="36"/>
  <c r="K27" i="36"/>
  <c r="K20" i="36"/>
  <c r="K17" i="36"/>
  <c r="K9" i="36"/>
  <c r="K37" i="26"/>
  <c r="K35" i="26"/>
  <c r="K32" i="26"/>
  <c r="K27" i="26"/>
  <c r="K20" i="26"/>
  <c r="K17" i="26"/>
  <c r="K9" i="26"/>
  <c r="K54" i="25"/>
  <c r="K9" i="25"/>
  <c r="K28" i="39"/>
  <c r="K26" i="39"/>
  <c r="K23" i="39"/>
  <c r="K21" i="39"/>
  <c r="K18" i="39"/>
  <c r="K15" i="39"/>
  <c r="K11" i="39"/>
  <c r="K9" i="39"/>
  <c r="K33" i="39" s="1"/>
  <c r="K120" i="30"/>
  <c r="K103" i="30"/>
  <c r="K96" i="30"/>
  <c r="K92" i="30"/>
  <c r="K33" i="3"/>
  <c r="K22" i="3"/>
  <c r="K32" i="38"/>
  <c r="K28" i="38"/>
  <c r="K18" i="38"/>
  <c r="K16" i="38"/>
  <c r="K9" i="38"/>
  <c r="K40" i="47" l="1"/>
  <c r="K38" i="35"/>
  <c r="K36" i="35"/>
  <c r="K33" i="35"/>
  <c r="K29" i="35"/>
  <c r="K9" i="35"/>
  <c r="B35" i="49" l="1"/>
  <c r="K31" i="49"/>
  <c r="K29" i="49"/>
  <c r="K25" i="49"/>
  <c r="K21" i="49"/>
  <c r="K18" i="49"/>
  <c r="K15" i="49"/>
  <c r="K10" i="49"/>
  <c r="K8" i="49"/>
  <c r="K35" i="49" l="1"/>
  <c r="K61" i="48"/>
  <c r="K46" i="48"/>
  <c r="K44" i="48"/>
  <c r="K41" i="48"/>
  <c r="K37" i="48"/>
  <c r="K29" i="48"/>
  <c r="K27" i="48"/>
  <c r="K12" i="48"/>
  <c r="K10" i="48"/>
  <c r="K67" i="48" l="1"/>
  <c r="K31" i="22" l="1"/>
  <c r="K19" i="22"/>
  <c r="K25" i="22"/>
  <c r="K10" i="31"/>
  <c r="K31" i="21"/>
  <c r="K24" i="21"/>
  <c r="K35" i="43"/>
  <c r="K32" i="43"/>
  <c r="K18" i="43"/>
  <c r="K15" i="43"/>
  <c r="K9" i="43"/>
  <c r="K41" i="43" l="1"/>
  <c r="K34" i="47"/>
  <c r="K20" i="47"/>
  <c r="K10" i="47"/>
  <c r="K52" i="47" s="1"/>
  <c r="K10" i="23" l="1"/>
  <c r="K33" i="41"/>
  <c r="K28" i="41"/>
  <c r="K13" i="41"/>
  <c r="K42" i="46"/>
  <c r="K39" i="46"/>
  <c r="K36" i="46"/>
  <c r="K32" i="46"/>
  <c r="K24" i="46"/>
  <c r="K21" i="46"/>
  <c r="K39" i="27"/>
  <c r="K37" i="27"/>
  <c r="K33" i="27"/>
  <c r="K31" i="27"/>
  <c r="K22" i="27"/>
  <c r="K20" i="27"/>
  <c r="K11" i="27"/>
  <c r="K9" i="27"/>
  <c r="K41" i="27" l="1"/>
  <c r="K13" i="46"/>
  <c r="K12" i="46" s="1"/>
  <c r="K10" i="46"/>
  <c r="K47" i="46" l="1"/>
  <c r="K10" i="45"/>
  <c r="K12" i="45"/>
  <c r="K20" i="45"/>
  <c r="K22" i="45"/>
  <c r="K31" i="45"/>
  <c r="K37" i="45"/>
  <c r="K40" i="45"/>
  <c r="K42" i="45"/>
  <c r="K49" i="45" l="1"/>
  <c r="K46" i="44"/>
  <c r="K42" i="44"/>
  <c r="K38" i="44"/>
  <c r="K34" i="44"/>
  <c r="K27" i="44"/>
  <c r="K24" i="44"/>
  <c r="K12" i="44"/>
  <c r="K10" i="44"/>
  <c r="K53" i="44" l="1"/>
  <c r="K43" i="42"/>
  <c r="K40" i="42"/>
  <c r="K35" i="42"/>
  <c r="K31" i="42"/>
  <c r="K21" i="42"/>
  <c r="K18" i="42"/>
  <c r="K11" i="42"/>
  <c r="K9" i="42"/>
  <c r="K50" i="42" l="1"/>
  <c r="K15" i="41"/>
  <c r="K20" i="41"/>
  <c r="K23" i="41"/>
  <c r="K30" i="41"/>
  <c r="K35" i="41"/>
  <c r="K40" i="41" l="1"/>
  <c r="K10" i="40"/>
  <c r="K12" i="40"/>
  <c r="K25" i="40"/>
  <c r="K29" i="40"/>
  <c r="K38" i="40"/>
  <c r="K40" i="40"/>
  <c r="K45" i="40"/>
  <c r="K47" i="40"/>
  <c r="K54" i="40"/>
  <c r="K58" i="40"/>
  <c r="K63" i="40" l="1"/>
  <c r="K54" i="38"/>
  <c r="K43" i="38" s="1"/>
  <c r="K26" i="38"/>
  <c r="K25" i="38" s="1"/>
  <c r="K14" i="38"/>
  <c r="K13" i="38"/>
  <c r="K12" i="38"/>
  <c r="K11" i="38" s="1"/>
  <c r="K57" i="38" s="1"/>
  <c r="K35" i="37" l="1"/>
  <c r="K32" i="37"/>
  <c r="K29" i="37"/>
  <c r="K27" i="37"/>
  <c r="K24" i="37"/>
  <c r="K21" i="37"/>
  <c r="K12" i="37"/>
  <c r="K10" i="37"/>
  <c r="K14" i="36"/>
  <c r="K11" i="36" s="1"/>
  <c r="K43" i="36" s="1"/>
  <c r="K27" i="35"/>
  <c r="K22" i="35" s="1"/>
  <c r="K20" i="35"/>
  <c r="K19" i="35" s="1"/>
  <c r="K13" i="35"/>
  <c r="K12" i="35"/>
  <c r="K11" i="35" s="1"/>
  <c r="K42" i="35" s="1"/>
  <c r="K37" i="37" l="1"/>
  <c r="K38" i="34"/>
  <c r="K36" i="34"/>
  <c r="K32" i="34"/>
  <c r="K30" i="34"/>
  <c r="K20" i="34"/>
  <c r="K18" i="34"/>
  <c r="K12" i="34"/>
  <c r="K10" i="34"/>
  <c r="K41" i="34" l="1"/>
  <c r="J4" i="1"/>
  <c r="K47" i="32" l="1"/>
  <c r="K45" i="32"/>
  <c r="K41" i="32"/>
  <c r="K37" i="32"/>
  <c r="K27" i="32"/>
  <c r="K24" i="32"/>
  <c r="K15" i="32"/>
  <c r="K12" i="32" s="1"/>
  <c r="J14" i="32"/>
  <c r="J15" i="32" s="1"/>
  <c r="J16" i="32" s="1"/>
  <c r="J17" i="32" s="1"/>
  <c r="J18" i="32" s="1"/>
  <c r="J19" i="32" s="1"/>
  <c r="K10" i="32"/>
  <c r="J21" i="32" l="1"/>
  <c r="J20" i="32"/>
  <c r="K49" i="32"/>
  <c r="K34" i="31"/>
  <c r="K32" i="31"/>
  <c r="K29" i="31"/>
  <c r="K27" i="31"/>
  <c r="K21" i="31"/>
  <c r="K19" i="31"/>
  <c r="K8" i="31"/>
  <c r="J38" i="32" l="1"/>
  <c r="J42" i="32" s="1"/>
  <c r="J23" i="32"/>
  <c r="J25" i="32" s="1"/>
  <c r="J28" i="32" s="1"/>
  <c r="J22" i="32"/>
  <c r="J29" i="32"/>
  <c r="J30" i="32" s="1"/>
  <c r="J31" i="32" s="1"/>
  <c r="J32" i="32" s="1"/>
  <c r="J33" i="32" s="1"/>
  <c r="J34" i="32" s="1"/>
  <c r="J35" i="32" s="1"/>
  <c r="K36" i="31"/>
  <c r="K143" i="30"/>
  <c r="K141" i="30" s="1"/>
  <c r="K139" i="30"/>
  <c r="K135" i="30"/>
  <c r="K133" i="30"/>
  <c r="K131" i="30"/>
  <c r="K129" i="30"/>
  <c r="K118" i="30"/>
  <c r="K101" i="30"/>
  <c r="K99" i="30"/>
  <c r="K90" i="30"/>
  <c r="K83" i="30"/>
  <c r="K81" i="30"/>
  <c r="K69" i="30"/>
  <c r="K68" i="30"/>
  <c r="K65" i="30"/>
  <c r="K60" i="30"/>
  <c r="K59" i="30"/>
  <c r="K56" i="30"/>
  <c r="K51" i="30"/>
  <c r="K50" i="30"/>
  <c r="K49" i="30"/>
  <c r="K48" i="30"/>
  <c r="K47" i="30"/>
  <c r="K46" i="30"/>
  <c r="K45" i="30"/>
  <c r="K44" i="30"/>
  <c r="K43" i="30"/>
  <c r="K42" i="30"/>
  <c r="K41" i="30"/>
  <c r="K40" i="30"/>
  <c r="K39" i="30"/>
  <c r="K38" i="30"/>
  <c r="K37" i="30"/>
  <c r="K36" i="30"/>
  <c r="K35" i="30"/>
  <c r="K34" i="30"/>
  <c r="K33" i="30"/>
  <c r="K30" i="30"/>
  <c r="K29" i="30"/>
  <c r="K28" i="30"/>
  <c r="K27" i="30"/>
  <c r="K26" i="30"/>
  <c r="K23" i="30"/>
  <c r="K22" i="30"/>
  <c r="K21" i="30"/>
  <c r="K20" i="30"/>
  <c r="K19" i="30"/>
  <c r="K18" i="30"/>
  <c r="K17" i="30"/>
  <c r="K16" i="30"/>
  <c r="K15" i="30"/>
  <c r="K14" i="30"/>
  <c r="K13" i="30"/>
  <c r="K12" i="30"/>
  <c r="K11" i="30"/>
  <c r="K8" i="30"/>
  <c r="K10" i="30" l="1"/>
  <c r="K157" i="30" s="1"/>
  <c r="K32" i="30"/>
  <c r="K166" i="30" s="1"/>
  <c r="K58" i="30"/>
  <c r="K170" i="30" s="1"/>
  <c r="K155" i="30"/>
  <c r="K168" i="30"/>
  <c r="K67" i="30"/>
  <c r="K174" i="30" s="1"/>
  <c r="K25" i="30"/>
  <c r="K164" i="30" s="1"/>
  <c r="K172" i="30"/>
  <c r="K108" i="30"/>
  <c r="K145" i="30"/>
  <c r="K176" i="30" l="1"/>
  <c r="K71" i="30"/>
  <c r="K177" i="30" s="1"/>
  <c r="K47" i="28" l="1"/>
  <c r="K44" i="28"/>
  <c r="K40" i="28"/>
  <c r="K33" i="28"/>
  <c r="J27" i="28"/>
  <c r="J25" i="28"/>
  <c r="J24" i="28"/>
  <c r="K23" i="28"/>
  <c r="J20" i="28"/>
  <c r="K17" i="28"/>
  <c r="J15" i="28"/>
  <c r="J29" i="28" s="1"/>
  <c r="J14" i="28"/>
  <c r="J28" i="28" s="1"/>
  <c r="K12" i="28"/>
  <c r="K10" i="28"/>
  <c r="K53" i="28" l="1"/>
  <c r="K12" i="26" l="1"/>
  <c r="K45" i="26" l="1"/>
  <c r="K11" i="26"/>
  <c r="K61" i="25"/>
  <c r="K56" i="25" s="1"/>
  <c r="K51" i="25"/>
  <c r="K48" i="25"/>
  <c r="K47" i="25"/>
  <c r="K37" i="25"/>
  <c r="K32" i="25" s="1"/>
  <c r="K30" i="25"/>
  <c r="K29" i="25" s="1"/>
  <c r="K19" i="25"/>
  <c r="K18" i="25"/>
  <c r="K12" i="25"/>
  <c r="K46" i="25" l="1"/>
  <c r="K64" i="25" s="1"/>
  <c r="K11" i="25"/>
  <c r="K40" i="24"/>
  <c r="K38" i="24"/>
  <c r="K34" i="24"/>
  <c r="K32" i="24"/>
  <c r="K21" i="24"/>
  <c r="K17" i="24"/>
  <c r="K11" i="24"/>
  <c r="K9" i="24"/>
  <c r="K47" i="24" l="1"/>
  <c r="K45" i="23"/>
  <c r="K43" i="23"/>
  <c r="K37" i="23"/>
  <c r="K32" i="23"/>
  <c r="K23" i="23"/>
  <c r="K20" i="23"/>
  <c r="K15" i="23"/>
  <c r="K14" i="23"/>
  <c r="K13" i="23"/>
  <c r="K29" i="22"/>
  <c r="K27" i="22"/>
  <c r="K23" i="22"/>
  <c r="K11" i="22"/>
  <c r="K9" i="22"/>
  <c r="K29" i="21"/>
  <c r="K26" i="21"/>
  <c r="K22" i="21"/>
  <c r="K20" i="21"/>
  <c r="K12" i="21"/>
  <c r="K10" i="21"/>
  <c r="K37" i="21" l="1"/>
  <c r="K35" i="22"/>
  <c r="K12" i="23"/>
  <c r="K47" i="23" s="1"/>
  <c r="K42" i="20"/>
  <c r="K39" i="20"/>
  <c r="K34" i="20"/>
  <c r="K31" i="20"/>
  <c r="K21" i="20"/>
  <c r="K18" i="20"/>
  <c r="K12" i="20"/>
  <c r="K10" i="20"/>
  <c r="K63" i="19"/>
  <c r="K55" i="19"/>
  <c r="K38" i="19"/>
  <c r="K10" i="19"/>
  <c r="K26" i="16"/>
  <c r="K45" i="20" l="1"/>
  <c r="K58" i="15"/>
  <c r="K48" i="15"/>
  <c r="K10" i="14"/>
  <c r="K185" i="14"/>
  <c r="K183" i="14"/>
  <c r="K35" i="14"/>
  <c r="K33" i="14"/>
  <c r="K9" i="13"/>
  <c r="K30" i="12"/>
  <c r="K28" i="12"/>
  <c r="K26" i="12"/>
  <c r="K24" i="12"/>
  <c r="K18" i="12"/>
  <c r="K16" i="12"/>
  <c r="K11" i="12"/>
  <c r="K9" i="12"/>
  <c r="K44" i="10"/>
  <c r="K38" i="10"/>
  <c r="K28" i="10"/>
  <c r="K25" i="10"/>
  <c r="J57" i="19"/>
  <c r="K49" i="19"/>
  <c r="K43" i="19"/>
  <c r="K32" i="19"/>
  <c r="I19" i="19"/>
  <c r="H19" i="19"/>
  <c r="K12" i="19"/>
  <c r="K32" i="12" l="1"/>
  <c r="K72" i="19"/>
  <c r="K37" i="17" l="1"/>
  <c r="K35" i="17"/>
  <c r="K32" i="17"/>
  <c r="K30" i="17"/>
  <c r="K22" i="17"/>
  <c r="K19" i="17"/>
  <c r="K12" i="17"/>
  <c r="K10" i="17"/>
  <c r="K54" i="16"/>
  <c r="K53" i="16"/>
  <c r="K49" i="16" s="1"/>
  <c r="K47" i="16"/>
  <c r="K43" i="16"/>
  <c r="K39" i="16"/>
  <c r="K29" i="16"/>
  <c r="K14" i="16"/>
  <c r="K13" i="16"/>
  <c r="K9" i="16"/>
  <c r="K11" i="16" l="1"/>
  <c r="K41" i="17"/>
  <c r="K57" i="16"/>
  <c r="K63" i="15"/>
  <c r="K61" i="15"/>
  <c r="K51" i="15"/>
  <c r="K50" i="15" s="1"/>
  <c r="K44" i="15"/>
  <c r="K12" i="15"/>
  <c r="K10" i="15"/>
  <c r="K199" i="14"/>
  <c r="K197" i="14"/>
  <c r="K12" i="14"/>
  <c r="K51" i="13"/>
  <c r="A51" i="13"/>
  <c r="K50" i="13"/>
  <c r="A50" i="13"/>
  <c r="K49" i="13"/>
  <c r="K48" i="13"/>
  <c r="A48" i="13"/>
  <c r="K47" i="13"/>
  <c r="A47" i="13"/>
  <c r="K46" i="13"/>
  <c r="A46" i="13"/>
  <c r="K45" i="13"/>
  <c r="K44" i="13"/>
  <c r="K43" i="13"/>
  <c r="A43" i="13"/>
  <c r="K42" i="13"/>
  <c r="K41" i="13"/>
  <c r="K40" i="13"/>
  <c r="K39" i="13"/>
  <c r="K37" i="13"/>
  <c r="K36" i="13" s="1"/>
  <c r="A37" i="13"/>
  <c r="K34" i="13"/>
  <c r="K33" i="13" s="1"/>
  <c r="K31" i="13"/>
  <c r="K30" i="13" s="1"/>
  <c r="K28" i="13"/>
  <c r="K27" i="13"/>
  <c r="K26" i="13"/>
  <c r="K25" i="13"/>
  <c r="K24" i="13"/>
  <c r="K23" i="13"/>
  <c r="K20" i="13"/>
  <c r="K19" i="13" s="1"/>
  <c r="K17" i="13"/>
  <c r="K16" i="13"/>
  <c r="K15" i="13"/>
  <c r="K14" i="13"/>
  <c r="K13" i="13"/>
  <c r="K12" i="13"/>
  <c r="K42" i="10"/>
  <c r="K36" i="10"/>
  <c r="K12" i="10"/>
  <c r="K10" i="10"/>
  <c r="K66" i="15" l="1"/>
  <c r="K205" i="14"/>
  <c r="K11" i="13"/>
  <c r="K22" i="13"/>
  <c r="K38" i="13"/>
  <c r="K48" i="10"/>
  <c r="K9" i="8"/>
  <c r="K38" i="5"/>
  <c r="K30" i="5"/>
  <c r="K17" i="5"/>
  <c r="K37" i="6"/>
  <c r="K35" i="6"/>
  <c r="K32" i="6"/>
  <c r="K30" i="6"/>
  <c r="K22" i="6"/>
  <c r="K19" i="6"/>
  <c r="K11" i="6"/>
  <c r="K9" i="6"/>
  <c r="K36" i="4"/>
  <c r="K31" i="4"/>
  <c r="K29" i="4"/>
  <c r="K23" i="4"/>
  <c r="K11" i="4"/>
  <c r="K53" i="13" l="1"/>
  <c r="K39" i="6"/>
  <c r="K59" i="8"/>
  <c r="K54" i="8"/>
  <c r="K53" i="8"/>
  <c r="K52" i="8"/>
  <c r="K51" i="8"/>
  <c r="K50" i="8"/>
  <c r="K49" i="8"/>
  <c r="K46" i="8"/>
  <c r="K44" i="8"/>
  <c r="K43" i="8" s="1"/>
  <c r="D44" i="8"/>
  <c r="C44" i="8"/>
  <c r="B44" i="8"/>
  <c r="K41" i="8"/>
  <c r="K39" i="8"/>
  <c r="K38" i="8"/>
  <c r="K37" i="8"/>
  <c r="K36" i="8"/>
  <c r="K35" i="8"/>
  <c r="K34" i="8"/>
  <c r="K33" i="8"/>
  <c r="K32" i="8"/>
  <c r="K31" i="8"/>
  <c r="K30" i="8"/>
  <c r="K29" i="8"/>
  <c r="K28" i="8"/>
  <c r="K27" i="8"/>
  <c r="K26" i="8"/>
  <c r="K25" i="8"/>
  <c r="K22" i="8"/>
  <c r="K21" i="8" s="1"/>
  <c r="K19" i="8"/>
  <c r="K18" i="8"/>
  <c r="K17" i="8"/>
  <c r="K15" i="8"/>
  <c r="K14" i="8"/>
  <c r="K13" i="8"/>
  <c r="K12" i="8"/>
  <c r="K11" i="8" l="1"/>
  <c r="K24" i="8"/>
  <c r="K48" i="8"/>
  <c r="K56" i="8" l="1"/>
  <c r="K60" i="8" s="1"/>
  <c r="K54" i="5"/>
  <c r="K49" i="5"/>
  <c r="K47" i="5"/>
  <c r="K36" i="5"/>
  <c r="K33" i="5" s="1"/>
  <c r="K24" i="5"/>
  <c r="K20" i="5" s="1"/>
  <c r="K14" i="5"/>
  <c r="K13" i="5"/>
  <c r="K12" i="5"/>
  <c r="K11" i="5"/>
  <c r="K10" i="5"/>
  <c r="K9" i="5" l="1"/>
  <c r="K44" i="5"/>
  <c r="K34" i="4"/>
  <c r="K21" i="4"/>
  <c r="K9" i="4"/>
  <c r="K59" i="5" l="1"/>
  <c r="K49" i="4"/>
  <c r="K38" i="3"/>
  <c r="K36" i="3"/>
  <c r="K31" i="3"/>
  <c r="K20" i="3"/>
  <c r="K11" i="3"/>
  <c r="K9" i="3"/>
  <c r="K43" i="3" l="1"/>
</calcChain>
</file>

<file path=xl/comments1.xml><?xml version="1.0" encoding="utf-8"?>
<comments xmlns="http://schemas.openxmlformats.org/spreadsheetml/2006/main">
  <authors>
    <author>Usuario</author>
  </authors>
  <commentList>
    <comment ref="J15" authorId="0" shapeId="0">
      <text>
        <r>
          <rPr>
            <b/>
            <sz val="9"/>
            <color indexed="81"/>
            <rFont val="Tahoma"/>
            <family val="2"/>
          </rPr>
          <t>Usuario:</t>
        </r>
        <r>
          <rPr>
            <sz val="9"/>
            <color indexed="81"/>
            <rFont val="Tahoma"/>
            <family val="2"/>
          </rPr>
          <t xml:space="preserve">
ORDENANZA DE 13 07 18 Nº 168
</t>
        </r>
      </text>
    </comment>
    <comment ref="G40" authorId="0" shapeId="0">
      <text>
        <r>
          <rPr>
            <b/>
            <sz val="9"/>
            <color indexed="81"/>
            <rFont val="Tahoma"/>
            <family val="2"/>
          </rPr>
          <t>Usuario:</t>
        </r>
        <r>
          <rPr>
            <sz val="9"/>
            <color indexed="81"/>
            <rFont val="Tahoma"/>
            <family val="2"/>
          </rPr>
          <t xml:space="preserve">
</t>
        </r>
      </text>
    </comment>
    <comment ref="J44" authorId="0" shapeId="0">
      <text>
        <r>
          <rPr>
            <b/>
            <sz val="9"/>
            <color indexed="81"/>
            <rFont val="Tahoma"/>
            <family val="2"/>
          </rPr>
          <t>Usuario:</t>
        </r>
        <r>
          <rPr>
            <sz val="9"/>
            <color indexed="81"/>
            <rFont val="Tahoma"/>
            <family val="2"/>
          </rPr>
          <t xml:space="preserve">
ESTABLECE QUE SE COBRARA EL 10 % S/ALQUILER A C/U
</t>
        </r>
      </text>
    </comment>
  </commentList>
</comments>
</file>

<file path=xl/sharedStrings.xml><?xml version="1.0" encoding="utf-8"?>
<sst xmlns="http://schemas.openxmlformats.org/spreadsheetml/2006/main" count="5478" uniqueCount="2332">
  <si>
    <t>PLANILLA 4: RECURSOS PROPIOS DE LOS MUNICIPIOS DE LA PROVINCIA DE ENTRE RÍOS</t>
  </si>
  <si>
    <t xml:space="preserve"> Total de Municipio que informaron:</t>
  </si>
  <si>
    <t xml:space="preserve">  Actualizada al:</t>
  </si>
  <si>
    <r>
      <rPr>
        <sz val="12"/>
        <color theme="1"/>
        <rFont val="Century Gothic"/>
        <family val="2"/>
      </rPr>
      <t xml:space="preserve"> </t>
    </r>
    <r>
      <rPr>
        <u/>
        <sz val="12"/>
        <color theme="1"/>
        <rFont val="Century Gothic"/>
        <family val="2"/>
      </rPr>
      <t>Contacto por consultas :</t>
    </r>
  </si>
  <si>
    <t xml:space="preserve">  C.P.N Carolina Roldán</t>
  </si>
  <si>
    <t xml:space="preserve">  Directora Coordinadora de Relaciones Fiscales con Municipios</t>
  </si>
  <si>
    <t xml:space="preserve">  Ministerio de Economía, Hacienda y Finanzas- Gobierno de Entre Ríos</t>
  </si>
  <si>
    <t xml:space="preserve">  0343- 4208266 / croldan.er@gmail.com</t>
  </si>
  <si>
    <t>Situación del registro de la Planilla 4: Recursos Propios.</t>
  </si>
  <si>
    <t>Aclaraciones:</t>
  </si>
  <si>
    <r>
      <t xml:space="preserve">Esta base se confeccionó consolidando en un único archivo, la </t>
    </r>
    <r>
      <rPr>
        <b/>
        <sz val="12"/>
        <color theme="1"/>
        <rFont val="Century Gothic"/>
        <family val="2"/>
      </rPr>
      <t xml:space="preserve"> Planilla 4 "Recursos Propios "</t>
    </r>
    <r>
      <rPr>
        <sz val="12"/>
        <color theme="1"/>
        <rFont val="Century Gothic"/>
        <family val="2"/>
      </rPr>
      <t xml:space="preserve"> completada por cada municipio.</t>
    </r>
  </si>
  <si>
    <t>La Planilla 4 "Recursos Propios de los Municipios", tiene origen en el Ministerio del Interior, Obras Públicas y Vivienda y fue puesta a consideración de las Provincias a través de la Mesa de Referentes Provinciales con Municipios, con el fin de circularizarla entre los mismos, para recabar información.</t>
  </si>
  <si>
    <r>
      <t xml:space="preserve">A medida que se iban recepcionando las planillas completas, se realizó un análisis de consistencia de la información en dos apectos: 1) la </t>
    </r>
    <r>
      <rPr>
        <u/>
        <sz val="12"/>
        <color theme="1"/>
        <rFont val="Century Gothic"/>
        <family val="2"/>
      </rPr>
      <t>exposición de los recursos dentro de las categorías</t>
    </r>
    <r>
      <rPr>
        <sz val="12"/>
        <color theme="1"/>
        <rFont val="Century Gothic"/>
        <family val="2"/>
      </rPr>
      <t xml:space="preserve"> que plantea la planilla 4 (impuestos, tasas, contribuciones, derechos, alquileres, multas, concesiones, otros); y 2) el</t>
    </r>
    <r>
      <rPr>
        <u/>
        <sz val="12"/>
        <color theme="1"/>
        <rFont val="Century Gothic"/>
        <family val="2"/>
      </rPr>
      <t xml:space="preserve"> contenido de los  datos requeridos en cada columna</t>
    </r>
    <r>
      <rPr>
        <sz val="12"/>
        <color theme="1"/>
        <rFont val="Century Gothic"/>
        <family val="2"/>
      </rPr>
      <t xml:space="preserve"> (base imponible, perioricidad, alicuotas, tasas, normativa, recaudación). En caso de observarse el faltante de algún dato o inconsistencias notorias, desde esta Dirección se solicitó al Municipio que completara y/o modificara la información, generando en aquellos casos que aceptaron las sugerencias, el intercambio con el Municipio en más de una oportunidad, tratando de mejorar la exposición de los datos. Posteriormente a las modificaciones, se solicitó se remitiera nuevamente la planilla (encontrándose casos donde los datos han quedado sin modificar).</t>
    </r>
  </si>
  <si>
    <t xml:space="preserve">En cuanto a las distintas consultas realizadas por los Municipios al momento de exponer los datos, se sugirieron algunos criterios a los fines de que lograr un registro uniforme: </t>
  </si>
  <si>
    <t xml:space="preserve">     I. Se aclaró que la planilla debía completarse con los recursos correspondientes a la Adminsitración Pública No Financiera (tal como lo define el título de la planilla). En el caso de la Provincia de Entre Ríos, existen Municipios con Caja de Jubilaciones Propias y Organismos Descentralizados, algunos de los cuales manifestaron la dificultad de incorporar los recursos de esas instituciones, por lo cual expusieron aquellos al pie de la planilla.</t>
  </si>
  <si>
    <t xml:space="preserve">     II. Se solicitó que los recursos expuestos en cada categoría, se ordenen de mayor a menor recaudación.</t>
  </si>
  <si>
    <t xml:space="preserve">    III. Para la exposición dentro de cada categoría (Tasas, Contribuciones, Derechos, Alquileres, Multas, Concesiones), se sugirió analizar la Naturaleza de cada recurso, independientemente de como se encuentre mencionado en la Normativa.</t>
  </si>
  <si>
    <t xml:space="preserve">    IV. Los recursos registrados son los efectivamente percibidos al 31/12/2018. En los casos de Municipios que enviaron planillas con detalle de recursos sin consignar recaudación, se sugirió no contemplar esos items, y realizar las modificaciones correspondientes, reenviando la información.</t>
  </si>
  <si>
    <t xml:space="preserve">    V.  Se observaron diferencias de criterio en los registros de las columnas de "Tasa Fija" y "Tasa variable", por lo cual se sugirió la utilización del Manual metodológico de ésta planilla para ayudar a despejar las dudas.</t>
  </si>
  <si>
    <t xml:space="preserve">    VI. Los recursos  que se cobran sobre una tasa ( como los  recargos por mora o fondos municipales), se sugirió se consideren como un "accesorio", y que se expongan en la misma categoría que el recurso principal.</t>
  </si>
  <si>
    <t>Planilla Nº 4</t>
  </si>
  <si>
    <t>(1)</t>
  </si>
  <si>
    <t>(2.1)</t>
  </si>
  <si>
    <t>(2.2)</t>
  </si>
  <si>
    <t>(2.3)</t>
  </si>
  <si>
    <t>(2.4)</t>
  </si>
  <si>
    <t>(2.5)</t>
  </si>
  <si>
    <t>(2.6)</t>
  </si>
  <si>
    <t>(2.7)</t>
  </si>
  <si>
    <t>RECURSOS PROPIOS DE LOS MUNICIPIOS</t>
  </si>
  <si>
    <t>BASE IMPONIBLE</t>
  </si>
  <si>
    <t>PERIODICIDAD</t>
  </si>
  <si>
    <t>ALÍCUOTA GENERAL</t>
  </si>
  <si>
    <t>ALÍCUOTAS ESPECIALES</t>
  </si>
  <si>
    <t>TASA FIJA</t>
  </si>
  <si>
    <t>TASA VARIABLE</t>
  </si>
  <si>
    <t>NORMATIVA</t>
  </si>
  <si>
    <t>RECAUDACIÓN</t>
  </si>
  <si>
    <t>MÍNIMA</t>
  </si>
  <si>
    <t>MÁXIMA</t>
  </si>
  <si>
    <t xml:space="preserve">    - IMPUESTOS (discriminar)</t>
  </si>
  <si>
    <t xml:space="preserve">    - TASAS (discriminar)</t>
  </si>
  <si>
    <t>INSPECCION DE HIGIENE</t>
  </si>
  <si>
    <t>M2</t>
  </si>
  <si>
    <t>MENSUAL</t>
  </si>
  <si>
    <t>9%o</t>
  </si>
  <si>
    <t>3%o</t>
  </si>
  <si>
    <t>BARRIDO Y LIMPIEZA</t>
  </si>
  <si>
    <t>M2 de frente</t>
  </si>
  <si>
    <t>TASA POR ALUMBRADO PUBLICO</t>
  </si>
  <si>
    <t>CONSUMO</t>
  </si>
  <si>
    <t xml:space="preserve"> </t>
  </si>
  <si>
    <t>CEMENTERIO</t>
  </si>
  <si>
    <t>S/UBICAC.</t>
  </si>
  <si>
    <t>TASA POR ANTENAS</t>
  </si>
  <si>
    <t>SERV.SANITARIOS</t>
  </si>
  <si>
    <t>S/OBRA</t>
  </si>
  <si>
    <t>PASEOS EN ZORRA</t>
  </si>
  <si>
    <t>S/CATEGORIA</t>
  </si>
  <si>
    <t>POR VIAJE</t>
  </si>
  <si>
    <t xml:space="preserve">    - CONTRIBUCIONES (discriminar)</t>
  </si>
  <si>
    <t xml:space="preserve">    - DERECHOS  (discriminar)</t>
  </si>
  <si>
    <t>OCUPACION DE LA VIA PUBLICA</t>
  </si>
  <si>
    <t>POR DIA</t>
  </si>
  <si>
    <t>EXPED.O RENOVACION DE CARNET</t>
  </si>
  <si>
    <t>POR TRAMITE</t>
  </si>
  <si>
    <t>USO DE EQUIPOS E INSTALACIONES</t>
  </si>
  <si>
    <t>S/MAQ.O BIEN</t>
  </si>
  <si>
    <t>DERECHOS DE ESPECT.PUBLICOS</t>
  </si>
  <si>
    <t>CATEGORIA</t>
  </si>
  <si>
    <t>ACTUACIONES ADMINISTRATIVAS</t>
  </si>
  <si>
    <t>VENDEDORES AMBULANTES</t>
  </si>
  <si>
    <t>S/UBICACIÓN</t>
  </si>
  <si>
    <t>DERECHOS DE CONSTRUCCION</t>
  </si>
  <si>
    <t xml:space="preserve">    - ALQUILERES (discriminar)</t>
  </si>
  <si>
    <t xml:space="preserve">    - MULTAS (discriminar)</t>
  </si>
  <si>
    <t>MULTAS E INTERESES</t>
  </si>
  <si>
    <t>S/INFRAC.</t>
  </si>
  <si>
    <t xml:space="preserve">    - CONCESIONES (discriminar)</t>
  </si>
  <si>
    <t xml:space="preserve">    - OTROS (discriminar)</t>
  </si>
  <si>
    <t>INTERESES DE PLAZO FIJO</t>
  </si>
  <si>
    <t>VENTA DE LOTES DEL PARQUE INDUST.</t>
  </si>
  <si>
    <t>PRESTACIONES A  I.O.S.P.E.R.</t>
  </si>
  <si>
    <t>TRIMESTRAL</t>
  </si>
  <si>
    <t>ADMINISTRACION PUBLICA MUNICIPAL NO FINANCIERA</t>
  </si>
  <si>
    <t>PERÍODO:  PRESUPUESTO 2019</t>
  </si>
  <si>
    <t>Ord.Pres.Nº301/18</t>
  </si>
  <si>
    <t>PRESUPUESTADO  2019</t>
  </si>
  <si>
    <t xml:space="preserve">    - IMPUESTOS</t>
  </si>
  <si>
    <t xml:space="preserve">    - TASAS</t>
  </si>
  <si>
    <t>Tasa Higiene y Seguridad</t>
  </si>
  <si>
    <t>DDJJ</t>
  </si>
  <si>
    <t>Tasa General Inmobiliaria</t>
  </si>
  <si>
    <t>M2 LINEAL</t>
  </si>
  <si>
    <t>BIMESTRAL, TERCIO. Y ANUAL</t>
  </si>
  <si>
    <t>Sist.A.Prev.Ord.55/98  ORD 26/17</t>
  </si>
  <si>
    <t>mensual según convenio</t>
  </si>
  <si>
    <t>Serv. Agua y Cloacas</t>
  </si>
  <si>
    <t>BIMESTRAL, TRIM. Y ANUAL</t>
  </si>
  <si>
    <t>por cada tramite</t>
  </si>
  <si>
    <t>montos fijos según recibo de ingreso</t>
  </si>
  <si>
    <t>Tasas  Atrasadas</t>
  </si>
  <si>
    <t>mensual</t>
  </si>
  <si>
    <t>Recuperos Varios</t>
  </si>
  <si>
    <t>Reg. Fac. Pago</t>
  </si>
  <si>
    <t>mensual según convenio de pago</t>
  </si>
  <si>
    <t xml:space="preserve">    - CONTRIBUCIONES</t>
  </si>
  <si>
    <t xml:space="preserve">    - DERECHOS</t>
  </si>
  <si>
    <t>Actuaciones Administr.</t>
  </si>
  <si>
    <t>Construcciones</t>
  </si>
  <si>
    <t>Vendedores Ambulantes</t>
  </si>
  <si>
    <t>por dia</t>
  </si>
  <si>
    <t>monto fijo</t>
  </si>
  <si>
    <t xml:space="preserve">    - ALQUILERES</t>
  </si>
  <si>
    <t xml:space="preserve">    - MULTAS</t>
  </si>
  <si>
    <t>Contravenc.  Y Multas</t>
  </si>
  <si>
    <t xml:space="preserve">    - CONCESIONES</t>
  </si>
  <si>
    <t xml:space="preserve">    - OTROS</t>
  </si>
  <si>
    <t>Diferencia Cambio</t>
  </si>
  <si>
    <t>Fondo Municipal Prom.</t>
  </si>
  <si>
    <t>Ingresos por la Realizacion de Eventos</t>
  </si>
  <si>
    <t>Vta.Bienes Munic.</t>
  </si>
  <si>
    <t>Ingresos Varios</t>
  </si>
  <si>
    <t>Recupero Cuotas Terreno</t>
  </si>
  <si>
    <t>monto fijo según precio sobre cantidad de cuotas</t>
  </si>
  <si>
    <t>Intereses Bancarios</t>
  </si>
  <si>
    <t>Fondo Prom.Def.Civil</t>
  </si>
  <si>
    <t>Ingresos FONDO PROM CULTURAL</t>
  </si>
  <si>
    <t>Montos fijos voluntarios</t>
  </si>
  <si>
    <t>Rec.Plan Viviendas</t>
  </si>
  <si>
    <t>Recargo e Interes</t>
  </si>
  <si>
    <t xml:space="preserve">Total Recaudación </t>
  </si>
  <si>
    <t>RECAUDACIÓN PRESUPUESTADA</t>
  </si>
  <si>
    <t>Tasa General Inmobiliaria (*)</t>
  </si>
  <si>
    <t xml:space="preserve">Valuación fiscal </t>
  </si>
  <si>
    <t>Bimestral/Anual</t>
  </si>
  <si>
    <t>O.1558art.1(PE)-O.1557art.2</t>
  </si>
  <si>
    <t>Tasa por Inspección Sanitaria, Higiene, Profilaxis y Seguridad</t>
  </si>
  <si>
    <t>Ingr. Brutos S/DJ</t>
  </si>
  <si>
    <t>Bimestral</t>
  </si>
  <si>
    <t>O.1558art.7(PE)-O.1557art.3</t>
  </si>
  <si>
    <t>Inspección periódica de instalaciones y medidores eléctricos y reposición de lámparas</t>
  </si>
  <si>
    <t>Kw consumido</t>
  </si>
  <si>
    <t>O.1558art.62(PE)-O.1557art.18</t>
  </si>
  <si>
    <t>Tasa por Servicios Sanitarios (*)</t>
  </si>
  <si>
    <t>Disponib.Servicio</t>
  </si>
  <si>
    <t>O.1558art.85(PE)-O.1557art.10</t>
  </si>
  <si>
    <t>Deudores p/tasas atrasadas-Financiaciones</t>
  </si>
  <si>
    <t>S/Deuda</t>
  </si>
  <si>
    <t>Ocasional</t>
  </si>
  <si>
    <t>Ord.1558 art.48 (Parte Gral.)</t>
  </si>
  <si>
    <t>Publicidad y Propaganda</t>
  </si>
  <si>
    <t>Unidad</t>
  </si>
  <si>
    <t>Ord.1558art.53(PE)-O.1557art.15</t>
  </si>
  <si>
    <t>Contribución por mejoras</t>
  </si>
  <si>
    <t>Metro Lineal o M2</t>
  </si>
  <si>
    <t xml:space="preserve">O.1558art.70(PE)-O.1557art.20 </t>
  </si>
  <si>
    <t>Actuaciones Administrativas</t>
  </si>
  <si>
    <t>O.1558art.78(PE)-O.1557art.23</t>
  </si>
  <si>
    <t>Cementerio</t>
  </si>
  <si>
    <t>Anual</t>
  </si>
  <si>
    <t>O.1558art.45(PE)-O.1557Tit.XVI</t>
  </si>
  <si>
    <t>Derechos de edificación</t>
  </si>
  <si>
    <t>Tasación obras</t>
  </si>
  <si>
    <t>O1558art.71(PE)-O.1557art.21</t>
  </si>
  <si>
    <t>Uso de equipos e instalaciones</t>
  </si>
  <si>
    <t>Ord.1558 art.42 (PE)</t>
  </si>
  <si>
    <t>Ocupación de la vía pública</t>
  </si>
  <si>
    <t>O.1558art.47(PE)-O.1557art.14</t>
  </si>
  <si>
    <t>Carnet Sanitario</t>
  </si>
  <si>
    <t>O1558art22(PE)-O1557art.4 a 12</t>
  </si>
  <si>
    <t>Vendedores ambulantes</t>
  </si>
  <si>
    <t>Diaria</t>
  </si>
  <si>
    <t>O.1558art.60(PE)-O.1557art.17</t>
  </si>
  <si>
    <t>Derecho Espectáculos, Juegos, Rifas</t>
  </si>
  <si>
    <t>O.1558art.55(PE)-O.1557art.16</t>
  </si>
  <si>
    <t>Alquiler de inmueble (Caja Municipal de Jubilaciones)</t>
  </si>
  <si>
    <t>Ordenanza 864 art.4</t>
  </si>
  <si>
    <t>Recargos por mora</t>
  </si>
  <si>
    <t>S/Tasa</t>
  </si>
  <si>
    <t>2 veces Tasa Activa Bco. Nación</t>
  </si>
  <si>
    <t>O.1558art.25(PGral)-O.1557art.27</t>
  </si>
  <si>
    <t>Multas</t>
  </si>
  <si>
    <t>Ord.1558 art.27 (Parte Gral.)</t>
  </si>
  <si>
    <t>Multas de Tránsito</t>
  </si>
  <si>
    <t>P/Infracción</t>
  </si>
  <si>
    <t>10 Un. Fijas</t>
  </si>
  <si>
    <t>300 Un. Fijas</t>
  </si>
  <si>
    <t>Ord.935 art.40</t>
  </si>
  <si>
    <t>Concesión Blaneario Municipal</t>
  </si>
  <si>
    <t>Lic. Publica N°03/2016</t>
  </si>
  <si>
    <t>Concesión Matadero Municipal</t>
  </si>
  <si>
    <t>Equiv.$/300 Kg novillo</t>
  </si>
  <si>
    <t>Lic. Pub. N°08/05-Dec.028/16-Dec.430/17</t>
  </si>
  <si>
    <t>Concesion Flecha Bus Terminal</t>
  </si>
  <si>
    <t>Equiv.7pasaj.V.E.-Bs.As.</t>
  </si>
  <si>
    <t>Convenio – Dec.269/17</t>
  </si>
  <si>
    <t xml:space="preserve">Concesión Tienda de Conveniencia Terminal </t>
  </si>
  <si>
    <t>Equiv.$/130 lts.nafta super</t>
  </si>
  <si>
    <t>Lic. Publica N°03/14-Dec.347/17</t>
  </si>
  <si>
    <t>Aportes Jubilatorio Personal (Caja Municipal de Jubilaciones)</t>
  </si>
  <si>
    <t>Remuneraciones</t>
  </si>
  <si>
    <t>O.864 art.5 Modif.Ord.1878</t>
  </si>
  <si>
    <t>Fondo Municipal de Promoción de la comunidad y turismo</t>
  </si>
  <si>
    <t>S/Tasas</t>
  </si>
  <si>
    <t>O.1558art.80(PE)-O.1557art.24</t>
  </si>
  <si>
    <t>Intereses (Caja Municipal de Jubilaciones)</t>
  </si>
  <si>
    <t>Monto invertido</t>
  </si>
  <si>
    <t>Recursos varios</t>
  </si>
  <si>
    <t>Varios</t>
  </si>
  <si>
    <t>Ord.1557 art.13</t>
  </si>
  <si>
    <t>Colocaciones financieras</t>
  </si>
  <si>
    <t>Monto depositado</t>
  </si>
  <si>
    <t>Material reciclado</t>
  </si>
  <si>
    <t>m3/Kg</t>
  </si>
  <si>
    <t>Ord.1577</t>
  </si>
  <si>
    <t>Fondo Becario Municipal</t>
  </si>
  <si>
    <t>Tasa fija</t>
  </si>
  <si>
    <t>Ord.1820 art.1</t>
  </si>
  <si>
    <t>Trabajo por cuenta de particulares</t>
  </si>
  <si>
    <t>Hora</t>
  </si>
  <si>
    <t>O.1558art.82(PE)-O.1557art.26</t>
  </si>
  <si>
    <t>Devoluciones</t>
  </si>
  <si>
    <t>Recuperos (gastos judic.-seguros)</t>
  </si>
  <si>
    <t>Compensaciones – Ajustes Tasas</t>
  </si>
  <si>
    <t>Servicio Nbersa</t>
  </si>
  <si>
    <t>Convenio Caja de Jubilaciones</t>
  </si>
  <si>
    <t>(*) Tasa General Inmobiliaria: Se aplican valores fijos por Zona cuando del cálculo de la Tasa resulten importes inferiores al mínimo. Los mínimos por Zona son: Zona A (Planta Urbana): $610,00/Zona B (Sección Quintas): $495,00/Zona C (Colonia): $550,00.-</t>
  </si>
  <si>
    <t>(*) Tasa por Servicios Sanitarios: se cobran importes mínimos, según la disponibilidad de servicios. Agua Edificado: $300,00/Cloaca Edificado: $160,00/Agua y Cloaca Edificado: $460,00/Agua Baldío: $120,0/Cloaca Baldío: $70,00/Agua y Cloaca Baldío: $190,00.-</t>
  </si>
  <si>
    <t>Facturación</t>
  </si>
  <si>
    <t>Mensual</t>
  </si>
  <si>
    <t>Ordenanza 210/2018</t>
  </si>
  <si>
    <t>Tasa por Alumbrado Público</t>
  </si>
  <si>
    <t>Consumo energético</t>
  </si>
  <si>
    <t>Avaluo Fiscal Pcial.</t>
  </si>
  <si>
    <t>Tasa por Servicio de Red Cloacal</t>
  </si>
  <si>
    <t>Fondo Municipal de Promoción</t>
  </si>
  <si>
    <t>Tasa Abonada</t>
  </si>
  <si>
    <t>Espectáculos Públicos</t>
  </si>
  <si>
    <t>Evento</t>
  </si>
  <si>
    <t>Contribución por Mejoras</t>
  </si>
  <si>
    <t>m2</t>
  </si>
  <si>
    <t>Tipo de trámite</t>
  </si>
  <si>
    <t>Servicios Fúnebres</t>
  </si>
  <si>
    <t>Servicio prestado</t>
  </si>
  <si>
    <t>Usos de Equipos e Instalaciones del Municipio</t>
  </si>
  <si>
    <t>Bien municipal utilizado</t>
  </si>
  <si>
    <t>Derecho de Edificación</t>
  </si>
  <si>
    <t>Tasación de Obra</t>
  </si>
  <si>
    <t>Días de venta</t>
  </si>
  <si>
    <t>Ocupación Vía Pública</t>
  </si>
  <si>
    <t>Derecho otorgado</t>
  </si>
  <si>
    <t>Unidades Fijas</t>
  </si>
  <si>
    <t xml:space="preserve">TASA POR INSPECCION SANITARIA, HIGIENE, PROFILAXIS Y SEGURIDAD </t>
  </si>
  <si>
    <t>INGRESOS BRUTOS</t>
  </si>
  <si>
    <t xml:space="preserve">MENSUAL </t>
  </si>
  <si>
    <t>REGIMEN SIMPLIFICADO CATEGORIAS 0:$250;1:$300;2:$360;3:$480;4:$600</t>
  </si>
  <si>
    <t xml:space="preserve">Decreto PresupuestoNº 89/18 </t>
  </si>
  <si>
    <t>TASA GENERAL INMOBILIARIA</t>
  </si>
  <si>
    <t>ANUAL Y TRIMESTRAL</t>
  </si>
  <si>
    <t>-</t>
  </si>
  <si>
    <t xml:space="preserve">$250 Persona Fisica y $500 Juridica </t>
  </si>
  <si>
    <t>No podra ser inferior a la liquidada en el periodo inmediato anterior</t>
  </si>
  <si>
    <t>No podra ser superior en mas del 50% de la que fuera liquidada en el periodo inmediato anterior</t>
  </si>
  <si>
    <t xml:space="preserve">TASA POR OBRAS SANITARIAS </t>
  </si>
  <si>
    <t>M3 CONSUMIDO</t>
  </si>
  <si>
    <t xml:space="preserve">BIMESTRAL  CON 2 CUOTAS MENSUALES </t>
  </si>
  <si>
    <t xml:space="preserve">CONTRIBUCION ENERGIA ELECTRICA </t>
  </si>
  <si>
    <t>kWh</t>
  </si>
  <si>
    <t xml:space="preserve">CARNET DE CONDUCTOR </t>
  </si>
  <si>
    <t>DIARIA</t>
  </si>
  <si>
    <t xml:space="preserve">SERVICIO ATMOSFERICO </t>
  </si>
  <si>
    <t xml:space="preserve">MULTAS INSPECCIONES </t>
  </si>
  <si>
    <r>
      <t xml:space="preserve">12 litros de nafta para el Pago Voluntario - 23 Unidades de Multa para Retiro y 1 </t>
    </r>
    <r>
      <rPr>
        <sz val="8"/>
        <color indexed="8"/>
        <rFont val="Calibri"/>
        <family val="2"/>
      </rPr>
      <t>(1/2)</t>
    </r>
    <r>
      <rPr>
        <sz val="11"/>
        <color indexed="8"/>
        <rFont val="Calibri"/>
        <family val="2"/>
      </rPr>
      <t xml:space="preserve"> UM x c/dia de estadia</t>
    </r>
  </si>
  <si>
    <t>INGRESOS VARIOS</t>
  </si>
  <si>
    <t>INTERESES POR MORA</t>
  </si>
  <si>
    <t>OTROS RECURSOS TRIBUTARIOS PROPIOS</t>
  </si>
  <si>
    <t>INSPECCION PERIÓDICA DE INSTALACIONES Y MEDIDORES ELÉCTRICOS Y REPOSICIÓN DE LAMPARAS</t>
  </si>
  <si>
    <t>Ingresos generados por la venta de Energía Eléctrica</t>
  </si>
  <si>
    <t>15% consumo residencial</t>
  </si>
  <si>
    <t>16% consumo industrial</t>
  </si>
  <si>
    <t>Impositiva 2019 Ordenanza 103/18</t>
  </si>
  <si>
    <t>INSPECCIÓN SANITARIA, HIGIENE PROFILALAXIS Y SEGURIDAD</t>
  </si>
  <si>
    <t>Ingresos mensuales act. Comercial</t>
  </si>
  <si>
    <t>mt. Lineal</t>
  </si>
  <si>
    <t>bimestral</t>
  </si>
  <si>
    <t>$80</t>
  </si>
  <si>
    <t>$300</t>
  </si>
  <si>
    <t xml:space="preserve">TASA POR INSPECCION DE ANTENAS DE COMUNICACIÓN Y SUS ESTRUCTURAS PORTANTES </t>
  </si>
  <si>
    <t>por c/ estructura portante</t>
  </si>
  <si>
    <t xml:space="preserve">anual </t>
  </si>
  <si>
    <t>$ 96.000 por c/ estructura portante</t>
  </si>
  <si>
    <t xml:space="preserve">TASA POR FACTIBILIDAD DE LOCALIZACION Y HABILITACION DE ANTENAS DE COMUNICACIÓN Y SUS ESTRUCTURAS PORTANTES </t>
  </si>
  <si>
    <t>$75,000</t>
  </si>
  <si>
    <t xml:space="preserve">CEMENTERIO  </t>
  </si>
  <si>
    <t>mt. Cuadrado</t>
  </si>
  <si>
    <t>trimestral</t>
  </si>
  <si>
    <t>$30 mt. Cuadrado</t>
  </si>
  <si>
    <t>FO.DE.CO (FONDO DESARROLLO COMUNITARIO)</t>
  </si>
  <si>
    <t>% aplicado sobre cada tasa cobrada</t>
  </si>
  <si>
    <t>por c/tasa cobrada</t>
  </si>
  <si>
    <t>INSPECCIÓN VETERINARIA DE VEHÍCULOS QUE TRANSPORTEN PROVISIONES, PRODUCTOS ALIMENTICIOS, BEBIDAS O SIMILARES</t>
  </si>
  <si>
    <t>por la introducción de /animal</t>
  </si>
  <si>
    <t>1/2 KG PULPA ESPECIAL</t>
  </si>
  <si>
    <t>2 KG PULPA ESPECIAL</t>
  </si>
  <si>
    <t>CONTRIBUCION DISTRIBUIDORA ELECTRICIDAD</t>
  </si>
  <si>
    <t>CARNET DE CONDUCTOR</t>
  </si>
  <si>
    <t>valor anual</t>
  </si>
  <si>
    <t>por c/ solicitud</t>
  </si>
  <si>
    <t>$120</t>
  </si>
  <si>
    <t>$600</t>
  </si>
  <si>
    <t>DEUDORES POR TASAS ATRASADAS</t>
  </si>
  <si>
    <t>por c/pago atrasado</t>
  </si>
  <si>
    <t>% por día</t>
  </si>
  <si>
    <t xml:space="preserve">RECARGO POR MORA </t>
  </si>
  <si>
    <t>DERECHO DE OFICINA Y SELLADOS</t>
  </si>
  <si>
    <t>por trámite solicitado</t>
  </si>
  <si>
    <t>$60</t>
  </si>
  <si>
    <t>$180</t>
  </si>
  <si>
    <t>REGISTRO DE TITULOS</t>
  </si>
  <si>
    <t>valor de la propiedad</t>
  </si>
  <si>
    <t>SALUD PUBLICA MUNICIPAL</t>
  </si>
  <si>
    <t>$110</t>
  </si>
  <si>
    <t>$195</t>
  </si>
  <si>
    <t>valor diario</t>
  </si>
  <si>
    <t>por día</t>
  </si>
  <si>
    <t>$190</t>
  </si>
  <si>
    <t>INSTALACIONES ELECTROMECANICAS</t>
  </si>
  <si>
    <t>por HP de c/motor</t>
  </si>
  <si>
    <t>2 cuotas anuales</t>
  </si>
  <si>
    <t>$400</t>
  </si>
  <si>
    <t>CONTRASTE DE PESAS Y MEDIDAS</t>
  </si>
  <si>
    <t>por c/ balanza</t>
  </si>
  <si>
    <t>$175</t>
  </si>
  <si>
    <t>DESAGOTE DOMICILIARIO</t>
  </si>
  <si>
    <t>por viaje del atmósferico de hasta 5000 lts</t>
  </si>
  <si>
    <t>$100</t>
  </si>
  <si>
    <t>$40 (suma por cada viaje adicional del atmósferico)</t>
  </si>
  <si>
    <t>PUBLICIDAD Y PROPAGANTA</t>
  </si>
  <si>
    <t>Por mt2 cartel por año</t>
  </si>
  <si>
    <t>ESPECTACULOS PUBL. JUEG., DIV. Y RIF.</t>
  </si>
  <si>
    <t>Al organizador el equivalente a 5 entradas. Al concurrente el 10% del valor de la entrada</t>
  </si>
  <si>
    <t>Bares, cafés, etc por c/mesa un derecho anual</t>
  </si>
  <si>
    <t>$140</t>
  </si>
  <si>
    <t>INGRESOS CAMPING</t>
  </si>
  <si>
    <t>Por carpa, trailer etc, por día</t>
  </si>
  <si>
    <t>$50</t>
  </si>
  <si>
    <t>CONSTRUCCIONES</t>
  </si>
  <si>
    <t>Proyectos de construcción en planta urbana % sobre la tasación</t>
  </si>
  <si>
    <t>MULTAS</t>
  </si>
  <si>
    <t xml:space="preserve">INGRESOS VARIOS </t>
  </si>
  <si>
    <t>INTERESES GANADOS</t>
  </si>
  <si>
    <t>Intereses Plazos Fijos</t>
  </si>
  <si>
    <t>al vencimiento del plazo fijo</t>
  </si>
  <si>
    <t>ATENCION AGENCIA IOSPER</t>
  </si>
  <si>
    <t>Comisión mini agencia iosper</t>
  </si>
  <si>
    <t>RECUPERO VIVIENDAS PLAN AYUDA MUTUA</t>
  </si>
  <si>
    <t>Recupero Plan de Ayuda viviendas Municipales</t>
  </si>
  <si>
    <t>RECUPERO VIVIENDAS PLAN MUNICIPAL</t>
  </si>
  <si>
    <t>PLAN DE VIVIENDAS</t>
  </si>
  <si>
    <t>COLECTIVO MUNICIPAL</t>
  </si>
  <si>
    <t>Su abono es determinado por Decreto Ejecutivo Municipal</t>
  </si>
  <si>
    <t xml:space="preserve">TASA I.S.H.P Y SEGURIDAD </t>
  </si>
  <si>
    <t>Ingesos brutos</t>
  </si>
  <si>
    <t>10%o</t>
  </si>
  <si>
    <t>5%o</t>
  </si>
  <si>
    <t>30%o</t>
  </si>
  <si>
    <t>Título II</t>
  </si>
  <si>
    <t>TASA POR ALUMBRADO PÚBLICO</t>
  </si>
  <si>
    <t>Título V</t>
  </si>
  <si>
    <t>TASA CONTR.ÚNICA DISTR.DE ELECTRICIDAD</t>
  </si>
  <si>
    <t>Título III</t>
  </si>
  <si>
    <t>TASA GENERAL INMOBILIARIA : Planta 1 a 5:</t>
  </si>
  <si>
    <t xml:space="preserve">Por tramo de Avalúo, Tasa fija más alícuota </t>
  </si>
  <si>
    <t>Bimestral/Semestral</t>
  </si>
  <si>
    <t>Título I</t>
  </si>
  <si>
    <t>Planta 6 : categoría única</t>
  </si>
  <si>
    <t>Sin límites de avalúo</t>
  </si>
  <si>
    <t>FONDO MUNICIPAL DE PROMOCIÓN DE LA COMUNIDAD Y TURISMO</t>
  </si>
  <si>
    <t>TGI Y TISHPS</t>
  </si>
  <si>
    <t>Titulo XII</t>
  </si>
  <si>
    <t>Cordón cuneta y veredas</t>
  </si>
  <si>
    <t>Por mts. Lineal frente</t>
  </si>
  <si>
    <t>Hasta 36 cuotas</t>
  </si>
  <si>
    <t>Ord.043/2012</t>
  </si>
  <si>
    <t>Res Cloacal</t>
  </si>
  <si>
    <t>Por conección</t>
  </si>
  <si>
    <t>Hasta 10 cuotas</t>
  </si>
  <si>
    <t>Ord.287/2017</t>
  </si>
  <si>
    <t>USO DE EQUIPOS E INSTALACIONES:</t>
  </si>
  <si>
    <t>S/equipo contratado</t>
  </si>
  <si>
    <t>Por hora</t>
  </si>
  <si>
    <t>Título VI-Cap.I</t>
  </si>
  <si>
    <t>Según trámite</t>
  </si>
  <si>
    <t>Por trámite</t>
  </si>
  <si>
    <t>Título XII</t>
  </si>
  <si>
    <t>Según ubicación de nicho</t>
  </si>
  <si>
    <t>Por años de concesión</t>
  </si>
  <si>
    <t>Título VI</t>
  </si>
  <si>
    <t>DISPOSICIONES COMPL.Y TRANSITORIAS</t>
  </si>
  <si>
    <t>s/deuda</t>
  </si>
  <si>
    <t>Título XVI</t>
  </si>
  <si>
    <t>DERECHO DE EDIFICACIÓN</t>
  </si>
  <si>
    <t>S/valor construcc.</t>
  </si>
  <si>
    <t>Título XI</t>
  </si>
  <si>
    <t>Por cinco años c/visación anual</t>
  </si>
  <si>
    <t>Título IV</t>
  </si>
  <si>
    <t>Por día de venta</t>
  </si>
  <si>
    <t>Título IX</t>
  </si>
  <si>
    <t>RECARGOS POR MORA</t>
  </si>
  <si>
    <t>Deuda</t>
  </si>
  <si>
    <t>0,067% diario más multa de 2,5%</t>
  </si>
  <si>
    <t>C.Fiscal Parte Gral.Cap.VII</t>
  </si>
  <si>
    <t>MULTAS POR INFRACCIONES DE TRANSITO</t>
  </si>
  <si>
    <t>Lts.gasoil Seg/infracción</t>
  </si>
  <si>
    <t>Pago único</t>
  </si>
  <si>
    <t>Título XVII-Cap VI</t>
  </si>
  <si>
    <t>CÓDIGO BÁSICO MUNICIPAL DE FALTAS</t>
  </si>
  <si>
    <t>Según infracción</t>
  </si>
  <si>
    <t>Título XVII</t>
  </si>
  <si>
    <t>INTERESES Y RENTAS (Aplicaciones financieras)</t>
  </si>
  <si>
    <t>Sobre monto de inversión</t>
  </si>
  <si>
    <t>OTROS INGRESOS</t>
  </si>
  <si>
    <t>Auspicios/otros</t>
  </si>
  <si>
    <t>TRABAJO POR CUENTA DE PARTICULARES</t>
  </si>
  <si>
    <t>Según trabajo realiz.</t>
  </si>
  <si>
    <t>Título XIII</t>
  </si>
  <si>
    <t>TUBOS DE ALCANT. BLOQUES, LOZ. Y OTROS</t>
  </si>
  <si>
    <t>Según tamaño(Ø )</t>
  </si>
  <si>
    <t>Por unidad</t>
  </si>
  <si>
    <t>Título VI-Cap.II</t>
  </si>
  <si>
    <t>INTERESES PRÉSTAMOS del  FONDO DE PROMOCIÓN ECONOMICA MUNICIPAL</t>
  </si>
  <si>
    <t>Sobre saldo préstamo</t>
  </si>
  <si>
    <t>Ord.014/2012</t>
  </si>
  <si>
    <t>ALQUILERES (Apart´S Termas)</t>
  </si>
  <si>
    <t>Según ocupación y cantidad de personas</t>
  </si>
  <si>
    <t>INSCRIPCIÓN, REINSCRIPCIÓN, ARANCEL MENSUAL:</t>
  </si>
  <si>
    <t>Por alumno</t>
  </si>
  <si>
    <t>RECARGOS POR ATRASO EN EL PAGO:</t>
  </si>
  <si>
    <t>Sobre la deuda</t>
  </si>
  <si>
    <t>INTERÉS INVERSIONES FINANCIERAS:</t>
  </si>
  <si>
    <t>MUNICIPIOS</t>
  </si>
  <si>
    <t>PLANILLA N° 4 RECURSOS PROPIOS</t>
  </si>
  <si>
    <t>1º de Mayo</t>
  </si>
  <si>
    <t>Alcaraz</t>
  </si>
  <si>
    <t xml:space="preserve">Aldea San Antonio </t>
  </si>
  <si>
    <t xml:space="preserve">Aranguren </t>
  </si>
  <si>
    <t>Basavilbaso</t>
  </si>
  <si>
    <t>Bovril</t>
  </si>
  <si>
    <t>Caseros</t>
  </si>
  <si>
    <t>Ceibas</t>
  </si>
  <si>
    <t>Cerrito</t>
  </si>
  <si>
    <t>Chajarí</t>
  </si>
  <si>
    <t xml:space="preserve">Colón </t>
  </si>
  <si>
    <t>Colonia Avellaneda</t>
  </si>
  <si>
    <t>Colonia Ayui</t>
  </si>
  <si>
    <t>Colonia Elía</t>
  </si>
  <si>
    <t>Concepción del Uruguay</t>
  </si>
  <si>
    <t xml:space="preserve">Concordia </t>
  </si>
  <si>
    <t>Conscripto Bernardi</t>
  </si>
  <si>
    <t>Crespo</t>
  </si>
  <si>
    <t xml:space="preserve">Diamante </t>
  </si>
  <si>
    <t>Enrique Carbó</t>
  </si>
  <si>
    <t>Estancia Grande</t>
  </si>
  <si>
    <t xml:space="preserve">Federación </t>
  </si>
  <si>
    <t xml:space="preserve">Federal </t>
  </si>
  <si>
    <t>General Campos</t>
  </si>
  <si>
    <t>General Galarza</t>
  </si>
  <si>
    <t>General Ramirez</t>
  </si>
  <si>
    <t>Gilbert</t>
  </si>
  <si>
    <t>Gobernador Maciá</t>
  </si>
  <si>
    <t>Gobernador Mansilla</t>
  </si>
  <si>
    <t xml:space="preserve">Gualeguay </t>
  </si>
  <si>
    <t xml:space="preserve">Gualeguaychú </t>
  </si>
  <si>
    <t>Hasenkamp</t>
  </si>
  <si>
    <t>Hernandez</t>
  </si>
  <si>
    <t>Herrera</t>
  </si>
  <si>
    <t>Ibicuy</t>
  </si>
  <si>
    <t>La Criolla</t>
  </si>
  <si>
    <t>La Paz</t>
  </si>
  <si>
    <t>Larroque</t>
  </si>
  <si>
    <t>Libertador San Martin</t>
  </si>
  <si>
    <t>Los Charrúas</t>
  </si>
  <si>
    <t>Los Conquistadores</t>
  </si>
  <si>
    <t>Lucas Gonzalez</t>
  </si>
  <si>
    <t>María Grande</t>
  </si>
  <si>
    <t xml:space="preserve">Nogoya </t>
  </si>
  <si>
    <t xml:space="preserve">Oro Verde </t>
  </si>
  <si>
    <t>Paraná</t>
  </si>
  <si>
    <t>Piedras Blancas</t>
  </si>
  <si>
    <t xml:space="preserve">Pronunciamiento </t>
  </si>
  <si>
    <t>Pueblo Gral. Belgrano</t>
  </si>
  <si>
    <t>Puerto Yerúa</t>
  </si>
  <si>
    <t>Rosario del Tala</t>
  </si>
  <si>
    <t>San Benito</t>
  </si>
  <si>
    <t xml:space="preserve">San Gustavo </t>
  </si>
  <si>
    <t>San Jaime</t>
  </si>
  <si>
    <t xml:space="preserve">San José </t>
  </si>
  <si>
    <t>San José de Feliciano</t>
  </si>
  <si>
    <t xml:space="preserve">San Justo </t>
  </si>
  <si>
    <t>San Salvador</t>
  </si>
  <si>
    <t>Santa Ana</t>
  </si>
  <si>
    <t>Santa Anita</t>
  </si>
  <si>
    <t>Santa Elena</t>
  </si>
  <si>
    <t>Sauce de Luna</t>
  </si>
  <si>
    <t>Seguí</t>
  </si>
  <si>
    <t>Tabossi</t>
  </si>
  <si>
    <t>Ubajay</t>
  </si>
  <si>
    <t xml:space="preserve">Urdinarrain </t>
  </si>
  <si>
    <t xml:space="preserve">Valle María </t>
  </si>
  <si>
    <t>Viale</t>
  </si>
  <si>
    <t xml:space="preserve">Victoria </t>
  </si>
  <si>
    <t>Villa Clara</t>
  </si>
  <si>
    <t>Villa del Rosario</t>
  </si>
  <si>
    <t>Villa Dominguez</t>
  </si>
  <si>
    <t xml:space="preserve">Villa Elisa </t>
  </si>
  <si>
    <t>Villa Hernandarias</t>
  </si>
  <si>
    <t>Villa Mantero</t>
  </si>
  <si>
    <t>Villa Paranacito</t>
  </si>
  <si>
    <t>Villa Urquiza</t>
  </si>
  <si>
    <t>Villaguay</t>
  </si>
  <si>
    <t>Sí</t>
  </si>
  <si>
    <t>No</t>
  </si>
  <si>
    <r>
      <t xml:space="preserve">RECURSOS PROPIOS DEL MUNICIPIO: </t>
    </r>
    <r>
      <rPr>
        <b/>
        <u/>
        <sz val="11"/>
        <color rgb="FF0000FF"/>
        <rFont val="Calibri"/>
        <family val="2"/>
      </rPr>
      <t>CRESPO</t>
    </r>
  </si>
  <si>
    <t>Instal. Electromecánicas</t>
  </si>
  <si>
    <t>Salud Pública</t>
  </si>
  <si>
    <r>
      <t xml:space="preserve">RECURSOS PROPIOS DEL MUNICIPIO: </t>
    </r>
    <r>
      <rPr>
        <b/>
        <u/>
        <sz val="11"/>
        <color rgb="FF0000FF"/>
        <rFont val="Calibri"/>
        <family val="2"/>
      </rPr>
      <t>GENERAL CAMPOS</t>
    </r>
  </si>
  <si>
    <t>Total Recaudación</t>
  </si>
  <si>
    <r>
      <t xml:space="preserve">RECURSOS PROPIOS DEL MUNICIPIO: </t>
    </r>
    <r>
      <rPr>
        <b/>
        <u/>
        <sz val="11"/>
        <color rgb="FF0000FF"/>
        <rFont val="Calibri"/>
        <family val="2"/>
      </rPr>
      <t>UBAJAY</t>
    </r>
  </si>
  <si>
    <r>
      <t xml:space="preserve">RECURSOS PROPIOS DEL MUNICIPIO: </t>
    </r>
    <r>
      <rPr>
        <b/>
        <u/>
        <sz val="11"/>
        <color rgb="FF0000FF"/>
        <rFont val="Calibri"/>
        <family val="2"/>
      </rPr>
      <t>VILLA ELISA</t>
    </r>
  </si>
  <si>
    <r>
      <t xml:space="preserve">RECURSOS PROPIOS DEL MUNICIPIO: </t>
    </r>
    <r>
      <rPr>
        <b/>
        <u/>
        <sz val="11"/>
        <color rgb="FF0000FF"/>
        <rFont val="Calibri"/>
        <family val="2"/>
      </rPr>
      <t>VILLA MANTERO</t>
    </r>
  </si>
  <si>
    <t>PRESUPUESTO 2019</t>
  </si>
  <si>
    <t>% S/AVALUO</t>
  </si>
  <si>
    <t>7%0</t>
  </si>
  <si>
    <t>Tasa Higiene Prof. Y Seg.</t>
  </si>
  <si>
    <t>ventas netas</t>
  </si>
  <si>
    <t>Tasa Contrib ENERSA</t>
  </si>
  <si>
    <t>Cargo fijo+consumo</t>
  </si>
  <si>
    <t>Fondo Prom Municipal</t>
  </si>
  <si>
    <t>% sobre tasa</t>
  </si>
  <si>
    <t>Servicio de red cloacal</t>
  </si>
  <si>
    <t>Tasa Vend.ambul y comerciantes de otras localidades</t>
  </si>
  <si>
    <t>Deudas y tasas atrasadas</t>
  </si>
  <si>
    <t>Tasa inspeccion de estructuras portantes e infraestr</t>
  </si>
  <si>
    <t>Fijo</t>
  </si>
  <si>
    <t>ANUAL</t>
  </si>
  <si>
    <t>Tasa habilitacion y estudio factibilidad de ubicación</t>
  </si>
  <si>
    <t>Tasa habilitaciones e insp</t>
  </si>
  <si>
    <t>Tasa ocupacion via publica</t>
  </si>
  <si>
    <t>Contribucion mejoras</t>
  </si>
  <si>
    <t>Derecho Cementerio</t>
  </si>
  <si>
    <t>monto fjo</t>
  </si>
  <si>
    <t>Derechos de oficina y sellado</t>
  </si>
  <si>
    <t>Carnet de conductor</t>
  </si>
  <si>
    <t>anual</t>
  </si>
  <si>
    <t>Servicio Tanque atmosferico</t>
  </si>
  <si>
    <t>Servicios de maquinas y equipos</t>
  </si>
  <si>
    <t>litros comb</t>
  </si>
  <si>
    <t>Derecho por espectaculos publicos, rifas, diversion etc</t>
  </si>
  <si>
    <t>multas</t>
  </si>
  <si>
    <t>regargo por mora</t>
  </si>
  <si>
    <t>Ingreso Hogar de Ancianos</t>
  </si>
  <si>
    <t>Otros ingresos</t>
  </si>
  <si>
    <t>POR HORA</t>
  </si>
  <si>
    <t>TERMINAL DE OMNIBUS</t>
  </si>
  <si>
    <t>PUBLICIDAD Y PROPAGANDA</t>
  </si>
  <si>
    <t>BIMESTRAL</t>
  </si>
  <si>
    <t>JUZGADO DE FALTAS</t>
  </si>
  <si>
    <t>BROMATOLOGIA</t>
  </si>
  <si>
    <t>OTROS</t>
  </si>
  <si>
    <t>Tasa Comercial</t>
  </si>
  <si>
    <t>Ingresos brutos devengados</t>
  </si>
  <si>
    <t xml:space="preserve">Ord Nº 184/2015 -Ord Nº 253/2018  </t>
  </si>
  <si>
    <t>Tasa por servicios sanitarios</t>
  </si>
  <si>
    <t xml:space="preserve">Ord Nº 184/2015   </t>
  </si>
  <si>
    <t>Por cada conexión</t>
  </si>
  <si>
    <t>Ord. Nº253/2018</t>
  </si>
  <si>
    <t>Actuaciones administrativas</t>
  </si>
  <si>
    <t>Por cada actuación</t>
  </si>
  <si>
    <t>Derecho por expedición de licencias de conducir</t>
  </si>
  <si>
    <t>Por cada expedición</t>
  </si>
  <si>
    <t>Ord. Nº 204/2016 -Ord. Nº 253/2018</t>
  </si>
  <si>
    <t>Derecho por venta ambulante</t>
  </si>
  <si>
    <t>Pliegos licitaciones públicas</t>
  </si>
  <si>
    <t>Por cada pliego</t>
  </si>
  <si>
    <t>Decreto 51/2018</t>
  </si>
  <si>
    <t xml:space="preserve">PRESUPUESTO </t>
  </si>
  <si>
    <t>OBSERVACIONES</t>
  </si>
  <si>
    <t>Tasa de Higiene</t>
  </si>
  <si>
    <t>Venta sin Impuestos</t>
  </si>
  <si>
    <t>ORD.N°1.052/18</t>
  </si>
  <si>
    <t>Especificados en OIA</t>
  </si>
  <si>
    <t>Alumbrado Publico</t>
  </si>
  <si>
    <t>Consumo de Energia Electrica</t>
  </si>
  <si>
    <t>Recaudacion por facturas de ENERSA</t>
  </si>
  <si>
    <t>x mts.2 y Ubicación</t>
  </si>
  <si>
    <t>Por avaluo s/tipo construccion y ubicación</t>
  </si>
  <si>
    <t>Servicios Sanitarios</t>
  </si>
  <si>
    <t>Por evaluo o consumo</t>
  </si>
  <si>
    <t>Bimestre</t>
  </si>
  <si>
    <t>Servicio Agua Cte. s/OIA</t>
  </si>
  <si>
    <t>Dcho por Tasas y D.Atrasadas</t>
  </si>
  <si>
    <t>Por Deudas con el Municipio</t>
  </si>
  <si>
    <t>Regularizacion Deudas Atrasadas</t>
  </si>
  <si>
    <t>Constribucion por Mejoras</t>
  </si>
  <si>
    <t>S/costo de Obra</t>
  </si>
  <si>
    <t>Recupero Obras Nuevas s/ Ordenanzas</t>
  </si>
  <si>
    <t>Espectaculos Publicos</t>
  </si>
  <si>
    <t>% s/ingresos entradas</t>
  </si>
  <si>
    <t>S/ tipo de vehiculo</t>
  </si>
  <si>
    <t>Por Dia</t>
  </si>
  <si>
    <t>Venta Callejeras s/OIA</t>
  </si>
  <si>
    <t>Abasto</t>
  </si>
  <si>
    <t>Por KG. Faenado</t>
  </si>
  <si>
    <t>Kg</t>
  </si>
  <si>
    <t>Inspeccion Veterinaria s/OIA</t>
  </si>
  <si>
    <t>Complejo Deportivo</t>
  </si>
  <si>
    <t>Alquiler Cancha Futbol y Pileta Natacion</t>
  </si>
  <si>
    <t>Salud Pca Municipal</t>
  </si>
  <si>
    <t xml:space="preserve">Locacion Salones </t>
  </si>
  <si>
    <t>Aiquiler para eventos</t>
  </si>
  <si>
    <t>Alquiler de Inmuebles Municipales</t>
  </si>
  <si>
    <t>Faltas Varias (Multas)</t>
  </si>
  <si>
    <t>S/ Codigo de Fatas</t>
  </si>
  <si>
    <t>Recupero por Inspecciones de Transito</t>
  </si>
  <si>
    <t>Por Sellados en General</t>
  </si>
  <si>
    <t>C/U</t>
  </si>
  <si>
    <t>Inter.Obt.por dtos bancarios</t>
  </si>
  <si>
    <t>Por plazos Fijos</t>
  </si>
  <si>
    <t>Intereses Ganados por Plazos Fijos</t>
  </si>
  <si>
    <t>Ingresos sin especificar</t>
  </si>
  <si>
    <t>Sin Discriminar</t>
  </si>
  <si>
    <t>Recupero Sec. Planta de Residuos</t>
  </si>
  <si>
    <t>Por Venta de Residuos</t>
  </si>
  <si>
    <t>Ventas de Materiales Reciclables</t>
  </si>
  <si>
    <t>Recupero Aport. Reintegrable</t>
  </si>
  <si>
    <t>Prestamos a Corto Plazo</t>
  </si>
  <si>
    <t>Aportes Sociales s/Convenios</t>
  </si>
  <si>
    <t>Recupero Sec.Produccion</t>
  </si>
  <si>
    <t>Ventas de Plantas o Productos</t>
  </si>
  <si>
    <t>Ventas de Articulos a Productores Rurales</t>
  </si>
  <si>
    <t>Por Ventas de Chatarra</t>
  </si>
  <si>
    <t>Ingresos por Ventas de Chatarras</t>
  </si>
  <si>
    <t>Fdo Prom.y Turismo</t>
  </si>
  <si>
    <t>Tasa y Derechos</t>
  </si>
  <si>
    <t>Retencion a Proveedores de Otas Localidades</t>
  </si>
  <si>
    <t>ORDENANZA 216/2019</t>
  </si>
  <si>
    <t>TASAS POR INSPECCION SANITARIA, HIGIENE, PROFILAXIS Y SEGURIDAD</t>
  </si>
  <si>
    <t>POR LAS ACTIVIDADES QUE A CONTINUACION SE DETALLA:</t>
  </si>
  <si>
    <t>ALICUOTA</t>
  </si>
  <si>
    <t>*COMPRA VENTA DE DIVISA</t>
  </si>
  <si>
    <t>*JUEGOS ELECTRONICOS</t>
  </si>
  <si>
    <t>*AGENCIAS DE PUBLICIDAD, ETC</t>
  </si>
  <si>
    <t xml:space="preserve">*PANADERIA-ELABORACION DE PANIFICACION-CON UN MIN. </t>
  </si>
  <si>
    <t>*PANIFICACION-PEQUEÑOS EMPRENDIMIENTOS-CON UN MIN.</t>
  </si>
  <si>
    <t>*FRIGORIFICOS Y CHACINADOS,ETC.</t>
  </si>
  <si>
    <t>*COMPAÑIAS TELEFONICAS</t>
  </si>
  <si>
    <t>SOBRE FACTURACION</t>
  </si>
  <si>
    <t>*COMPAÑIAS PROVEEDORES DE ENERGIA ELECTRICA</t>
  </si>
  <si>
    <t>*DEMAS COMPAÑIAS DE SERVICIOS</t>
  </si>
  <si>
    <t>*FARMACIA</t>
  </si>
  <si>
    <t>SOBRE FACTURACION CON UN MIN. DE FARMACIA EXCLUSIVA</t>
  </si>
  <si>
    <t>(ANEXO PERFUMERIA)</t>
  </si>
  <si>
    <t>SOBRE FACTURACION CON UN MIN. DE PERFUMERIA EXCLUSIVA</t>
  </si>
  <si>
    <t>ZONA URBANA</t>
  </si>
  <si>
    <t>TASAS ATRASADAS</t>
  </si>
  <si>
    <t>A SOBRE VALUO FISCAL Y DECLARACION JURADA</t>
  </si>
  <si>
    <t>DERECHO DE EXTRACCION DE ARENA,PEDREGULLO Y TIERRA</t>
  </si>
  <si>
    <t>ARCILLA</t>
  </si>
  <si>
    <t>POR C/ METRO CUB.</t>
  </si>
  <si>
    <t>ARENA PARA CONTRUCCION EN ZONA TERRITORIAL</t>
  </si>
  <si>
    <t>ARENA PARA CONTRUCCION EXTRAIDA DEL RIO PARANA</t>
  </si>
  <si>
    <t>ARENA SILICEA EXTRAIDA ZONA TERRITORIAL</t>
  </si>
  <si>
    <t>ARENA PARA FRACTURACION DE POZOS DE PEOTROLEO EXTRAIDA EN ZONA TERRITORIAL</t>
  </si>
  <si>
    <t>ARENA PARA FRACTURACION DE POZOS DE PEOTROLEO EXTRAIDA DEL RIO PARANA</t>
  </si>
  <si>
    <t>BROZA</t>
  </si>
  <si>
    <t>CANTERA</t>
  </si>
  <si>
    <t>TIERRA FERTIL,ETC.</t>
  </si>
  <si>
    <t>E.N.E.R.S.A (PROPIEDADES SIN MEDIDOR EXPECTO LAS PROP. RURALES Y SUBRURALES)</t>
  </si>
  <si>
    <t>CONCEPTO DE ALUMBRADO PUBLICO</t>
  </si>
  <si>
    <t>PRECIO DEL KW FACTURADO POR ENERSA</t>
  </si>
  <si>
    <t>FONDO MUNICIPAL</t>
  </si>
  <si>
    <t>INTRUCCION DE CARNES FAENADAS P/VENTA DE CONSUMO EN CARNICERIAS,HOTELES,ETC.</t>
  </si>
  <si>
    <t>POR C/50KG DE LO QUE SALE UN KILO DE PULPA EL 70%</t>
  </si>
  <si>
    <t>PROPIETARIO DE MATADERO</t>
  </si>
  <si>
    <t>POR C/ ANIMAL VACUNO QUE SE FAENE</t>
  </si>
  <si>
    <t>CARNICEROS NO INCRIPTOS COMO MATARIFES P/SU PROPIA CARNICERIA</t>
  </si>
  <si>
    <t>DERCHO FIJO</t>
  </si>
  <si>
    <t>TODO ESCRITO QUE NO ESTE CON SELLADO ESPECIAL</t>
  </si>
  <si>
    <t>MONTO FIJO</t>
  </si>
  <si>
    <t>POR C/FOJA QUE SE AGREGUE</t>
  </si>
  <si>
    <t>PLANOS CORREGIDOS EN VIRTUD DE OBSERVACIONES POR ORGANISMOS MUNICIPALES</t>
  </si>
  <si>
    <t>POR CADA REUNION BAILABLE</t>
  </si>
  <si>
    <t>CERTIFICADOS EXPENDIDOS POR ORGANISMOS O FUNCIONARIOS DE LA JUSTICIA DE FALTA</t>
  </si>
  <si>
    <t>SELLADOS:</t>
  </si>
  <si>
    <t>SOLICITUD DE LIBRE DE DEUDA POR ESCRIBANO O INTERESADOS EN INSCRIBIR O TRANFERIR  PROPIEDADES</t>
  </si>
  <si>
    <t>COPIA DE PLANOS QUE INTEGRAN EL LEGAJO DE CONTRUCCION O LOTEO MAYOR A 100 MTR. CUADRADOS</t>
  </si>
  <si>
    <t>INSCRIPCION DE INDUSTRIA Y COMERCIO</t>
  </si>
  <si>
    <t>SOLICITUD DE APERTURA DE COMERCIO</t>
  </si>
  <si>
    <t>INSCRIPCION DE PROPIEDADES EN EL REGISTRO MUNICIPAL</t>
  </si>
  <si>
    <t>SOBRE EL VALOR DE PROPIEDAD</t>
  </si>
  <si>
    <t>PLANOS MUNICIPALES</t>
  </si>
  <si>
    <t>EXTENSION DE CARNET DE CONDUCTOR</t>
  </si>
  <si>
    <t>RENOVACION DE CARNET DE CONDUCTOR</t>
  </si>
  <si>
    <t>VISACION DEL CARNET DE CONDUCTOR</t>
  </si>
  <si>
    <t>USO DE EQUIPO E INSTALACION</t>
  </si>
  <si>
    <t>POR EL USO DE EQUIPOS MUNICIPALES DEBERAN ABONARSE LOS  SIG. DERECHOS:</t>
  </si>
  <si>
    <t>ALQUILER DE TRACTOR (C/PERSONAL)</t>
  </si>
  <si>
    <t>SERVICIOS PRESTADOS HASTA UN 1 KM.(DE LA ZONA URBANA)</t>
  </si>
  <si>
    <t>LO EQUIVALENTE A 120 LT. DE GAS-OIL</t>
  </si>
  <si>
    <t>FUERA DE LA PLANTA URBANA SE INCREMENTARA POR KM</t>
  </si>
  <si>
    <t>LO EQUIVALENTE A 2,5 LT. DE GAS-OIL</t>
  </si>
  <si>
    <t>POR SOLICITUD</t>
  </si>
  <si>
    <t>ALQUILER DE CAMION(C/PERSONAL)</t>
  </si>
  <si>
    <t>LO EQUIVALENTE A 35 LT. DE GAS-OIL</t>
  </si>
  <si>
    <t xml:space="preserve">LO EQUIVALENTE </t>
  </si>
  <si>
    <t>PROVISION DE AGUA POTABLE</t>
  </si>
  <si>
    <t>AGUA EN TANQUES DOMICILIARIOS, DENTRO DE LA ZONA URBANA</t>
  </si>
  <si>
    <t>POR C/TANQUE</t>
  </si>
  <si>
    <t xml:space="preserve">FUERA DE LA ZONA URBANA </t>
  </si>
  <si>
    <t>SE INCREMENTA POR KM</t>
  </si>
  <si>
    <t>SERVICIO TANQUE ATMOSFERICO</t>
  </si>
  <si>
    <t>POR VIAJE DENTRO DE LA ZONA URBANA</t>
  </si>
  <si>
    <t>POR VIAJE FUERA DE LA ZONA URBANA</t>
  </si>
  <si>
    <t>ALQUILER  CAMPO DE DEPORTE</t>
  </si>
  <si>
    <t>MINIMO Y EL 5%  RECAUDADO SOBRE LOS INGRESOS</t>
  </si>
  <si>
    <t>ALQUILER KIOSCO PLAZA SAN MARTIN</t>
  </si>
  <si>
    <t>DERECHO A CEMENTERIO</t>
  </si>
  <si>
    <t>INHUMACION Y COLOCACION DE PLACAS EN NICHOS Y PANTEONES</t>
  </si>
  <si>
    <t>COLOCACION DE PLACAS Y SIMILARES</t>
  </si>
  <si>
    <t>TRASLADO DE RESTO DENTRO DEL CEMENTERIO</t>
  </si>
  <si>
    <t>REDUCCION</t>
  </si>
  <si>
    <t>INHUMACIONES</t>
  </si>
  <si>
    <t>NICHOS MUNICIPALES POR SU CONSERVACION Y LIMPIEZA</t>
  </si>
  <si>
    <t>SEMESTRAL</t>
  </si>
  <si>
    <t xml:space="preserve">SEPULTURA </t>
  </si>
  <si>
    <t>PANTEONES Y/O BOVEDAS</t>
  </si>
  <si>
    <t>NICHOS P/NIÑOS</t>
  </si>
  <si>
    <t>SERVICIOS FUNEBRES</t>
  </si>
  <si>
    <t>PLAN A</t>
  </si>
  <si>
    <t>INDIVIDUAL</t>
  </si>
  <si>
    <t xml:space="preserve">GRUPO FAMILIAR </t>
  </si>
  <si>
    <t>PLAN B</t>
  </si>
  <si>
    <t>INDIVIDUAL CON NICHO</t>
  </si>
  <si>
    <t>GRUPO FAMILIAR  CON NICHO</t>
  </si>
  <si>
    <t>DERECHO DE RED CLOACAL</t>
  </si>
  <si>
    <t xml:space="preserve">POR LA CONEXIÓN A LA RED MADREC/PERS. MUN. </t>
  </si>
  <si>
    <t>PAGO UNICA VEZ</t>
  </si>
  <si>
    <t>EL PAGO DEL DERECHO DE RED CLOACAL</t>
  </si>
  <si>
    <t>COMPLEJO TURISTICO</t>
  </si>
  <si>
    <t>SERVICIOS VARIOS</t>
  </si>
  <si>
    <t>POR LA OCUPACION DE LOCALES UBICADOS EN LUGARES PUBLICO ABONARAN MENSUALMENTE LOS SIG. DERECHOS:</t>
  </si>
  <si>
    <t>MERCADO MAYORITA-LOCACION DE PUESTOS</t>
  </si>
  <si>
    <t>PRIMERA CATEGORIA-ALQUILER MINIMO</t>
  </si>
  <si>
    <t>SEGUNDA CATEGORIA-ALQUILER MINIMO</t>
  </si>
  <si>
    <t>MERCADO DE ABASTO MINORISTA-LOCACION DE PUESTOS</t>
  </si>
  <si>
    <t xml:space="preserve">POR DERECHO DE PLAYA Y  BOCA DE EXPENDIO </t>
  </si>
  <si>
    <t>FERIAS MUNICIPALES</t>
  </si>
  <si>
    <t>RECARGO POR MORA E INTERESES</t>
  </si>
  <si>
    <t>A SOBRE EVALUO FISCAL</t>
  </si>
  <si>
    <t>FINANCIACION PARA EL PAGO DE DEUDAS TRIBUTARIAS</t>
  </si>
  <si>
    <t>INTERES DE FINANCIACION (MENSUAL DIRECTO)</t>
  </si>
  <si>
    <t>ALICUOTA VIGENTE PARA LA TASA ACTIVA DEL BANCO NACION</t>
  </si>
  <si>
    <t xml:space="preserve">VENCIMIENTO </t>
  </si>
  <si>
    <t>UNA CUOTA C/30 DIAS</t>
  </si>
  <si>
    <t>PLAZO:</t>
  </si>
  <si>
    <t>SER INFERIOR A $560/ ENTREGA SE DEBE ABONAR EL 20% DE LA DEUDA CON RECARGO</t>
  </si>
  <si>
    <t>PARA LAS DEUDAS DEL AÑO CORRIENTE 6 CUOTAS MENSUALES Y CONSECUTIVAS</t>
  </si>
  <si>
    <t>PARA LAS DEUDAS DEL AÑO ANTERIOR HASTA 20CUOTAS MENSUALES Y CONSECUTIVAS</t>
  </si>
  <si>
    <t>DERECHOS DE ESPECTACULOS PUBLICOS,JUEGOS,ETC.</t>
  </si>
  <si>
    <t>CINEMATOGRAFIA Y ESPECTACULOS AL AIRE LIBRE</t>
  </si>
  <si>
    <t>POR ESPECTACULO</t>
  </si>
  <si>
    <t>CIRCOS</t>
  </si>
  <si>
    <t>SOBRE EL TOTAL DE ENTRADAS</t>
  </si>
  <si>
    <t>CASINOS</t>
  </si>
  <si>
    <t>ESPECTACULOS DEPORTIVOS</t>
  </si>
  <si>
    <t>PARQUES DE DIVERSIONES Y CALESITAS</t>
  </si>
  <si>
    <t>POR C/JUEGO MECANICO</t>
  </si>
  <si>
    <t>SALUD PUBLICA</t>
  </si>
  <si>
    <t>CARNET SANITARIO</t>
  </si>
  <si>
    <t>VALIDEZ POR 1 AÑO</t>
  </si>
  <si>
    <t>RENOVACION C/6MESES</t>
  </si>
  <si>
    <t>INPECCION SANITARIA POR VEHICULO</t>
  </si>
  <si>
    <t>*POR VEHICULO Y POR AÑO(SIEMPRE QUE PERTENESCAN A LA LOCALIDAD)</t>
  </si>
  <si>
    <t>*POR VISACION DE TRANSPORTE Y EN FORMA BIMESTRAL</t>
  </si>
  <si>
    <t>FUMIGACION DE TERRENOS BALDIOS</t>
  </si>
  <si>
    <t>FUMIGACION EN CAMPING, PLANTAS INDUSTRIALES,ETC.</t>
  </si>
  <si>
    <t>DESINFECCION DE VEHICULO EN GENERAL</t>
  </si>
  <si>
    <t>DESRATIZACION DE VIVIENDA FAMILIAR, ETC.</t>
  </si>
  <si>
    <t>INPECCION BROMATOLOGICA</t>
  </si>
  <si>
    <t>PESCADOS</t>
  </si>
  <si>
    <t>LOCALES C/VENTA MAYOR A 5000KG</t>
  </si>
  <si>
    <t>LOCALES C/VENTA HASTA 5000KG</t>
  </si>
  <si>
    <t>CARNES</t>
  </si>
  <si>
    <t>EMBUTIDOS(FABRICA)</t>
  </si>
  <si>
    <t>PLANTA CONSERVADORA DE LECHE</t>
  </si>
  <si>
    <t>POR LITRO</t>
  </si>
  <si>
    <t>AVES Y HUEVOS</t>
  </si>
  <si>
    <t>MAS DE 5000KG</t>
  </si>
  <si>
    <t>HASTA 5000KG</t>
  </si>
  <si>
    <t>POR INPECCION DE HUEVOS</t>
  </si>
  <si>
    <t>VACUNACION Y DESPARASITACION DE PERROS</t>
  </si>
  <si>
    <t>POR CADA EJEMPLAR MONTO FIJO</t>
  </si>
  <si>
    <t>RIFAS</t>
  </si>
  <si>
    <t xml:space="preserve">BONOS CONTRIBUCION </t>
  </si>
  <si>
    <t>SOBRE EL VALOR DEL LOS NUM. DESTINADOS A LA VENTA</t>
  </si>
  <si>
    <t>RIFAS PARTICULARES</t>
  </si>
  <si>
    <t>VENTA DE FLORES</t>
  </si>
  <si>
    <t xml:space="preserve">BAZAR </t>
  </si>
  <si>
    <t>CALZADOS</t>
  </si>
  <si>
    <t>ART. DE LIBRERÍA</t>
  </si>
  <si>
    <t>COMESTIBLES,ETC.</t>
  </si>
  <si>
    <t>OCUPACION EN LA VIA PUBLICA</t>
  </si>
  <si>
    <t>COMPAÑIAS TELEFONICAS,DE ELECTRICIDAD,ETC.</t>
  </si>
  <si>
    <t>TOTAL FACTURADO</t>
  </si>
  <si>
    <t>CAFES-BARES-PIZZERIAS,ETC.</t>
  </si>
  <si>
    <t>POR COLOCACION DE MESA+4SILLAS POR C/U DE ELLAS</t>
  </si>
  <si>
    <t>POR TEMPORADA</t>
  </si>
  <si>
    <t>KIOSCO DE FLORES</t>
  </si>
  <si>
    <t>DERECHO DIARIO</t>
  </si>
  <si>
    <t>PARQUES DE DIVERSIONES, CIRCOS,ETC.</t>
  </si>
  <si>
    <t>POR % DE LAS ENTRADAS</t>
  </si>
  <si>
    <t>PROPAGANDA MURAL O IMPRESA</t>
  </si>
  <si>
    <t xml:space="preserve">POR FIJACION DE HASTA 50 AFICHES </t>
  </si>
  <si>
    <t>QUE NO SUPEREN LOS 0,5 MTR.</t>
  </si>
  <si>
    <t>POR C/U QUE EXCEDA 0,5MTR.</t>
  </si>
  <si>
    <t>DE MAS DE 0,5MTR</t>
  </si>
  <si>
    <t>PROPAGANDA: IMPRESAS EN TOLDOS,VIDRIERAS,ETC.</t>
  </si>
  <si>
    <t>DISTRIBUCION DE VOLANTES</t>
  </si>
  <si>
    <t>POR CAMPAÑA</t>
  </si>
  <si>
    <t>PUBLICIDAD POR MEDIO DE TRANSPORTE</t>
  </si>
  <si>
    <t>POR AVISOS EN VEHICULOS</t>
  </si>
  <si>
    <t>LETREROS LUMINOSOS</t>
  </si>
  <si>
    <t>LOS QUE PASEN HASTA 1MTR. LA LINEA DE EDIFICACION</t>
  </si>
  <si>
    <t>POR METRO CUADRADO</t>
  </si>
  <si>
    <t>MULTAS:</t>
  </si>
  <si>
    <t>ACTUALIZACION DE LAS DEUDAS PREVISTAS EN EL CODIGO DE FALTAS</t>
  </si>
  <si>
    <t>FALTA CONTRA LA AUTORIDAD MUNICIPAL:</t>
  </si>
  <si>
    <t xml:space="preserve">FIJASE UNA MULTA </t>
  </si>
  <si>
    <t>CAT. 10 DEL ESCALAFON MUNICIPAL</t>
  </si>
  <si>
    <t>FALTAS DE TRANSITO</t>
  </si>
  <si>
    <t>HASTA UNA VEZ Y MEDIA SUELDO CAT. 10</t>
  </si>
  <si>
    <t>2 SUELDOS DE L CAT. 10</t>
  </si>
  <si>
    <t>1 SUELDO DE LA CAT.10</t>
  </si>
  <si>
    <t>FALTAS CONTRA LA SANIDAD Y EL BIENESTAR</t>
  </si>
  <si>
    <t>HASTA 4 SUELDOS DE LA CAT.10</t>
  </si>
  <si>
    <t>HASTA MEDIO SUELDO DE LA CAT.10</t>
  </si>
  <si>
    <t>HASTA 20% DE LA CAT.10</t>
  </si>
  <si>
    <t>INGRESO VENTA DE TERRENOS</t>
  </si>
  <si>
    <t>MEJORA HABITACIONAL</t>
  </si>
  <si>
    <t>CAPITAL+1,71 % P/FINANCIAR+1% GASTOS DE ADMINISTRACION</t>
  </si>
  <si>
    <t>1,71%+1%</t>
  </si>
  <si>
    <t>PERIODICO</t>
  </si>
  <si>
    <t>VTA. TERRENOS AFECTADOS</t>
  </si>
  <si>
    <t>ALÍCUOTA
GENERAL</t>
  </si>
  <si>
    <t>INSPECCION SANITARIA E HIGIENE</t>
  </si>
  <si>
    <t>Actividad</t>
  </si>
  <si>
    <t>Codigo Tributario</t>
  </si>
  <si>
    <t>ALUMBRADO PUBLICO</t>
  </si>
  <si>
    <t>16%-15%</t>
  </si>
  <si>
    <t>ART. 31 CONTRATO CONCESION</t>
  </si>
  <si>
    <t>Canon</t>
  </si>
  <si>
    <t>TASA DE AGUA Y CLOACAS</t>
  </si>
  <si>
    <t>mtr 2</t>
  </si>
  <si>
    <t>TASA AMBIENTAL Y DE SEGURIDAD</t>
  </si>
  <si>
    <t>TASA ATRASADA INSP.SANIT.E HIG</t>
  </si>
  <si>
    <t>FONDO PROMOCION COMUNIDAD-TURS</t>
  </si>
  <si>
    <t>TASA GENERAL</t>
  </si>
  <si>
    <t>Zona</t>
  </si>
  <si>
    <t>ACTUALIZACION RECARG.E INTERES</t>
  </si>
  <si>
    <t>mt2</t>
  </si>
  <si>
    <t>Anual - Bi Anual</t>
  </si>
  <si>
    <t>DERECHOS VARIOS TERMAS</t>
  </si>
  <si>
    <t>RECUPERO GASTOS CORRIENTES</t>
  </si>
  <si>
    <t>p/operaciòn</t>
  </si>
  <si>
    <t>TASA ATRASADA INMOBILIARIO</t>
  </si>
  <si>
    <t>ESTACIONAM. MEDIDO ORD.1083/13</t>
  </si>
  <si>
    <t>1/2hora</t>
  </si>
  <si>
    <t>VENTA PRODUCCIÓN PLANTA R.S.U.</t>
  </si>
  <si>
    <t>kg</t>
  </si>
  <si>
    <t>TASA ATRASADA GESTION JUDICIAL</t>
  </si>
  <si>
    <t>DERECHOS VARIOS</t>
  </si>
  <si>
    <t>p/operación</t>
  </si>
  <si>
    <t>COMIS.COB.ENTRE RIOS SERVICIOS</t>
  </si>
  <si>
    <t>RECUPERO GASTOS CASA ESTUDIANT</t>
  </si>
  <si>
    <t>p/persona</t>
  </si>
  <si>
    <t xml:space="preserve">Anual </t>
  </si>
  <si>
    <t>p/inst</t>
  </si>
  <si>
    <t>ESPECTACULOS PUBLICOS</t>
  </si>
  <si>
    <t>Valor entradas</t>
  </si>
  <si>
    <t>FO-DE-TUR - FONDO DESARR.TURISTICO</t>
  </si>
  <si>
    <t>MEJORAS PAVIMENTO</t>
  </si>
  <si>
    <t>TASA ATRASADA ORDENANZA 902/09</t>
  </si>
  <si>
    <t>RECUP.FONDO DESARROLLO PRODUCTIVO</t>
  </si>
  <si>
    <t>CONVENIO POLICIA MUNICIPALIDAD ORD. 1160/15</t>
  </si>
  <si>
    <t>ORD. 1160/15</t>
  </si>
  <si>
    <t>INGRESOS VARIOS TERMAS</t>
  </si>
  <si>
    <t>CONTRIBUCION MEJORAS</t>
  </si>
  <si>
    <t>mtr lineal</t>
  </si>
  <si>
    <t>LOCALES TERMINAL</t>
  </si>
  <si>
    <t>por local</t>
  </si>
  <si>
    <t>LOCALES EXTERNOS POLIFUNCIONAL</t>
  </si>
  <si>
    <t>USO NATATORIO POLIDEPORTIVO</t>
  </si>
  <si>
    <t>Dia - Mensual
- Temporada</t>
  </si>
  <si>
    <t>por Día 
por Persona</t>
  </si>
  <si>
    <t>ANDENES TERMINAL</t>
  </si>
  <si>
    <t>USO INSTALACIONES POLIDEPORTIV</t>
  </si>
  <si>
    <t>por hora - por mes</t>
  </si>
  <si>
    <t>LOCALES BALNEARIO</t>
  </si>
  <si>
    <t>INTERESES PLAZO FIJO Y DIF COTIZACION</t>
  </si>
  <si>
    <t>GENERAL INMMOBILIARIA</t>
  </si>
  <si>
    <t>Por costo de prestación de servicio según zona</t>
  </si>
  <si>
    <t>CTM ORDENAZA Nº 1374</t>
  </si>
  <si>
    <t>INSPECCION DE SEGURIDAD E HIGIENE O CONTRIBUCION POR SERVICIOS A LA ACTIVIDAD COMERCIAL, INDUSTRIAL Y DE SERVICIOS</t>
  </si>
  <si>
    <t>Sobre el total de ingresos brutos devengados</t>
  </si>
  <si>
    <t>De acuerdo a rubro</t>
  </si>
  <si>
    <t>599 (mínimo general)</t>
  </si>
  <si>
    <t>De acuerdo a DDJJ</t>
  </si>
  <si>
    <t>SERVICIOS SANITARIOS (Agua y Cloaca)</t>
  </si>
  <si>
    <t>Por m3</t>
  </si>
  <si>
    <t>Bimestral/Trimestral</t>
  </si>
  <si>
    <t>TASA SOBRE EL CONSUMO DE LA ENERGIA ELECTRICA</t>
  </si>
  <si>
    <t>Sobre Facturación Neta</t>
  </si>
  <si>
    <t xml:space="preserve">FONDOS MUNICIPALES </t>
  </si>
  <si>
    <t>Sobre Tasas mas Accesorios</t>
  </si>
  <si>
    <t xml:space="preserve">PUBLICIDAD Y PROPAGANDA </t>
  </si>
  <si>
    <t>Por zona y m2</t>
  </si>
  <si>
    <t>Semestral</t>
  </si>
  <si>
    <t>MARCAS Y SEÑALES</t>
  </si>
  <si>
    <t>CONSERVACION Y MEJORAMIENTO DE LA RED VIAL MUICIPAL</t>
  </si>
  <si>
    <t>INSPECCION VETERINARIA</t>
  </si>
  <si>
    <t>TASA DE ABASTO</t>
  </si>
  <si>
    <t>TASA DE BROMATOLOGIA</t>
  </si>
  <si>
    <t xml:space="preserve">ESPECTACULOS PUBLICOS </t>
  </si>
  <si>
    <t>OTRAS TASAS</t>
  </si>
  <si>
    <t xml:space="preserve">CONTRIBUCIONES POR MEJORAS </t>
  </si>
  <si>
    <t>Por metro lineal</t>
  </si>
  <si>
    <t xml:space="preserve">DERECHO DE OFICINA </t>
  </si>
  <si>
    <t>DERECHO DE CONSTRUCCION</t>
  </si>
  <si>
    <t>Según Tasación</t>
  </si>
  <si>
    <t>De acuerdo a presentación de planos</t>
  </si>
  <si>
    <t>USO DE INSTALACIONES MUNICIPALES</t>
  </si>
  <si>
    <t>LIBRETA SANITARIA</t>
  </si>
  <si>
    <t>Válido por 2 años</t>
  </si>
  <si>
    <t>DERECHO POR VENTA AMBULANTE</t>
  </si>
  <si>
    <t>Diario</t>
  </si>
  <si>
    <t>DERECHO DE OCUPACION Y/O USO DEL ESPACIO PUBLICO</t>
  </si>
  <si>
    <t>Por m2</t>
  </si>
  <si>
    <t>Por día</t>
  </si>
  <si>
    <t>DERECHO POR EXPLOTACION DE MINAS Y CANTERAS</t>
  </si>
  <si>
    <t>DERECHO DE HABILITACION</t>
  </si>
  <si>
    <t xml:space="preserve">ALQUILERES DE INMUEBLES </t>
  </si>
  <si>
    <t>ALQUILERES DE BIENES MUEBLES</t>
  </si>
  <si>
    <t xml:space="preserve">INFRACCIONES A LAS OBLIGACIONES Y DEBERES FISCALES </t>
  </si>
  <si>
    <t>Deuda Histórica Origen</t>
  </si>
  <si>
    <t>Mensual a partir día 91</t>
  </si>
  <si>
    <t>MULTAS POR CONTRAVENCIONES</t>
  </si>
  <si>
    <t>De acuerdo a grado de infracción</t>
  </si>
  <si>
    <t>RECUPERACION DE PRESTAMOS A LARGO PLAZO</t>
  </si>
  <si>
    <t>Valor del Bien</t>
  </si>
  <si>
    <t>Ord. Nº 1060 y Modif.</t>
  </si>
  <si>
    <t>RENTAS DE LA PROPIEDAD</t>
  </si>
  <si>
    <t>Capital Depositado</t>
  </si>
  <si>
    <t>INTERESES POR DEUDAS ATRASADAS</t>
  </si>
  <si>
    <t>Tasa Activa BNA s/Capit.Orig.</t>
  </si>
  <si>
    <t>VENTAS DE ACTIVOS</t>
  </si>
  <si>
    <t>Valor de Mercado</t>
  </si>
  <si>
    <t>VENTAS BRUTAS</t>
  </si>
  <si>
    <t>RECUPERACION DE PRESTAMOS A CORTO PLAZO</t>
  </si>
  <si>
    <t>RECURSOS PROPIOS DE CAPITAL</t>
  </si>
  <si>
    <t>Tasa Energía Eléctrica</t>
  </si>
  <si>
    <t xml:space="preserve">KW </t>
  </si>
  <si>
    <t>CTM TIT I Art 1</t>
  </si>
  <si>
    <t>Avalúo Imp Inmob</t>
  </si>
  <si>
    <t>Tasa por Inspección, Higiene, Prof. Y Seg. Púb.</t>
  </si>
  <si>
    <t>CTM TIT II Art 3</t>
  </si>
  <si>
    <t xml:space="preserve">Tasa de Obras Sanitarias </t>
  </si>
  <si>
    <t>CTM TIT III Art 4</t>
  </si>
  <si>
    <t>Espectáculos Públicos, Rifas y Diversiones</t>
  </si>
  <si>
    <t>Cant espectadores</t>
  </si>
  <si>
    <t>Por evento</t>
  </si>
  <si>
    <t>CTM TIT VIII</t>
  </si>
  <si>
    <t>Recupero Pavimento Hº Aº</t>
  </si>
  <si>
    <t>METRO LINEAL</t>
  </si>
  <si>
    <t>POR OBRA</t>
  </si>
  <si>
    <t>CTM TIT XI Art 12</t>
  </si>
  <si>
    <t>Recupero Polideportivo Municipal</t>
  </si>
  <si>
    <t>NO</t>
  </si>
  <si>
    <t>POR USO</t>
  </si>
  <si>
    <t>DECRETO 139</t>
  </si>
  <si>
    <t>Papel Sellado, Legalizaciones y Protestos</t>
  </si>
  <si>
    <t>S/TRAMITE</t>
  </si>
  <si>
    <t>PRESENTACION</t>
  </si>
  <si>
    <t>CTM TIT XIV Art 15</t>
  </si>
  <si>
    <t>CTM TIT V Cap 4</t>
  </si>
  <si>
    <t>Registro de Títulos</t>
  </si>
  <si>
    <t>AVALUO</t>
  </si>
  <si>
    <t>Ventas Ambulantes</t>
  </si>
  <si>
    <t>OCUPACION</t>
  </si>
  <si>
    <t>CTM TIT IX Art 10</t>
  </si>
  <si>
    <t>Multas.</t>
  </si>
  <si>
    <t xml:space="preserve">NO </t>
  </si>
  <si>
    <t>S/INFRACCION</t>
  </si>
  <si>
    <t>CODIGO DE  FALTAS</t>
  </si>
  <si>
    <t>Otros ingresos Municipales</t>
  </si>
  <si>
    <t>Orden. Imp. Anual</t>
  </si>
  <si>
    <t>Recargos por Mora.</t>
  </si>
  <si>
    <t>S/DEUDA</t>
  </si>
  <si>
    <t>CTM TIT XVIII Art 20</t>
  </si>
  <si>
    <t xml:space="preserve">Ord. Anual Imp.    Nº 020/18 </t>
  </si>
  <si>
    <t>Ord. Anual Imp.    Nº 020/18</t>
  </si>
  <si>
    <t>Avaluo Propiedad</t>
  </si>
  <si>
    <t>TASA POR INSPECCION SANITARIA, HIGIENE, PROFILAXIS Y SEGURIDAD</t>
  </si>
  <si>
    <t>Importe de vtas</t>
  </si>
  <si>
    <t>INSPECCION DE PESAS Y MEDIDAS</t>
  </si>
  <si>
    <t>Por Balanza</t>
  </si>
  <si>
    <t>Por servicio</t>
  </si>
  <si>
    <t>INSTALACIONES ELECTROMECANICAS, APROBACION DE PLANOS E INSPECCION CORRESPONDIENTE</t>
  </si>
  <si>
    <t>Por Tramite</t>
  </si>
  <si>
    <t>Por precio basico Kw</t>
  </si>
  <si>
    <t>Contribución de Mejoras</t>
  </si>
  <si>
    <t>Costo de Obra</t>
  </si>
  <si>
    <t>Por Obra</t>
  </si>
  <si>
    <t>Por Vendedor</t>
  </si>
  <si>
    <t>Por tramite</t>
  </si>
  <si>
    <t>Por Solicitud</t>
  </si>
  <si>
    <t>Hora Trabajo</t>
  </si>
  <si>
    <t>m3</t>
  </si>
  <si>
    <t>SERVICIOS SANITARIOS</t>
  </si>
  <si>
    <t>Por tanque</t>
  </si>
  <si>
    <t>Alquileres percibidos</t>
  </si>
  <si>
    <t>Contrato</t>
  </si>
  <si>
    <t>Multas varias</t>
  </si>
  <si>
    <t>FONDO MUNICIPAL DE PROMOCION DE LA COMUNIDAD Y TURISMO</t>
  </si>
  <si>
    <t>TRABAJOS POR CUENTA A PARTICULARES</t>
  </si>
  <si>
    <t>Gastos de la Obra</t>
  </si>
  <si>
    <t>Por Trabajo</t>
  </si>
  <si>
    <t>RECARGO E INTERESES</t>
  </si>
  <si>
    <t>Importe Pagado</t>
  </si>
  <si>
    <t>INTERESES PERCIBIDOS</t>
  </si>
  <si>
    <t>Importe Dep. P/F</t>
  </si>
  <si>
    <t>ENTRADA EXTRAORDINARIA</t>
  </si>
  <si>
    <t>ALÍCUOTA GRAL</t>
  </si>
  <si>
    <t xml:space="preserve"> Contribución p/Venta Energía Eléctrica</t>
  </si>
  <si>
    <t>DEC. PCIAL. 1413/96</t>
  </si>
  <si>
    <t xml:space="preserve"> Tasa de Higiene y Seguridad</t>
  </si>
  <si>
    <t>FACTURACION, MIN. Y C.  FIJAS</t>
  </si>
  <si>
    <t>$ 528,00</t>
  </si>
  <si>
    <t xml:space="preserve">CTM 2019 - TIT II - </t>
  </si>
  <si>
    <t xml:space="preserve"> Tasa Mantenimiento Alumbrado Público</t>
  </si>
  <si>
    <t>CONS. FIJO + VARIABLE</t>
  </si>
  <si>
    <t>ORD. 168/18 - CTM 2019</t>
  </si>
  <si>
    <t xml:space="preserve"> Tasa General Inmobiliaria</t>
  </si>
  <si>
    <t>MTS. LINEAL P/ZONAS</t>
  </si>
  <si>
    <t>CTM 2019</t>
  </si>
  <si>
    <t xml:space="preserve">  Fondo Comunal</t>
  </si>
  <si>
    <t>S/TASAS Y DCHOS MUNIC.</t>
  </si>
  <si>
    <t>CTM 2019-TIT XV-</t>
  </si>
  <si>
    <t xml:space="preserve"> Registro de Conducir</t>
  </si>
  <si>
    <t>IMP. FIJO P/TRAMITE</t>
  </si>
  <si>
    <t>UNICA</t>
  </si>
  <si>
    <t>$ 1078,00</t>
  </si>
  <si>
    <t>CTM 2019 - TIT XIII</t>
  </si>
  <si>
    <t xml:space="preserve"> Cementerio</t>
  </si>
  <si>
    <t>IMP. FIJO S/UBICACIÓN</t>
  </si>
  <si>
    <t>CTM 2019 - TIT IV - CAP IV</t>
  </si>
  <si>
    <t xml:space="preserve"> Salud Pública Municipal</t>
  </si>
  <si>
    <t>IMPORTE FIJO</t>
  </si>
  <si>
    <t>$ 909</t>
  </si>
  <si>
    <t>CTM 2019 - TIT III</t>
  </si>
  <si>
    <t xml:space="preserve"> Recargos</t>
  </si>
  <si>
    <t>CAPITAL ADEUDADO</t>
  </si>
  <si>
    <t xml:space="preserve"> CTM -TIT XV-ART 27 </t>
  </si>
  <si>
    <t xml:space="preserve"> Registros en Catastro</t>
  </si>
  <si>
    <t>CTM 2019 - TIT XII</t>
  </si>
  <si>
    <t xml:space="preserve"> Otras Tasas Municipales</t>
  </si>
  <si>
    <t>$ 105,00</t>
  </si>
  <si>
    <t>$ 179,00</t>
  </si>
  <si>
    <t xml:space="preserve"> Vendedores Ambulantes</t>
  </si>
  <si>
    <t>IMP. FIJO P/DIA-MES</t>
  </si>
  <si>
    <t>$ 317,00</t>
  </si>
  <si>
    <t>$ 1859,00</t>
  </si>
  <si>
    <t>CTM 2019- TIT IX-</t>
  </si>
  <si>
    <t xml:space="preserve"> Espectáculos Públicos</t>
  </si>
  <si>
    <t>ENTRADAS</t>
  </si>
  <si>
    <t>CTM 2019- TIT VIII</t>
  </si>
  <si>
    <t xml:space="preserve">   </t>
  </si>
  <si>
    <t xml:space="preserve">  Contribución por Mejoras</t>
  </si>
  <si>
    <t>MONTO DE OBRA</t>
  </si>
  <si>
    <t>CTM 2019 - TIT XI</t>
  </si>
  <si>
    <t xml:space="preserve"> Derecho de Conexión a Red Cloacal</t>
  </si>
  <si>
    <t>CONEXIÓN DCILIARIA</t>
  </si>
  <si>
    <t>$ 2071</t>
  </si>
  <si>
    <t>CTM 2019 - TIT X - CAP II</t>
  </si>
  <si>
    <t xml:space="preserve"> Derecho de Inspección Pilar Eléctrico</t>
  </si>
  <si>
    <t>INSPECCION/INSTALACION</t>
  </si>
  <si>
    <t>$ 528</t>
  </si>
  <si>
    <t>CTM 2019 - TIT X - CAP I</t>
  </si>
  <si>
    <t xml:space="preserve"> Reembolso de Préstamos</t>
  </si>
  <si>
    <t>CUOTAS P/CONVENIO</t>
  </si>
  <si>
    <t>CONVENIOS INDIVIDUALES</t>
  </si>
  <si>
    <t xml:space="preserve"> Casa Estudiantes Paraná</t>
  </si>
  <si>
    <t>VALOR ALQUILER</t>
  </si>
  <si>
    <t>ORD. MUNIC. 02/2012</t>
  </si>
  <si>
    <t xml:space="preserve"> Multas - Cód. de Faltas</t>
  </si>
  <si>
    <t>ORD. 74/15 COD. DE FALTAS Y CTM 2019</t>
  </si>
  <si>
    <t>Y CTM PTE GRAL.ART 32</t>
  </si>
  <si>
    <t>CAP. VIII</t>
  </si>
  <si>
    <t xml:space="preserve"> Convenio Coop. Elect. Chajarí Ltda</t>
  </si>
  <si>
    <t>FACTURACION</t>
  </si>
  <si>
    <t>CTM 2019 - TIT VII</t>
  </si>
  <si>
    <t xml:space="preserve"> Convenio Radiodifusora Chajarí S.R.L.</t>
  </si>
  <si>
    <t xml:space="preserve"> Convenio BERSA</t>
  </si>
  <si>
    <t>Nº TIKETS cobrados</t>
  </si>
  <si>
    <t>CONV. PARTICULAR</t>
  </si>
  <si>
    <t xml:space="preserve"> Convenio DGR</t>
  </si>
  <si>
    <t xml:space="preserve"> Convenio UCASAL</t>
  </si>
  <si>
    <t xml:space="preserve"> Convenio Correo Argentino</t>
  </si>
  <si>
    <t xml:space="preserve"> Rdo. De Ejercicio Anterior</t>
  </si>
  <si>
    <t xml:space="preserve"> Rdo. De Operaciones Bancarias</t>
  </si>
  <si>
    <t>PLAZO FIJO</t>
  </si>
  <si>
    <t xml:space="preserve"> Otros Ingresos (Planta de Tratamiento) </t>
  </si>
  <si>
    <t xml:space="preserve"> Entradas Extraordinarias</t>
  </si>
  <si>
    <t>Tasa por Inspeccion, Higiene, Profilaxis y Seguridad</t>
  </si>
  <si>
    <t>facturacion</t>
  </si>
  <si>
    <t>113/14         0361/18</t>
  </si>
  <si>
    <t>Contribucion Energia Electrica</t>
  </si>
  <si>
    <t>kw</t>
  </si>
  <si>
    <t>Inspeccion Instalaciones Electromecanica</t>
  </si>
  <si>
    <t>Hp</t>
  </si>
  <si>
    <t>Contribucion de Mejoras</t>
  </si>
  <si>
    <t>UH</t>
  </si>
  <si>
    <t>Salud Publica Municipal</t>
  </si>
  <si>
    <t>Carnet de Conductor</t>
  </si>
  <si>
    <t>Ocupacion de la Via Publica</t>
  </si>
  <si>
    <t>Intalaciones Turisticas</t>
  </si>
  <si>
    <t>Instalaciones y Equipos</t>
  </si>
  <si>
    <t>Uso Colectino y Minibus</t>
  </si>
  <si>
    <t>Multa del Codigo de Falta</t>
  </si>
  <si>
    <t>Litro de Nafta Mayor Octanaje</t>
  </si>
  <si>
    <t>Multa y Contravenciones</t>
  </si>
  <si>
    <t>Recargo por Mora y Financiacion</t>
  </si>
  <si>
    <t>Canon de Instalacion Turistica</t>
  </si>
  <si>
    <t>Convenios de Pagos</t>
  </si>
  <si>
    <r>
      <t xml:space="preserve">RECURSOS PROPIOS DEL MUNICIPIO: </t>
    </r>
    <r>
      <rPr>
        <b/>
        <u/>
        <sz val="11"/>
        <color rgb="FF0000FF"/>
        <rFont val="Calibri"/>
        <family val="2"/>
      </rPr>
      <t>ALCARAZ</t>
    </r>
  </si>
  <si>
    <r>
      <t xml:space="preserve">RECURSOS PROPIOS DEL MUNICIPIO: </t>
    </r>
    <r>
      <rPr>
        <b/>
        <u/>
        <sz val="11"/>
        <color rgb="FF0000FF"/>
        <rFont val="Calibri"/>
        <family val="2"/>
      </rPr>
      <t>ESTANCIA GRANDE</t>
    </r>
  </si>
  <si>
    <r>
      <t xml:space="preserve">RECURSOS PROPIOS DEL MUNICIPIO: </t>
    </r>
    <r>
      <rPr>
        <b/>
        <u/>
        <sz val="11"/>
        <color rgb="FF0000FF"/>
        <rFont val="Calibri"/>
        <family val="2"/>
      </rPr>
      <t>FEDERAL</t>
    </r>
  </si>
  <si>
    <r>
      <t>Por Zona y m</t>
    </r>
    <r>
      <rPr>
        <sz val="11"/>
        <rFont val="Arial"/>
        <family val="2"/>
      </rPr>
      <t>²</t>
    </r>
  </si>
  <si>
    <r>
      <t xml:space="preserve">RECURSOS PROPIOS DEL MUNICIPIO: </t>
    </r>
    <r>
      <rPr>
        <b/>
        <u/>
        <sz val="11"/>
        <color rgb="FF0000FF"/>
        <rFont val="Calibri"/>
        <family val="2"/>
      </rPr>
      <t>IBICUY</t>
    </r>
  </si>
  <si>
    <r>
      <t xml:space="preserve">RECURSOS PROPIOS DEL MUNICIPIO: </t>
    </r>
    <r>
      <rPr>
        <b/>
        <u/>
        <sz val="11"/>
        <color rgb="FF0000FF"/>
        <rFont val="Calibri"/>
        <family val="2"/>
      </rPr>
      <t>LA PAZ</t>
    </r>
  </si>
  <si>
    <r>
      <t xml:space="preserve">RECURSOS PROPIOS DEL MUNICIPIO: </t>
    </r>
    <r>
      <rPr>
        <b/>
        <u/>
        <sz val="11"/>
        <color rgb="FF0000FF"/>
        <rFont val="Calibri"/>
        <family val="2"/>
      </rPr>
      <t>LIBERTADOR SAN MARTÍN</t>
    </r>
  </si>
  <si>
    <r>
      <t xml:space="preserve">RECURSOS PROPIOS DEL MUNICIPIO: </t>
    </r>
    <r>
      <rPr>
        <b/>
        <u/>
        <sz val="11"/>
        <color rgb="FF0000FF"/>
        <rFont val="Calibri"/>
        <family val="2"/>
      </rPr>
      <t>LUCAS GONZÁLEZ</t>
    </r>
  </si>
  <si>
    <r>
      <t xml:space="preserve">RECURSOS PROPIOS DEL MUNICIPIO: </t>
    </r>
    <r>
      <rPr>
        <b/>
        <u/>
        <sz val="11"/>
        <color rgb="FF0000FF"/>
        <rFont val="Calibri"/>
        <family val="2"/>
      </rPr>
      <t>VILLA CLARA</t>
    </r>
  </si>
  <si>
    <r>
      <t xml:space="preserve">RECURSOS PROPIOS DEL MUNICIPIO: </t>
    </r>
    <r>
      <rPr>
        <b/>
        <u/>
        <sz val="11"/>
        <color rgb="FF0000FF"/>
        <rFont val="Calibri"/>
        <family val="2"/>
      </rPr>
      <t>VILLA DEL ROSARIO</t>
    </r>
  </si>
  <si>
    <r>
      <t xml:space="preserve">RECURSOS PROPIOS DEL MUNICIPIO: </t>
    </r>
    <r>
      <rPr>
        <b/>
        <u/>
        <sz val="11"/>
        <color rgb="FF0000FF"/>
        <rFont val="Calibri"/>
        <family val="2"/>
      </rPr>
      <t>VILLA HERNANDARIAS</t>
    </r>
  </si>
  <si>
    <t>PRESUPUESTADO</t>
  </si>
  <si>
    <t>140/2012</t>
  </si>
  <si>
    <t>ATMOSFÉRICO</t>
  </si>
  <si>
    <t>CARNET DE CONDUCIR</t>
  </si>
  <si>
    <t>$450</t>
  </si>
  <si>
    <t>210/2017</t>
  </si>
  <si>
    <t>ANTENAS</t>
  </si>
  <si>
    <t>144/2014-251/2018</t>
  </si>
  <si>
    <t>TASA AMBIENTAL</t>
  </si>
  <si>
    <t>$15000</t>
  </si>
  <si>
    <t>219/2017</t>
  </si>
  <si>
    <t>TASA DE HIGIENE</t>
  </si>
  <si>
    <t>214/2017</t>
  </si>
  <si>
    <t>MULTAS DE TRANSITO</t>
  </si>
  <si>
    <t>ORD 13 /2012</t>
  </si>
  <si>
    <t>COLECTIVO</t>
  </si>
  <si>
    <t>ORD 140/2014</t>
  </si>
  <si>
    <t>CUOTAS VIVIENDAS</t>
  </si>
  <si>
    <t>ENTRE RIOS SERVICIOS</t>
  </si>
  <si>
    <t>TASA CEMENTERIO</t>
  </si>
  <si>
    <t>NICHOS</t>
  </si>
  <si>
    <t>ORD 747/16</t>
  </si>
  <si>
    <t>PANTEON</t>
  </si>
  <si>
    <t>TASA CONTRIB ELÉCTRICA</t>
  </si>
  <si>
    <t>ÚNICA DISTRIBUIDORA</t>
  </si>
  <si>
    <t>OTRAS TASAS, SERVICIOS, ATMOSFÉRICO</t>
  </si>
  <si>
    <t>DIARIO</t>
  </si>
  <si>
    <t>ORD 746/16</t>
  </si>
  <si>
    <t>SERVICIO DE TRANSPORTE ESCOLAR</t>
  </si>
  <si>
    <t>ESC. TEC URDINARRIAN</t>
  </si>
  <si>
    <t>ORD 732/16</t>
  </si>
  <si>
    <t>ESC. SECUNDARIA URD.</t>
  </si>
  <si>
    <t>OBRA ASFALTO</t>
  </si>
  <si>
    <t>COSTO X MTS LINEAL</t>
  </si>
  <si>
    <t>ORD 79/05</t>
  </si>
  <si>
    <t>OBRA CORDON CUNETA</t>
  </si>
  <si>
    <t>ORD 031/02</t>
  </si>
  <si>
    <t>RECUPERO VIVIENDAS</t>
  </si>
  <si>
    <t>DEV. 25 BOLSAS DE CEMENTO</t>
  </si>
  <si>
    <t>ORD 540/11</t>
  </si>
  <si>
    <t>RECUPERO DE SUBSIDIOS</t>
  </si>
  <si>
    <t>DEV. HASTA EN 18 CUOTAS</t>
  </si>
  <si>
    <t>ORD 338/08</t>
  </si>
  <si>
    <r>
      <t xml:space="preserve">RECURSOS PROPIOS DEL MUNICIPIO: </t>
    </r>
    <r>
      <rPr>
        <b/>
        <u/>
        <sz val="11"/>
        <color rgb="FF0000FF"/>
        <rFont val="Calibri"/>
        <family val="2"/>
      </rPr>
      <t>GILBERT</t>
    </r>
  </si>
  <si>
    <t>SEGURIDAD E HIGIENE</t>
  </si>
  <si>
    <t>Monto neto declarado ( total de ingresos brutos devengados )</t>
  </si>
  <si>
    <t>ORDENANZAS Nº 2979, 2980, 8940,  10002</t>
  </si>
  <si>
    <t>ALUMBRADO,BARRIDO Y LIMPIEZA</t>
  </si>
  <si>
    <t xml:space="preserve"> (Superficie edificada * recolección de residuo + superficie del terreno en m2 * (barrido y limpieza +alumbrado público + matenimiento de calles + espacios verdes)) * coeficiente corrector de ajustes * coeficiente corrector de zonas </t>
  </si>
  <si>
    <t>ZONA 1: 1,15 % ZONA 2: 1,00% ZONA 3: 0,80%  ZONA 4: 0,70%</t>
  </si>
  <si>
    <t>ORDENANZAS Nº 2980, 9152</t>
  </si>
  <si>
    <t xml:space="preserve">OBRA SANITARIA MUNICIPAL </t>
  </si>
  <si>
    <t xml:space="preserve">Metros cuadrados de superficies de terrenos y edificación </t>
  </si>
  <si>
    <t>ORDENANZAS Nº 2979 , 9153</t>
  </si>
  <si>
    <t xml:space="preserve">Colocación en la vía pública </t>
  </si>
  <si>
    <t xml:space="preserve">ORDENANZAS Nº 2979, 7711 </t>
  </si>
  <si>
    <t xml:space="preserve">ESPECTACULO </t>
  </si>
  <si>
    <t xml:space="preserve">Por espectaculo </t>
  </si>
  <si>
    <t xml:space="preserve">Por espectador </t>
  </si>
  <si>
    <t xml:space="preserve">ORDENANZAS Nº 2980 Y 2979 </t>
  </si>
  <si>
    <t xml:space="preserve">Mensual </t>
  </si>
  <si>
    <t>ORDENANZAS Nº 2979- 4085 Y 10002</t>
  </si>
  <si>
    <t>OTRAS CONTRIBUCIONES- CORTE DE PAVIMENTO</t>
  </si>
  <si>
    <t>Costo real resultante (materiales a precio de reposición +10% gastos generales  y de administración por metro lineal de frente)</t>
  </si>
  <si>
    <t xml:space="preserve">Por obra </t>
  </si>
  <si>
    <t>ORDENANZAS Nº 2979, 8741, 9294</t>
  </si>
  <si>
    <t xml:space="preserve">DERECHOS DE CEMENTERIOS </t>
  </si>
  <si>
    <t xml:space="preserve">Sueldo básico de la categoria 10 del escalafón municipal * los coeficientes  a la fecha que se perciben </t>
  </si>
  <si>
    <t>ORDENANZAS Nº 2979 , 2980 Y 9014</t>
  </si>
  <si>
    <t>PAPEL, SELLADOS Y DERECHOS DE OFICINA</t>
  </si>
  <si>
    <t>Por tipo de presentación, actualización de montos s/ sueldo básico de cat. 10 del escalafón municipal.</t>
  </si>
  <si>
    <t xml:space="preserve">Por presentación </t>
  </si>
  <si>
    <t>ORDENANZA Nº 2979</t>
  </si>
  <si>
    <t>DERECHOS DE CONSTRUCCIÓN</t>
  </si>
  <si>
    <t>Valor de la construcción s/ surperficie cubierta y semicubierta de cada edifición (por metro cuadrado)</t>
  </si>
  <si>
    <t>ORDENANZAS Nº 2979 Y 8741</t>
  </si>
  <si>
    <t xml:space="preserve">ANDEN </t>
  </si>
  <si>
    <t>Por coche (EGRESE O CRUCE)</t>
  </si>
  <si>
    <t>ORDENANZAS Nº 2426 DECRETO Nº 22364</t>
  </si>
  <si>
    <t>DERECHOS DE OCUPACIÓN DE ESPACIOS PÚBLICOS</t>
  </si>
  <si>
    <t>Por metro cuadrado</t>
  </si>
  <si>
    <t>ORDENANZAS Nº 2979 Y 7711</t>
  </si>
  <si>
    <t>DERECHOS VENTA AMBULANTE</t>
  </si>
  <si>
    <t xml:space="preserve">Por actividad - de acuerdo al monto facturado </t>
  </si>
  <si>
    <t xml:space="preserve">Obtención, renovación y examen </t>
  </si>
  <si>
    <t>Semestral/ Anual</t>
  </si>
  <si>
    <t>TERMINAL DE OMNIBUS- ARRENDAMIENTOS LOCALES</t>
  </si>
  <si>
    <t>DECRETO Nº 17597</t>
  </si>
  <si>
    <t>COMISION ADMINISTRADORA AUDITORIO</t>
  </si>
  <si>
    <t xml:space="preserve">Ocupación del inmueble </t>
  </si>
  <si>
    <t>MERCADO- ARRENDAMIENTO DE PUESTOS Y LOCALES</t>
  </si>
  <si>
    <t>DECRETO Nº 25507 - ORDENANZA Nº 10127</t>
  </si>
  <si>
    <t xml:space="preserve">Contravención - Infracción </t>
  </si>
  <si>
    <t xml:space="preserve">Por acontecimiento </t>
  </si>
  <si>
    <t>T.G.I. MULTAS</t>
  </si>
  <si>
    <t xml:space="preserve">Valor básico Tasa General Inmobiliaria </t>
  </si>
  <si>
    <t>ORDENANZAS Nº 4357</t>
  </si>
  <si>
    <t>T.H.I. MULTAS</t>
  </si>
  <si>
    <t xml:space="preserve">Valor básico Tasa Seguridad e Higiene </t>
  </si>
  <si>
    <t>DOSMU MULTAS</t>
  </si>
  <si>
    <t>ORDENANZAS Nº 4358</t>
  </si>
  <si>
    <t>BALNEARIO BANCO PELAY</t>
  </si>
  <si>
    <t xml:space="preserve">Explotación </t>
  </si>
  <si>
    <t xml:space="preserve">Por temporada </t>
  </si>
  <si>
    <t>LICITACION PUBLICA 04/12 (POR 10 AÑOS)</t>
  </si>
  <si>
    <r>
      <t xml:space="preserve">RECURSOS PROPIOS DEL MUNICIPIO: </t>
    </r>
    <r>
      <rPr>
        <b/>
        <u/>
        <sz val="11"/>
        <color rgb="FF0000FF"/>
        <rFont val="Calibri"/>
        <family val="2"/>
      </rPr>
      <t>CONCEPCION DEL URUGUAY</t>
    </r>
  </si>
  <si>
    <t>RECAUDACIÓN SEGÚN PRESUPUESTO</t>
  </si>
  <si>
    <t>HIGIENE, PROFILAXIS Y SEGURIDAD</t>
  </si>
  <si>
    <t>INGRESOS BRUTOS DECLARADOS</t>
  </si>
  <si>
    <t>5 %º</t>
  </si>
  <si>
    <t>50%º</t>
  </si>
  <si>
    <t>CTM ART. 218 AL 235</t>
  </si>
  <si>
    <t>GENERAL INMOBILIARIA</t>
  </si>
  <si>
    <t xml:space="preserve">POR ZONA </t>
  </si>
  <si>
    <t>6,5 %º</t>
  </si>
  <si>
    <t>8,5%º</t>
  </si>
  <si>
    <t>CTM ART. 83 AL 102</t>
  </si>
  <si>
    <t>CTM ART. 154 AL 160</t>
  </si>
  <si>
    <t>CTM ART. 166 AL 171</t>
  </si>
  <si>
    <t>RECUPERO OBRA PAVIMENTO</t>
  </si>
  <si>
    <t>CTM ART. 112</t>
  </si>
  <si>
    <t>RECUPERO OBRA CLOACAS</t>
  </si>
  <si>
    <t>M2 DEL INMUEBLE</t>
  </si>
  <si>
    <t>SERVICIO RED CLOACAL</t>
  </si>
  <si>
    <t>CTM ART. 113 AL 124</t>
  </si>
  <si>
    <t>CTM ART. 239 AL 242</t>
  </si>
  <si>
    <t>DERECHO DE CEMENTERIO</t>
  </si>
  <si>
    <t>DESTINO</t>
  </si>
  <si>
    <t>CTM ART.190 AL 196</t>
  </si>
  <si>
    <t>3 %º</t>
  </si>
  <si>
    <t>CTM ART. 103 AL 108</t>
  </si>
  <si>
    <t>CTM ART. 186 AL 189</t>
  </si>
  <si>
    <t>INSPECCION</t>
  </si>
  <si>
    <t>CTM ART. 125 AL 153</t>
  </si>
  <si>
    <t>CUOTA BIBLIOTECA PUBLICA</t>
  </si>
  <si>
    <t>CTM ART. 203</t>
  </si>
  <si>
    <t>CTM ART. 172 AL 181</t>
  </si>
  <si>
    <t>JARDIN MATERNAL</t>
  </si>
  <si>
    <t>ALUMNO</t>
  </si>
  <si>
    <t>CTM ART. 201 AL 202</t>
  </si>
  <si>
    <t>MULTAS Y RECARGOS</t>
  </si>
  <si>
    <t>1%º</t>
  </si>
  <si>
    <t>CTM ART. 25 AL 41</t>
  </si>
  <si>
    <t>MULTAS POR INFRACCION</t>
  </si>
  <si>
    <t>INFRACCION</t>
  </si>
  <si>
    <t>30 UF</t>
  </si>
  <si>
    <t>5000 UF</t>
  </si>
  <si>
    <t>ORDENANZA 913 DEL 27/07/2015</t>
  </si>
  <si>
    <t>VIVIENDAS CIRCULO CERRADO</t>
  </si>
  <si>
    <t>ORDENANZA 957 DEL 26/07/2017</t>
  </si>
  <si>
    <t>FONDO COMUNITARIO</t>
  </si>
  <si>
    <t>CTM ART. 243 AL 244</t>
  </si>
  <si>
    <t>REFACCION DE VIVIENDAS CIRCULO CERRADO</t>
  </si>
  <si>
    <t>ORDENANZA 712 DEL 28/12/2006</t>
  </si>
  <si>
    <t>ESPORADICO</t>
  </si>
  <si>
    <t>INGRESOS QUE NO SE AJUSTAN A NINGUNA CUENTA DEL CODIGO TRIBUTARIO</t>
  </si>
  <si>
    <t>RECUPERO PRESTAMOS PYMEP</t>
  </si>
  <si>
    <t>CUOTAS POR CONVENIO</t>
  </si>
  <si>
    <t>CONVENIOS ESPECIFICOS PARA CADA PRESTAMO</t>
  </si>
  <si>
    <r>
      <t xml:space="preserve">RECURSOS PROPIOS DEL MUNICIPIO: </t>
    </r>
    <r>
      <rPr>
        <b/>
        <u/>
        <sz val="11"/>
        <color rgb="FF0000FF"/>
        <rFont val="Calibri"/>
        <family val="2"/>
      </rPr>
      <t>CERRITO</t>
    </r>
  </si>
  <si>
    <t>Tasa general Inmobiliaria - Zona "A""</t>
  </si>
  <si>
    <t>mts 2</t>
  </si>
  <si>
    <t>ORDENANZA 1862/18</t>
  </si>
  <si>
    <t xml:space="preserve">Tasa general Inmobiliaria - Zona "A"  Baldios </t>
  </si>
  <si>
    <t>Tasa general Inmobiliaria - Zona "B"</t>
  </si>
  <si>
    <t>2,69074 %o</t>
  </si>
  <si>
    <t>Tasa general Inmobiliaria - Zona "B" Baldios</t>
  </si>
  <si>
    <t>2,69074 %o +1400%</t>
  </si>
  <si>
    <t>Tasa general Inmobiliaria - Zona "C"</t>
  </si>
  <si>
    <t xml:space="preserve">Tasa general Inmobiliaria - Zona "C" - Baldios </t>
  </si>
  <si>
    <t>Tasa Por Inspeccion Sanitaria, Higienep, Profolaxis y Seguridad</t>
  </si>
  <si>
    <t>Ventas</t>
  </si>
  <si>
    <t>40,00 %o</t>
  </si>
  <si>
    <t>suma fija</t>
  </si>
  <si>
    <t>Tasa por servicio de agua para obras en construccion</t>
  </si>
  <si>
    <t>Tasa por servicios especiales</t>
  </si>
  <si>
    <t>pago unico</t>
  </si>
  <si>
    <t>Suma Fija</t>
  </si>
  <si>
    <t xml:space="preserve">Obras sanitarias municipal </t>
  </si>
  <si>
    <t>Obras sanitarias municipal</t>
  </si>
  <si>
    <t>10 $/m3</t>
  </si>
  <si>
    <t>24,3 $/m3</t>
  </si>
  <si>
    <t>Obras sanitarias municipal conexion</t>
  </si>
  <si>
    <t>Obras sanitarias municipal reconexion</t>
  </si>
  <si>
    <t>Tasa por servicio de agua para obras en construccion - conexión</t>
  </si>
  <si>
    <t>Contribucion por mejoras</t>
  </si>
  <si>
    <t>a convenir</t>
  </si>
  <si>
    <t>s/liquidacion Adm.</t>
  </si>
  <si>
    <t>Derecho de Cementerio</t>
  </si>
  <si>
    <t>Derecho de Cementerio -Alquiler</t>
  </si>
  <si>
    <t>Derecho de Cementerio - Transferencia de Uso</t>
  </si>
  <si>
    <t>Pago Unico</t>
  </si>
  <si>
    <t>Derecho de edificacion</t>
  </si>
  <si>
    <t>tasacion</t>
  </si>
  <si>
    <t>Niveles y mensuras</t>
  </si>
  <si>
    <t>Actuaciones Administrativa</t>
  </si>
  <si>
    <t>Publicidad y propaganda</t>
  </si>
  <si>
    <t>por m2</t>
  </si>
  <si>
    <t>Fondo Mi terreno Propio</t>
  </si>
  <si>
    <t>ORDENANZA 1090/09</t>
  </si>
  <si>
    <t>Programa Viviendas Nuevas</t>
  </si>
  <si>
    <t>Según Convenio</t>
  </si>
  <si>
    <t>ORDENANZA 1334/12</t>
  </si>
  <si>
    <t>Circulo Cerrado Viviendas</t>
  </si>
  <si>
    <t xml:space="preserve">mensual </t>
  </si>
  <si>
    <t>ORDENANZA 1653/16</t>
  </si>
  <si>
    <t xml:space="preserve">Aporte Guarderias y Jardines </t>
  </si>
  <si>
    <t xml:space="preserve">salarios </t>
  </si>
  <si>
    <t>ORDENANZA 1848/18</t>
  </si>
  <si>
    <t xml:space="preserve">Autoconstruccion de viviendas </t>
  </si>
  <si>
    <t>ORDENANZA 1655/16</t>
  </si>
  <si>
    <t>Utilizacion de locales destinados a uso Público</t>
  </si>
  <si>
    <t>por hora</t>
  </si>
  <si>
    <t>Ocupacion de la via publica</t>
  </si>
  <si>
    <t>por unidad</t>
  </si>
  <si>
    <t>Regimen de sanciones</t>
  </si>
  <si>
    <t>infraccion</t>
  </si>
  <si>
    <t>Carnet sanitario</t>
  </si>
  <si>
    <t>Cada 4 años</t>
  </si>
  <si>
    <t>ORDENANZA 1784/17</t>
  </si>
  <si>
    <t>Visacion carnet sanitario</t>
  </si>
  <si>
    <t>Canon de productos fabricados por el municipio</t>
  </si>
  <si>
    <t>Inseccion periodica de instalaciones, medidores electricos y reposicion de lamparas</t>
  </si>
  <si>
    <t>sobre lo facturado</t>
  </si>
  <si>
    <t>Carnet de conducir</t>
  </si>
  <si>
    <r>
      <t xml:space="preserve">RECURSOS PROPIOS DEL MUNICIPIO: </t>
    </r>
    <r>
      <rPr>
        <b/>
        <u/>
        <sz val="11"/>
        <color rgb="FF0000FF"/>
        <rFont val="Calibri"/>
        <family val="2"/>
      </rPr>
      <t>VIALE</t>
    </r>
  </si>
  <si>
    <t>Por Mts 2</t>
  </si>
  <si>
    <t xml:space="preserve">                                                                                              </t>
  </si>
  <si>
    <t>Ingresos Brutos</t>
  </si>
  <si>
    <t>Ordenanza Nº 974</t>
  </si>
  <si>
    <t>Tasa por Inspección e instalación de medidores</t>
  </si>
  <si>
    <t>Sobre precio del KW</t>
  </si>
  <si>
    <t>Tasa Contribución ENERSA</t>
  </si>
  <si>
    <t>Facturacion</t>
  </si>
  <si>
    <t>Servicio de Agua Corriente y Red Cloacal</t>
  </si>
  <si>
    <t>Valuación Fiscal</t>
  </si>
  <si>
    <t>Fondo Promoción Municipal, Asistencia a la comunidad, deportes y Turismo</t>
  </si>
  <si>
    <t>10% sobre Tasas</t>
  </si>
  <si>
    <t>Tasa de Abasto y Matadero</t>
  </si>
  <si>
    <t>Derechos de Oficina y Sellados</t>
  </si>
  <si>
    <t>Derechos de Cementerio</t>
  </si>
  <si>
    <t>Según zonas</t>
  </si>
  <si>
    <t>Derechos de Sisa</t>
  </si>
  <si>
    <t>Derechos de Construcción</t>
  </si>
  <si>
    <t>70% costo const.</t>
  </si>
  <si>
    <t>3 por mil</t>
  </si>
  <si>
    <t>Espectáculos Públicos y Rifas</t>
  </si>
  <si>
    <t>Valor de Entrada</t>
  </si>
  <si>
    <t>Libreta Sanitaria</t>
  </si>
  <si>
    <t>Servicio de Tanque Atmosférico</t>
  </si>
  <si>
    <t>8 lts gasoil por hora</t>
  </si>
  <si>
    <t>Multas y recargos por tasas municipales</t>
  </si>
  <si>
    <t>Mora en el pago</t>
  </si>
  <si>
    <t>Multas Juzgado de Faltas</t>
  </si>
  <si>
    <t xml:space="preserve">Contravenciones </t>
  </si>
  <si>
    <t>Tasa General</t>
  </si>
  <si>
    <t>ORDENANZA Nº 135/2018</t>
  </si>
  <si>
    <t>Tasa Impeccion Sanitaria e Higiene</t>
  </si>
  <si>
    <t>% POR VENTAS</t>
  </si>
  <si>
    <t>%</t>
  </si>
  <si>
    <t xml:space="preserve">Donaciones y Contribuciones </t>
  </si>
  <si>
    <t>MONTO VARIABLE</t>
  </si>
  <si>
    <t>OCACIONAL</t>
  </si>
  <si>
    <t>Contribucion de Mejoras -  Cloacas</t>
  </si>
  <si>
    <t>Cobranza Sistema Bersa</t>
  </si>
  <si>
    <t>Ingreso Camping Municipal</t>
  </si>
  <si>
    <t>POR UNIDAD</t>
  </si>
  <si>
    <t>Comision - Aula Satelital</t>
  </si>
  <si>
    <t>% POR UNIDAD</t>
  </si>
  <si>
    <t>% S/ MTS. 3 EXTRAIDO</t>
  </si>
  <si>
    <t>Ingreso Camping el Saucedal</t>
  </si>
  <si>
    <t>Extraccion de Brosa, Arena, y Suelo Seleccionado</t>
  </si>
  <si>
    <t>MONTO FIJO POR MTS.</t>
  </si>
  <si>
    <t>Carnet Conductor</t>
  </si>
  <si>
    <t>Servicio de agua - Alcaraz II</t>
  </si>
  <si>
    <t>Alquiler Cantina Camping</t>
  </si>
  <si>
    <t xml:space="preserve">LTS. DE COMBUSTIBLE </t>
  </si>
  <si>
    <t>Alquiler Polideportivo</t>
  </si>
  <si>
    <t>Alojamiento Camping El Saucedal</t>
  </si>
  <si>
    <t>Alquiler Camping</t>
  </si>
  <si>
    <t>PORCENTAJE</t>
  </si>
  <si>
    <t>Cannon Camping</t>
  </si>
  <si>
    <t xml:space="preserve">Venta de Pliegos </t>
  </si>
  <si>
    <t>Otras</t>
  </si>
  <si>
    <r>
      <t xml:space="preserve">RECURSOS PROPIOS DEL MUNICIPIO: </t>
    </r>
    <r>
      <rPr>
        <b/>
        <u/>
        <sz val="11"/>
        <color rgb="FF0000FF"/>
        <rFont val="Calibri"/>
        <family val="2"/>
      </rPr>
      <t>PIEDRAS BLANCAS</t>
    </r>
  </si>
  <si>
    <t>RECURSOS PROPIOS DEL MUNICIPIO</t>
  </si>
  <si>
    <t>RECURSOS PROPIOS DE LOS MUNICIPIOS- presupuestados</t>
  </si>
  <si>
    <t>Tasa Inmobiliaria</t>
  </si>
  <si>
    <t>Avaluo de inmueb</t>
  </si>
  <si>
    <t>bimestral-anual</t>
  </si>
  <si>
    <t>s/baldío por Zona</t>
  </si>
  <si>
    <t>de ubicación</t>
  </si>
  <si>
    <t>s/avaluo por zona</t>
  </si>
  <si>
    <t>Tasa Higiene y profilaxis</t>
  </si>
  <si>
    <t>s/ingresos netos</t>
  </si>
  <si>
    <t>varias</t>
  </si>
  <si>
    <t>Varias</t>
  </si>
  <si>
    <t>Planes de regularizacion</t>
  </si>
  <si>
    <t>Deuda Actualizada</t>
  </si>
  <si>
    <t>Contado o Financ.</t>
  </si>
  <si>
    <t>Financiación: 2 %</t>
  </si>
  <si>
    <t>Actuaciones Administrativos</t>
  </si>
  <si>
    <t>S/ el caso</t>
  </si>
  <si>
    <t>Tasa de Servicios Sanitarios</t>
  </si>
  <si>
    <t>Por inmueble</t>
  </si>
  <si>
    <t>no hay base imp</t>
  </si>
  <si>
    <t>5 años o 1 año</t>
  </si>
  <si>
    <t>Adminsitracion de Cementerios</t>
  </si>
  <si>
    <t>Cantidad de fallecid</t>
  </si>
  <si>
    <t>$280 a $ 390</t>
  </si>
  <si>
    <t>Servicios Atmosfericos</t>
  </si>
  <si>
    <t>Por cada tacho</t>
  </si>
  <si>
    <t>cada vez</t>
  </si>
  <si>
    <t>6 años-Verif.Anual</t>
  </si>
  <si>
    <t>Otros Ingresos</t>
  </si>
  <si>
    <t>Ing.sin identificar</t>
  </si>
  <si>
    <t>Otras Prestaciones de Servicios</t>
  </si>
  <si>
    <t>Contribucion Alumbrado Publico</t>
  </si>
  <si>
    <t>Facturado de ciudad</t>
  </si>
  <si>
    <t>Derecho volcado de desagote</t>
  </si>
  <si>
    <t>Por cada tanque</t>
  </si>
  <si>
    <t>Por cada uno</t>
  </si>
  <si>
    <t>3 unidades fijas</t>
  </si>
  <si>
    <t>Derecho de Instalacion domiciliarias</t>
  </si>
  <si>
    <t>Por cada inmueble</t>
  </si>
  <si>
    <t>Por unica vez</t>
  </si>
  <si>
    <t>$1.742,00</t>
  </si>
  <si>
    <t>Derecho de Espectaculos</t>
  </si>
  <si>
    <t>Cantidad Entradas</t>
  </si>
  <si>
    <t>Por cada pedido</t>
  </si>
  <si>
    <t>10% s/valor entrada</t>
  </si>
  <si>
    <t>Habilitacion Vehiculos</t>
  </si>
  <si>
    <t>Por cada vehículo</t>
  </si>
  <si>
    <t>Según Vehículo</t>
  </si>
  <si>
    <t>Recupero de Obra</t>
  </si>
  <si>
    <t>Publicidad carteles</t>
  </si>
  <si>
    <t>Sellados de adoquines</t>
  </si>
  <si>
    <t>Derechos de estadias</t>
  </si>
  <si>
    <t>Alquiler de maquinas y equipos</t>
  </si>
  <si>
    <t>Alquiler p/hora</t>
  </si>
  <si>
    <t>s/el equipo</t>
  </si>
  <si>
    <t>MUNICIPALIDAD DE URDINARRAIN</t>
  </si>
  <si>
    <r>
      <rPr>
        <b/>
        <sz val="12"/>
        <rFont val="Calibri"/>
        <family val="2"/>
      </rPr>
      <t>(2.8)</t>
    </r>
    <r>
      <rPr>
        <b/>
        <sz val="11"/>
        <rFont val="Calibri"/>
        <family val="2"/>
      </rPr>
      <t xml:space="preserve"> PERÍODO: Presupuesto 2019</t>
    </r>
  </si>
  <si>
    <t>NO POSEE</t>
  </si>
  <si>
    <t>TASA POR INSP. SANITARIA, HIGIENE, PROFILAXIS Y SEGURIDAD</t>
  </si>
  <si>
    <t>INGR. BRUTOS FACTURADOS</t>
  </si>
  <si>
    <t>ORD.IMP. 1236/18 ART. 2</t>
  </si>
  <si>
    <t>INCLUYE TASA CORRIENTE Y  ATRASADA</t>
  </si>
  <si>
    <t>METROS FRENTE POR ZONA</t>
  </si>
  <si>
    <t>BIMETRAL / ANUAL</t>
  </si>
  <si>
    <t>ORD.IMP. 1236/18 ART. 1</t>
  </si>
  <si>
    <t>RECAUD. INCLUYE TASA CORRIENTE Y  ATRASADA</t>
  </si>
  <si>
    <t>TASA DE SERVICIOS SANITARIOS (AGUA Y CLOACAS)</t>
  </si>
  <si>
    <t>POR M3 C/MINIMO</t>
  </si>
  <si>
    <t>ORD.190/89-1236/18 ART.28</t>
  </si>
  <si>
    <t>FONDO MUNICIPAL DE PROMOCIÓN DE LA COMUNIDAD Y TURISMO-20%</t>
  </si>
  <si>
    <t>TASAS MUNICIPALES</t>
  </si>
  <si>
    <t>MEN/BIM/ANUAL</t>
  </si>
  <si>
    <t>ORD.IMP. 1236/18 ART.20</t>
  </si>
  <si>
    <t>RECARGO 20% SOBRE TASA GENERAL INMOBILIARIA - T.I.SH.P.Y S. - ALQUILER DE EQUIPOS</t>
  </si>
  <si>
    <t>CONTRIBUCION UNICA E.N.E.R.S.A.</t>
  </si>
  <si>
    <t>FACTURACION ENERSA</t>
  </si>
  <si>
    <t>D.734/12 ER-CONV.ART. 34 CONT.UNICA</t>
  </si>
  <si>
    <t>CONTRIBUCION UNICA ENERSA POR TODA TASA Y DCHOS. MLES. - DISCRIMINADA EN LA FACTURACION COMO 8,6956% - SUJETA A COMPENSACION POR SERVICIOS DE ENERGIA DEL MUNICIPIO</t>
  </si>
  <si>
    <t xml:space="preserve">INSPECCIÓN PER. DE INSTAL.Y MED.ELÉCTRICOS Y REPOS.DE LAMPARAS </t>
  </si>
  <si>
    <t>ORD.IMP. 1236/18 ART. 15</t>
  </si>
  <si>
    <t>PERCEPCION EN FACTURACION DE ENERSA - SUJETA A COMPENSACION POR SERVICIOS DE ENERGIA DEL MUNICIPIO - ALICUOTA SEGÚN TIPO CONSUMO</t>
  </si>
  <si>
    <t>FONDO S/TASA DE SERVICIOS DE AGUA Y CLOACA ( 20%)</t>
  </si>
  <si>
    <t>% SOBRE TASA AGUA Y CLOAC.</t>
  </si>
  <si>
    <t>ORDENANZA 450/02</t>
  </si>
  <si>
    <t>RECARGO 20% SOBRE TASA DE SERVICIO DE  AGUA Y CLOACAS</t>
  </si>
  <si>
    <t xml:space="preserve">FONDO MUNICIPAL DE PROMOCIÓN DE LA COMUNIDAD Y TURISMO -6% </t>
  </si>
  <si>
    <t>% SOBRA TASA GENERAL INM.</t>
  </si>
  <si>
    <t>BIM/ANUAL</t>
  </si>
  <si>
    <t>ORD.246/93 - 741/09 art.5</t>
  </si>
  <si>
    <t>RECARGO 6% SOBRE TASA GENERAL INMOBILIARIA</t>
  </si>
  <si>
    <t>FONDO PARA LA DEFENSA CIVIL</t>
  </si>
  <si>
    <t>MONTO FIJO SEGÚN TASA</t>
  </si>
  <si>
    <t>ORD.943/14 Y 1236/18 ART.26</t>
  </si>
  <si>
    <t>SE ADICIONA A LA TASA GENERAL INMOBILIARIA UN MONTO FIJO DE $  29 X BIMESTRE Y A LA TASA DE SERVICIOS DE AGUA Y CLOACAS $ 19 POR BIMESTRE</t>
  </si>
  <si>
    <t>TASA POR INSPECCIÓN DE ANTENAS DE COMUNICACION Y SUS ESTRUCTURAS
PORTANTES</t>
  </si>
  <si>
    <t>POR ANTENA</t>
  </si>
  <si>
    <t>ORD.IMP.1236/18 ART. 24-25</t>
  </si>
  <si>
    <t>LAS EMPRESAS DE TELEFONIA PAGAN DICHA TASA EN FUNCION DE LA ALTURA DE LAS ANTENAS DE 0 A 20 METROS $ 50.000 DE 20  A 40 METROS $ 75.000 Y MAS DE 40 METROS $ 100.000</t>
  </si>
  <si>
    <t>TASA POR CONTROL TÉCNICO, INSPECCIÓN SANITARIA, HIGIENE, PROFILAXIS Y
SEGURIDAD, DERECHOS Y SERVICIOS VARIOS</t>
  </si>
  <si>
    <t>MONTO FIJO X ACT.</t>
  </si>
  <si>
    <t>ORD.IMP.1236/18 ART. 27</t>
  </si>
  <si>
    <t>TASA DE CASINOS</t>
  </si>
  <si>
    <t>UTILIDAD BRUTA</t>
  </si>
  <si>
    <t>ORD.IMP. 1236/18 ART. 11</t>
  </si>
  <si>
    <t>SE LIQUIDA EN BASE A DECLARACIONES JURADAS DEL IAFAS</t>
  </si>
  <si>
    <t>FONDO ESP. CONST.VIVIENDAS SOC.MPALES Y COMPRA TERRENOS</t>
  </si>
  <si>
    <t>RECUPERO VTA.TERRENOS</t>
  </si>
  <si>
    <t>ORDENANZA 484/11 ART.5º</t>
  </si>
  <si>
    <t>CONTRIBUCION POR MEJORAS PAVIMENTO URBANO</t>
  </si>
  <si>
    <t>METRO DE FRENTE</t>
  </si>
  <si>
    <t xml:space="preserve">ORD.IMP.1236/18 ART. 16 </t>
  </si>
  <si>
    <t>SISTEMA DE CONSORCIOS DE VECINOS APROBADOS POR ORDENANZA - SE FACTURA A LOS FRENTISTAS EL COSTO TOTAL DE LA OBRA C/OPCION PAGO EN CUOTAS</t>
  </si>
  <si>
    <t>CONTRIBUCION POR MEJORAS AMPLIACIÓN RED CLOACAL</t>
  </si>
  <si>
    <t>CONTRIBUCION POR MEJORAS ENRIPIADO URBANO</t>
  </si>
  <si>
    <t>CONTRIBUCION POR MEJORAS ILUMINACIÓN</t>
  </si>
  <si>
    <t>CONTRIBUCION POR MEJORAS AMPLIACIÓN RED AGUA</t>
  </si>
  <si>
    <t>X UNIDADES</t>
  </si>
  <si>
    <t>ORD.IMP. 1236/18 ART. 23</t>
  </si>
  <si>
    <t>CARNET CONDUCTOR 2 AÑOS $ 270; 3 AÑOS $380; 5 AÑOS $ 600 - DUPLICADOS POR EXTRAVIO 50% DEL VALOR DEL CARNET.</t>
  </si>
  <si>
    <t>DERECHOS CEMENTERIO (ATENCION Y LIMPIEZA)</t>
  </si>
  <si>
    <t>ORD.IMP. 1236/18 ART. 8</t>
  </si>
  <si>
    <t>SE COBRA POR ATENCION Y LIMPIEZA DEL CEMENTERIO NICHOS, TERRENOS, LOTES, PANTEONES, - RECAUD. INCLUYE TASA CORRIENTE Y  ATRASADA</t>
  </si>
  <si>
    <t>DERECHOS DE CONCESIÓN CEMENTERIO MPAL. (GALERÍA DE NICHOS)</t>
  </si>
  <si>
    <t>MONTO FIJO X AÑOS</t>
  </si>
  <si>
    <t>5 AÑOS/ 35 AÑOS</t>
  </si>
  <si>
    <t>ORD.IMP. 1236/18 ART. 8 INC.7-8</t>
  </si>
  <si>
    <t>SE COBRA EL ARRENDAMIENTO DE NICHOS, TERRENOS, LOTES, PANTEONES DEL CEMENTERIO A 5 AÑOS O 35 AÑOS A OPCION DEL TITULAR</t>
  </si>
  <si>
    <t>ACTUACIONES ADMINISTRATIVAS (DERECHOS DE OFICINA Y SELLADOS)</t>
  </si>
  <si>
    <t>ORD.IMP. 1236/18 ART. 19</t>
  </si>
  <si>
    <t>VALOR DE SELLADO SEGÚN TRÁMITE</t>
  </si>
  <si>
    <t>DERECHOS BALNEARIO CAMPING MUNICIPAL</t>
  </si>
  <si>
    <t>POR PERSONA/VEHICULO</t>
  </si>
  <si>
    <t>TEMPORADA</t>
  </si>
  <si>
    <t>ORD. 1229/18</t>
  </si>
  <si>
    <t>DERECHOS DEL BALNEARIO CAMPING MUNICIPAL -SEGÚN VALORES ESTABLECIDOS POR ORDENANZA Nº 1098/16</t>
  </si>
  <si>
    <t>USO DE EQUIPOS E INSTAL.-MAQUINARIAS</t>
  </si>
  <si>
    <t>X HORA  /ADIC.KM</t>
  </si>
  <si>
    <t>OR.IMP. 1236/18 ART.7 INC.1</t>
  </si>
  <si>
    <t>DERECHOS DE CONEXIÓN DE AGUA Y CLOACAS</t>
  </si>
  <si>
    <t>LIQUID.ADMIN.</t>
  </si>
  <si>
    <t>INGRESOS VARIOS - TRAVESIA CORREDOR RIO GUALEGUAY</t>
  </si>
  <si>
    <t>POR EVENTO</t>
  </si>
  <si>
    <t>DERECHOS DE EDIFICACIÓN -(DERECHO DE CONSTRUCCIONES)</t>
  </si>
  <si>
    <t>ORD.IMP. 1236/18 ART. 17</t>
  </si>
  <si>
    <t>LIQUIDACION EN BASE A ALICUOTA SEGÚN PRESUPUESTO / TASACION - PROYECTO CONSTR. 0,3% RELEVAMIENO OBRA 1%</t>
  </si>
  <si>
    <t>REGISTRO TÍTULOS</t>
  </si>
  <si>
    <t>OR.IMP. 1236/18 ART.19 INC.7</t>
  </si>
  <si>
    <t>SE COBRA UN DERECHO % SOBRE EL VALOR DE LA OPERACIÓN (TITULO) CON UN MINIMO DE $42 Y UN MAXIMO DE $ 685</t>
  </si>
  <si>
    <t>OTRAS TASAS ATRASADA</t>
  </si>
  <si>
    <t>TERMINAL DE OMNIBUS (ALQUILER BOLETERIAS Y BUFFET)</t>
  </si>
  <si>
    <t>BOLETERIA UNICA</t>
  </si>
  <si>
    <t>ORD.IMP. 1236/18 ART. 6</t>
  </si>
  <si>
    <t>DERECHO DE CONTROL DE CARGAS</t>
  </si>
  <si>
    <t>VALOR FLETE</t>
  </si>
  <si>
    <t>ORDENANZA 362/00</t>
  </si>
  <si>
    <t>SEGÚN ORDENANZA 362/00</t>
  </si>
  <si>
    <t>SALUD PÚBLICA MUNCIPAL</t>
  </si>
  <si>
    <t>ORD.IMP.1236/18 ART. 3-5</t>
  </si>
  <si>
    <t>SE COBRA POR CARNET SANITARIO - E INSPECCION DE VEHICULOS</t>
  </si>
  <si>
    <t>OCUPACIÓN DE LA VÍA PÚBLICA</t>
  </si>
  <si>
    <t>ORD.IMP. 1236/18 ART. 9</t>
  </si>
  <si>
    <t>SE COBRA PUESTOS EN EL PARQUE SAN MARTIN</t>
  </si>
  <si>
    <t>USO DE EQUIPOS E INSTAL.-TANQUE DE AGUA Y ATMOSF.</t>
  </si>
  <si>
    <t>X UNIDADES / HS</t>
  </si>
  <si>
    <t>ORD.IMP. 1236/18 ART. 7</t>
  </si>
  <si>
    <t xml:space="preserve">MONTO FIJO POR CAMPAÑA </t>
  </si>
  <si>
    <t>ORD.IMP. 1236/18 ART. 10</t>
  </si>
  <si>
    <t>SE COBRA A LA PUBLICIDAD RODANTE O REALIZADA EN LA VIA PUBLICA. RESULTAN EXCEPTUADOS DEL PAGO DEL PRESENTE, LOS PARTIDOS POLÍTICOS, LAS INSTITUCIONES SIN FINES DE LUCRO, LOS CONTRIBUYENTES INSCRIPTOS EN LA TASA POR INSPECCIÓN SANITARIA, HIGIENE, PROFILAXIS Y SEGURIDAD DE LA MUNICIPALIDAD DE URDINARRAIN, Y LAS REALIZADAS DENTRO O EN EL MARCO DE FIESTAS, FESTIVALES O EVENTOS DETERMINADOS, ORGANIZADOS POR INSTITUCIONES SIN FINES DE LUCRO. NO SE COBRA LA PUBLICIDAD EN EL INTERIOR Y/O EXTERIOR DE LOCALES.</t>
  </si>
  <si>
    <t>FIJO X VENDEDOR</t>
  </si>
  <si>
    <t>ORD.IMP. 1236/18 ART. 14</t>
  </si>
  <si>
    <t>DERECHO DE ESPECTÁCULOS PUBLICOS, DIVERSIONES Y RIFAS</t>
  </si>
  <si>
    <t>SEGÚN RIFA</t>
  </si>
  <si>
    <t>ORD.IMP.1236/18 ART.12-13</t>
  </si>
  <si>
    <t xml:space="preserve">ESPECTACULOS PUBLICOS Y RIFAS ORG. POR INSTITUCIONES EXENTOS </t>
  </si>
  <si>
    <t xml:space="preserve">TRABAJO POR CUENTA DE PARTICULARES </t>
  </si>
  <si>
    <t>ORD.IMP. 1236/18 ART. 22</t>
  </si>
  <si>
    <t>DERECHOS VARIOS DEL CEMENTERIO MUNICIPAL (RESTO DE DCHOS.)</t>
  </si>
  <si>
    <t>MONTOS FIJOS</t>
  </si>
  <si>
    <t>SE COBRA SELLADO SEGÚN EL TRAMITE DEL CEMENTERIO</t>
  </si>
  <si>
    <t>USO DE ANDÉN TERMINAL DE OMNIBUS</t>
  </si>
  <si>
    <t>POR OMNIBUS</t>
  </si>
  <si>
    <t>RECARGOS POR MORA (INTERESES)</t>
  </si>
  <si>
    <t>PORCENTAJE S/TASAS</t>
  </si>
  <si>
    <t>SIN PERIODICIDAD</t>
  </si>
  <si>
    <t>COD.TRIB.MPAL.ORD.15/84</t>
  </si>
  <si>
    <t>MULTAS POR INFRACCIONES DE TRÁNSITO</t>
  </si>
  <si>
    <t>ORD. 794/11 -LEY NAC.TRANS.</t>
  </si>
  <si>
    <t>MULTAS O.M.I.C.</t>
  </si>
  <si>
    <t>ORD.1080/16 ART.10</t>
  </si>
  <si>
    <t>MULTAS TASA DE COMERCIO</t>
  </si>
  <si>
    <t>OTRAS MULTAS</t>
  </si>
  <si>
    <t>INTERESES COLOCACIONES TRANSITORIA</t>
  </si>
  <si>
    <t xml:space="preserve">SEGÚN TASA PF </t>
  </si>
  <si>
    <t>VENTA DE ACTIVO FIJO</t>
  </si>
  <si>
    <t>TOTAL RECURSOS PROPIOS ADMINISTRACION CENTRAL</t>
  </si>
  <si>
    <t>INSTITUCIONES DE LA SEGURIDAD SOCIAL</t>
  </si>
  <si>
    <t>DERECHO POR GASTOS ADMINISTRATIVOS PRESTAMOS</t>
  </si>
  <si>
    <t>SALDO CAPITAL PRESTAMOS</t>
  </si>
  <si>
    <t>RESOLUCION Nº 011/18</t>
  </si>
  <si>
    <t>PRIMAS DE SEGURO PRESTAMOS</t>
  </si>
  <si>
    <t>MONTO CAPITAL PRESTAMOS</t>
  </si>
  <si>
    <t>ALQUILERES BIENES MUEBLES Y ARRENDAMIENTO INMUEBLES</t>
  </si>
  <si>
    <t>S/HA DE CAMPO</t>
  </si>
  <si>
    <t>MENSUAL/ANUAL</t>
  </si>
  <si>
    <t>S/CONTRATOS</t>
  </si>
  <si>
    <t xml:space="preserve">APORTES Y CONTRIBUCIONES A LA
 SEGURIDAD SOCIAL     
</t>
  </si>
  <si>
    <t>HABERES REMUNERATIVOS</t>
  </si>
  <si>
    <t>ORD. 339/99 ART. 13</t>
  </si>
  <si>
    <t>16% APORTE PERSONAL Y 16% APORTE PATRONAL</t>
  </si>
  <si>
    <t xml:space="preserve">INTERESES </t>
  </si>
  <si>
    <t>S/PREST.- PLAZOS FIJOS - OB.N.</t>
  </si>
  <si>
    <t>TOTAL RECURSOS PROPIOS INSTITUCIONES DE LA SEGURIDAD SOCIAL</t>
  </si>
  <si>
    <t>ORGANISMOS DESCENTRALIZADOS</t>
  </si>
  <si>
    <t>TASA RETRIBUTIVA DE SERVICIOS GENERALES</t>
  </si>
  <si>
    <t xml:space="preserve">GASTOS/ M2 DE SUPERFICIE </t>
  </si>
  <si>
    <t>ORDENANZA Nº 777/10 CAP.1º</t>
  </si>
  <si>
    <t>EL TOTAL DE GASTOS DE MANTENIMIENTO DEL PARQUE SE DISTRIBUYE EN BASE A LA SUPERFICIE</t>
  </si>
  <si>
    <t>TASA POR SERVICIO DE AGUA Y CLOACA</t>
  </si>
  <si>
    <t>ORDENANZA Nº 777/10 CAP.2º</t>
  </si>
  <si>
    <t>INGRESOS VARIOS/OTROS</t>
  </si>
  <si>
    <t>TOTAL RECURSOS PROPIOS ORGANISMOS DESCENTRALIZADOS</t>
  </si>
  <si>
    <t>CONSOLIDADO MUNICIPAL</t>
  </si>
  <si>
    <t>TOTAL RECURSOS PROPIOS ADMINISTRACION PUBLICA NO FINANCIERA</t>
  </si>
  <si>
    <r>
      <t xml:space="preserve">RECURSOS PROPIOS DEL MUNICIPIO: </t>
    </r>
    <r>
      <rPr>
        <b/>
        <u/>
        <sz val="11"/>
        <color rgb="FF0000FF"/>
        <rFont val="Calibri"/>
        <family val="2"/>
      </rPr>
      <t>URDINARRAIN</t>
    </r>
  </si>
  <si>
    <t>Tasa por Servicio Utilización Agua Termal</t>
  </si>
  <si>
    <t>Fija</t>
  </si>
  <si>
    <t>Ordenanza Nº 2098 H.C.D.</t>
  </si>
  <si>
    <t>Tasa por Inspección sanit. Hig. Seg. Y Prof. (1)</t>
  </si>
  <si>
    <t>Tasa por Inspec. Per. E Instal. Medidores</t>
  </si>
  <si>
    <t>Consumo E.E.</t>
  </si>
  <si>
    <t>Tasa General ABL</t>
  </si>
  <si>
    <t>Avalúo Fiscal</t>
  </si>
  <si>
    <t>Tasa por Servicios Sanitarios</t>
  </si>
  <si>
    <t>Entradas/Total Recaudado</t>
  </si>
  <si>
    <t>Por anuncio</t>
  </si>
  <si>
    <t>Actuaciones Administrativas (2)</t>
  </si>
  <si>
    <t>Cada presentación</t>
  </si>
  <si>
    <t>Derecho de cementerio</t>
  </si>
  <si>
    <t>Derecho de construcción</t>
  </si>
  <si>
    <t>m2 de construcción</t>
  </si>
  <si>
    <t>Ocupación de la Vía Pública</t>
  </si>
  <si>
    <t>Instalaciones</t>
  </si>
  <si>
    <t>Anual/Mensual</t>
  </si>
  <si>
    <t>Grado de incumplimiento</t>
  </si>
  <si>
    <t>Por infracción</t>
  </si>
  <si>
    <t>Fondo Municipal de Promoción de la Comunidad y Turismo</t>
  </si>
  <si>
    <t>Higiene-Multas-Rifas-Vía Pública</t>
  </si>
  <si>
    <t>(1) Incluye: Recargo por Mora e Intereses, Deudores de Tasas y Derechos Atrasados, Ingresos por Juicios de Apremio.</t>
  </si>
  <si>
    <t>(2) Incluye: Sellados y Derechos de Oficina, Aportes Internados Centro Asistencial, Ingresos Varios.</t>
  </si>
  <si>
    <t>Ord.585HCD PRESUP</t>
  </si>
  <si>
    <t xml:space="preserve">Tasa General Inmobiliaria </t>
  </si>
  <si>
    <t>Superficie en M²</t>
  </si>
  <si>
    <t>Ord. 598/18</t>
  </si>
  <si>
    <t>T.I.S.H.P.S.</t>
  </si>
  <si>
    <t>Participacion Energia Electrica</t>
  </si>
  <si>
    <t>Fondo Municipal de Turismo</t>
  </si>
  <si>
    <t>Vendedores Ambulante</t>
  </si>
  <si>
    <t>Derecho de Oficinas y Sellos</t>
  </si>
  <si>
    <t>Otros ( comosión por cobro de fac. Luz y comision de Entre Rios Servicio )</t>
  </si>
  <si>
    <t>Fotocopias</t>
  </si>
  <si>
    <t>Derecho de Conexión Cloacas</t>
  </si>
  <si>
    <t>Derecho de Inspeccion de Antenas</t>
  </si>
  <si>
    <t>Recargo pot Mora</t>
  </si>
  <si>
    <t>Multa por Infracciones</t>
  </si>
  <si>
    <t>Ingresos por Venta de Imnuebles</t>
  </si>
  <si>
    <t>Reembolso del Prestamo</t>
  </si>
  <si>
    <r>
      <t xml:space="preserve">RECURSOS PROPIOS DEL MUNICIPIO: </t>
    </r>
    <r>
      <rPr>
        <b/>
        <u/>
        <sz val="11"/>
        <color rgb="FF0000FF"/>
        <rFont val="Calibri"/>
        <family val="2"/>
      </rPr>
      <t>TABOSSI</t>
    </r>
  </si>
  <si>
    <r>
      <t xml:space="preserve">RECURSOS PROPIOS DEL MUNICIPIO: </t>
    </r>
    <r>
      <rPr>
        <b/>
        <u/>
        <sz val="11"/>
        <color rgb="FF0000FF"/>
        <rFont val="Calibri"/>
        <family val="2"/>
      </rPr>
      <t>SAN BENITO</t>
    </r>
  </si>
  <si>
    <t xml:space="preserve">    - IMPUESTOS </t>
  </si>
  <si>
    <t xml:space="preserve">    - TASAS </t>
  </si>
  <si>
    <t>Comercial</t>
  </si>
  <si>
    <t>Facturado</t>
  </si>
  <si>
    <t>variable</t>
  </si>
  <si>
    <t>Ord. Nº808/18 - Presupuesto Ejer. 2019</t>
  </si>
  <si>
    <t>Consumo</t>
  </si>
  <si>
    <t>8,69% y 16%</t>
  </si>
  <si>
    <t>mtr3, consumo</t>
  </si>
  <si>
    <t xml:space="preserve"> $16,21 xm3</t>
  </si>
  <si>
    <t xml:space="preserve"> $21,38 xm3</t>
  </si>
  <si>
    <t>General Inmobiliaria</t>
  </si>
  <si>
    <t xml:space="preserve">    - CONTRIBUCIONES </t>
  </si>
  <si>
    <t>bolsas de cemento</t>
  </si>
  <si>
    <t>1,8 Bls de Cem.</t>
  </si>
  <si>
    <t>19 Bls de Cem.</t>
  </si>
  <si>
    <t xml:space="preserve">    - DERECHOS </t>
  </si>
  <si>
    <t>varios</t>
  </si>
  <si>
    <t>mensual/anual</t>
  </si>
  <si>
    <t>Ocupacion via Publica</t>
  </si>
  <si>
    <t>mtr 2, cant</t>
  </si>
  <si>
    <t>anual/por dia</t>
  </si>
  <si>
    <t>solicitud</t>
  </si>
  <si>
    <t>Construccion</t>
  </si>
  <si>
    <t>Uso de Equipos e Instalaciones Municipales</t>
  </si>
  <si>
    <t>hora</t>
  </si>
  <si>
    <t xml:space="preserve">    - ALQUILERES </t>
  </si>
  <si>
    <t>Alquileres de Inmuebles</t>
  </si>
  <si>
    <t xml:space="preserve">    - MULTAS </t>
  </si>
  <si>
    <t>litros de gas oil</t>
  </si>
  <si>
    <t xml:space="preserve">    - CONCESIONES </t>
  </si>
  <si>
    <t>De Promocion de la Comunidad y Turismo</t>
  </si>
  <si>
    <t>No Tibutarios</t>
  </si>
  <si>
    <t>TASA POR INSPECCIÓN SANITARIA, HIGIENE, PROFILÁXIS y SEGURIDAD</t>
  </si>
  <si>
    <t>Ordenanza 1505/18</t>
  </si>
  <si>
    <t>ALUMBRADO PUBLICO Y REPOSICIÓN DE LAMPARAS</t>
  </si>
  <si>
    <t>KW</t>
  </si>
  <si>
    <t>8,69%/16%</t>
  </si>
  <si>
    <t>TASA DE OBRAS SANITARIAS</t>
  </si>
  <si>
    <t>M3</t>
  </si>
  <si>
    <t>VALUACIÓN FISCAL</t>
  </si>
  <si>
    <t>CONTRIBUCIÓN POR MEJORAS</t>
  </si>
  <si>
    <t>DERECHOS Y SELLADOS</t>
  </si>
  <si>
    <t>DERECHOS DE EDIFICACIÓN, REPARACIÓN DE CALZADAS, NIVELES Y LOTEOS</t>
  </si>
  <si>
    <t>VENDEDORES AMBULANTES LOCALES</t>
  </si>
  <si>
    <t>ESPECTÁCULOS PÚBLICOS, DIVERSIONES Y ENTRADAS</t>
  </si>
  <si>
    <t>6%-10%</t>
  </si>
  <si>
    <t>OCUPACIÓN VÍA PÚBLICA</t>
  </si>
  <si>
    <t>UNIDADES FIJAS (UF)</t>
  </si>
  <si>
    <t>14 UF/$2500</t>
  </si>
  <si>
    <t>POR LOCAL</t>
  </si>
  <si>
    <t>Mín $2000/ Max $9600</t>
  </si>
  <si>
    <t>DEUDORES TASAS Y DERECHOS</t>
  </si>
  <si>
    <t>RECARGO POR MORA</t>
  </si>
  <si>
    <t>INGRESOS EXTRAORDINARIOS</t>
  </si>
  <si>
    <t>POR SECTOR/M2</t>
  </si>
  <si>
    <t>SERVICIOS VARIOS (Mercados y Ferias, Balneario, Centro de Convenciones)</t>
  </si>
  <si>
    <t>VENTA DE TIERRAS Y CANTERAS</t>
  </si>
  <si>
    <t>Higiene Seguridad y Profilaxis</t>
  </si>
  <si>
    <t xml:space="preserve">Facturacion </t>
  </si>
  <si>
    <t>2.25%</t>
  </si>
  <si>
    <t>Art.65a79 cod.trib.</t>
  </si>
  <si>
    <t>art.129 cod.trib.M</t>
  </si>
  <si>
    <t>Tasa Gral.Inmobiliaria</t>
  </si>
  <si>
    <t>Mtrs.frente S/zona</t>
  </si>
  <si>
    <t>Anual/Cuatrimest.</t>
  </si>
  <si>
    <t>$.mtrs lineal</t>
  </si>
  <si>
    <t>ART.57A64 C.T.M</t>
  </si>
  <si>
    <t>Servicios Cloacales</t>
  </si>
  <si>
    <t>Monto Fijo</t>
  </si>
  <si>
    <t>srt.80a81 C.T.M</t>
  </si>
  <si>
    <t>art.82 C.T.M</t>
  </si>
  <si>
    <t>Monto Fijo/eventual</t>
  </si>
  <si>
    <t>Anual/eventual</t>
  </si>
  <si>
    <t>art.105 C.T.M</t>
  </si>
  <si>
    <t>otros ingresos de tasas municipales</t>
  </si>
  <si>
    <t>EVENTUAL</t>
  </si>
  <si>
    <t>art.132 C.T.M</t>
  </si>
  <si>
    <t>Eventual</t>
  </si>
  <si>
    <t>art.46 C.T.M</t>
  </si>
  <si>
    <t>Multas y Penalidades</t>
  </si>
  <si>
    <t xml:space="preserve">Monto Fijo </t>
  </si>
  <si>
    <t>art.144 C.T.M</t>
  </si>
  <si>
    <t>Mensual/Eventual</t>
  </si>
  <si>
    <t>Ord.Especial</t>
  </si>
  <si>
    <t>Ordenanza Impositiva</t>
  </si>
  <si>
    <t>Tasa General Sanitaria domiciliaria</t>
  </si>
  <si>
    <t>si</t>
  </si>
  <si>
    <t>Código Tributario
 Municipal 1992</t>
  </si>
  <si>
    <t>Tasa Inspección Higiene y Seguridad y Profilaxis</t>
  </si>
  <si>
    <t>Utilidades 
(Declaración Jurada)</t>
  </si>
  <si>
    <t>"    "</t>
  </si>
  <si>
    <t xml:space="preserve">Título X - Derecho de Edificación </t>
  </si>
  <si>
    <t>única vez</t>
  </si>
  <si>
    <t>3% anual</t>
  </si>
  <si>
    <t>10% (x mil)</t>
  </si>
  <si>
    <t xml:space="preserve">Título XI - Construcción de Mejoras. Se fijan 3 contribuciones x mejoras
Pavimento de calles, Obra Red Cloacal, Instalación Alumbrado Público) </t>
  </si>
  <si>
    <t>Se fija x metro lineal de frente</t>
  </si>
  <si>
    <t>Capítulo 1° - Construcciones, se fijan 6 distintos montos</t>
  </si>
  <si>
    <t>3% (x mil)</t>
  </si>
  <si>
    <t>Derechos de Oficina</t>
  </si>
  <si>
    <t>"     "</t>
  </si>
  <si>
    <t xml:space="preserve">Uso de Instalaciones </t>
  </si>
  <si>
    <t>Inmuebles</t>
  </si>
  <si>
    <t>Tasa Inspección, Higiene y Seguridad y Profilaxis</t>
  </si>
  <si>
    <t>Por Infracciones</t>
  </si>
  <si>
    <t>x litro de nafta</t>
  </si>
  <si>
    <t>Planta baja del inmueble del Estacionamiento Terminal de Omnibus sito en Avda. Pte. Peron e Hipolito irigoyen - Santa  Elena</t>
  </si>
  <si>
    <t>Inmueble sito en Cuesta de los Troperos S/N Zona Paseo de la Olla de esta ciudad de Santa Elena, constante de una superficie de cuatro mil trescientos treinta y ocho metros cuadrados (4338,00 m2)</t>
  </si>
  <si>
    <t>Inmueble sito en Cuesta de Solano S/N Zona de Pesca  de la cuidad de Santa Elena, identificado como Manzana N° 340. Consta de una superficie de 3.500 m2</t>
  </si>
  <si>
    <t>Lote N°02 de la Manzana 339, sito  en la calle Cuesta de Solano de esta cuidad, constante de una superficie de seis mil setecientos noventa y cuatro metros cuadrados (6.794 m2)</t>
  </si>
  <si>
    <t>Inmueble ubicado en la via publica en la interseccion de las calles Av Pte Peron y Mariano Moreno habilitandolo para su explotacion comercial como kiosco.</t>
  </si>
  <si>
    <t>Cuatro (4) Bungalow y pileta en la Zona de Pesca predio LA HOYA</t>
  </si>
  <si>
    <t>Salon de usos multiples y camping aledaño. Predio existente entre Arroyo Gomez y acceso de tierra amarradero de Prefectura Naval Argentina</t>
  </si>
  <si>
    <t>Inmueble sito en avda Costanera Raul Gabilan esquina cuenta de Solano S/N° para construccion y explotacion comercial de kiosco,patio cervecero y comedor.</t>
  </si>
  <si>
    <t>Predio  situado en calle 25 de mayo y jorge Newbery  para explotacion turistica y comercial.</t>
  </si>
  <si>
    <t>Servicios Varios Título IV Cobranza Balneario Mpal. Y Zona Camping</t>
  </si>
  <si>
    <t>dia/mes</t>
  </si>
  <si>
    <t>Ordenanza Impositiva/19</t>
  </si>
  <si>
    <t>Cobranza Polideportivo Municipal (Pileta, Parrillas, Deportes)</t>
  </si>
  <si>
    <t>Titulo III - Salud Pública Municipal (Carnet Sanitario)</t>
  </si>
  <si>
    <t>Inspección Higiénico Sanitario de Vehículos 
Se divide en 4 incisos de tipo de Transporte A, B, C, D</t>
  </si>
  <si>
    <t>diario</t>
  </si>
  <si>
    <t xml:space="preserve">Capítulo III - Desinfección y desratización
Se divide en 10 incisos; de la letra A a la J </t>
  </si>
  <si>
    <t>Capítulo IV - Inspección Bromatológica 
Se divide en Productos Lácteos, Carnes, Embutidos, Huevos, Leche, Aves
  *  Por local habilitado</t>
  </si>
  <si>
    <t xml:space="preserve">  *  Por Industria, Fábricas y Similar</t>
  </si>
  <si>
    <t>Capítulo V - Vacunación y desparatización</t>
  </si>
  <si>
    <t>TASA GRAL INMOBILIARIA</t>
  </si>
  <si>
    <t>ORD, 217/18</t>
  </si>
  <si>
    <t>TASA DE HIGIENE Y SEGURIDAD</t>
  </si>
  <si>
    <t>CONTRIBUCION POR MEJORAS</t>
  </si>
  <si>
    <t>% DEL VECINO</t>
  </si>
  <si>
    <t>ORD,217/18</t>
  </si>
  <si>
    <t>TIPO TRAMITE</t>
  </si>
  <si>
    <t>MULTAS AL CODIGO DE FALTAS</t>
  </si>
  <si>
    <t>TIPO DE FALTA</t>
  </si>
  <si>
    <t>BALNEARIO Y TURISMO</t>
  </si>
  <si>
    <t>PERS/CARPAS</t>
  </si>
  <si>
    <t>VALOR VIVIE,</t>
  </si>
  <si>
    <t>RESTOS DE TASAS, DEREC,Y CONTRIBUC.</t>
  </si>
  <si>
    <t>Código Fiscal-Ord. Tributaria Anual 2019-Ord.359/2018</t>
  </si>
  <si>
    <t>Avaluo</t>
  </si>
  <si>
    <t>Trimestral</t>
  </si>
  <si>
    <t>Ord Presup 44/18</t>
  </si>
  <si>
    <t>Higiene  y Seguridad</t>
  </si>
  <si>
    <t>Servicio Agua Potable</t>
  </si>
  <si>
    <t>Litros</t>
  </si>
  <si>
    <t>Metros Cuadrados</t>
  </si>
  <si>
    <t>Ingreso Mercadería</t>
  </si>
  <si>
    <t>Por Vehículo</t>
  </si>
  <si>
    <t>Por Mejoras</t>
  </si>
  <si>
    <t>Metros Lineales</t>
  </si>
  <si>
    <t>Pileta e Ingreso Complejo</t>
  </si>
  <si>
    <t>Por Persona</t>
  </si>
  <si>
    <t>Por Trámite</t>
  </si>
  <si>
    <t xml:space="preserve">Cementerio </t>
  </si>
  <si>
    <t>Por Nicho/Parcela</t>
  </si>
  <si>
    <t>Estructuras y Antenas</t>
  </si>
  <si>
    <t xml:space="preserve"> Antena Instalada</t>
  </si>
  <si>
    <t>Conexión Cloacas</t>
  </si>
  <si>
    <t>C/Conexión</t>
  </si>
  <si>
    <t>Conexión de Agua</t>
  </si>
  <si>
    <t>Sala Velatorios y Salón</t>
  </si>
  <si>
    <t>c/Servicio</t>
  </si>
  <si>
    <t>Alquiler Equipos Municipales</t>
  </si>
  <si>
    <t>p/Hora</t>
  </si>
  <si>
    <t>Multas y Recargos s/Tasas,contribuciones</t>
  </si>
  <si>
    <t>Valor Deuda</t>
  </si>
  <si>
    <t>Litros Nafta</t>
  </si>
  <si>
    <t>15 Litros</t>
  </si>
  <si>
    <t>30 Litros</t>
  </si>
  <si>
    <t>Multas s/Inmuebles</t>
  </si>
  <si>
    <t>Valor Construcción</t>
  </si>
  <si>
    <t>Ingresos por Concesiones y Eventos</t>
  </si>
  <si>
    <t>Ventas de Activos y Reciclados</t>
  </si>
  <si>
    <t>s/Valor Unitario</t>
  </si>
  <si>
    <t>Intereses por Colocaciones Financieras</t>
  </si>
  <si>
    <t>Monto Depositado</t>
  </si>
  <si>
    <t>Recupero Viviendas, Subsidios</t>
  </si>
  <si>
    <t>Valor Cuotas</t>
  </si>
  <si>
    <t>Servicios a Terceros</t>
  </si>
  <si>
    <t>Comisión por Cobranzas</t>
  </si>
  <si>
    <t>% s/Cobranza</t>
  </si>
  <si>
    <t>Contribución por mejoras se cobra por metro lineal de frente y el valor depende de cada obra y el costo de cada una de ellas. Del costo total el vecino contribuye con el 60%, el 40% queda a cargo de la Municipalidad</t>
  </si>
  <si>
    <t xml:space="preserve">Multas recargos en función de días de mora. </t>
  </si>
  <si>
    <t>Interés por Colocaciones Financieras según tasa para depósitos en BERSA. Venta activos y reciclados vería según producción.</t>
  </si>
  <si>
    <t>Recupero Viviendas y subsidios según cuotas pactadas por beneficiarios</t>
  </si>
  <si>
    <t>Varía según servicio y impuesto cobrado por el servicio de BERSA "Entre Ríos Servicios"</t>
  </si>
  <si>
    <t>ALICUOTA GENERAL</t>
  </si>
  <si>
    <t>ALICUOTAS ESPECIALES</t>
  </si>
  <si>
    <t>Observaciones</t>
  </si>
  <si>
    <t>MINIMA</t>
  </si>
  <si>
    <t>MAXIMA</t>
  </si>
  <si>
    <t>TASAS</t>
  </si>
  <si>
    <t>TASA COMERCIAL</t>
  </si>
  <si>
    <t>ART.19° a 22°OT N° 36.372</t>
  </si>
  <si>
    <t>Tasa Variable: incluye RPC, actividades Art 22° OT</t>
  </si>
  <si>
    <t>MONTO TOTAL FACTURADO</t>
  </si>
  <si>
    <t>ART.66°OT N° 36.372</t>
  </si>
  <si>
    <t>AVALUO  FISCAL MUNIC.</t>
  </si>
  <si>
    <t>0.0425%</t>
  </si>
  <si>
    <t>0.0325%</t>
  </si>
  <si>
    <t>ART.2° y 3°OT N° 36.372</t>
  </si>
  <si>
    <t>Inmuebles con superficies edificadas</t>
  </si>
  <si>
    <t>0.085%</t>
  </si>
  <si>
    <t>0.065%</t>
  </si>
  <si>
    <t xml:space="preserve">Inmuebles baldios </t>
  </si>
  <si>
    <t>CONTRIBUCIONES</t>
  </si>
  <si>
    <t>PAVIMENTO Y CORDON CUNETA</t>
  </si>
  <si>
    <t>POR MTS DE FRENTE</t>
  </si>
  <si>
    <t>DERECHOS</t>
  </si>
  <si>
    <t>RIFAS Y APUESTAS (incluye casino, bingos y similares)</t>
  </si>
  <si>
    <t>VALOR RIFA, MTO IMP.</t>
  </si>
  <si>
    <t>ART.46° y 47°OT N° 36.372</t>
  </si>
  <si>
    <t xml:space="preserve"> 5 % organizadores ciudad, 10 %  fuera ciudad, 80 ‰ casinos,Tasa fija: mínimo casinos.</t>
  </si>
  <si>
    <t>ESTACIONAMIENTO MEDIDO</t>
  </si>
  <si>
    <t>SEMANAL</t>
  </si>
  <si>
    <t>$12 x HORA</t>
  </si>
  <si>
    <t>ORDENANZA N° 35.701/16</t>
  </si>
  <si>
    <t>ART.30°OT N° 36.372</t>
  </si>
  <si>
    <t>Ventanillas, encomiendas, canon andenes, etc.</t>
  </si>
  <si>
    <t xml:space="preserve">DERECHOS DE OFICINAS Y SELLADOS </t>
  </si>
  <si>
    <t>POR SERVICIO</t>
  </si>
  <si>
    <t>ART.58°OT N° 36.372</t>
  </si>
  <si>
    <t>CEMENTERIO (Derechos)</t>
  </si>
  <si>
    <t>ART.32° a 35°OT N° 36.372</t>
  </si>
  <si>
    <t>Inhum., exhumacion, arrendamientos por mts2, etc.</t>
  </si>
  <si>
    <t>DERECHOS A LAS ENTRADAS</t>
  </si>
  <si>
    <t>VALOR DE LAS ENTRADAS</t>
  </si>
  <si>
    <t>POR ESPECTACULOS</t>
  </si>
  <si>
    <t>ART.43° y 44°OT N° 36.372</t>
  </si>
  <si>
    <t>Bailes, expectac. Culturales, parques, etc.</t>
  </si>
  <si>
    <t xml:space="preserve">CONSTRUCCIONES </t>
  </si>
  <si>
    <t>VALOR OBRA</t>
  </si>
  <si>
    <t>POR VISADO, AMPLIACION, REFACCION, ECT</t>
  </si>
  <si>
    <t>1.5 ‰</t>
  </si>
  <si>
    <t>ART.54° y 55°OT N° 36.372</t>
  </si>
  <si>
    <t>ASISTENCIA PUBLICA (Derechos y aranceles)</t>
  </si>
  <si>
    <t>ART.24°OT N° 36.372</t>
  </si>
  <si>
    <t>Libreta sanitaria, grupo sanguíneo, renovación etc.</t>
  </si>
  <si>
    <t>VENDEDORES AMBULANTES (derechos)</t>
  </si>
  <si>
    <t>SEMANAL/MENSUAL</t>
  </si>
  <si>
    <t>ART.48°,49° y 50°OT N° 36.372</t>
  </si>
  <si>
    <t>2 % locales, 5 % otras jurisdicciones;Tasa fija: Mercado Popular Las Pulgas</t>
  </si>
  <si>
    <r>
      <t>M</t>
    </r>
    <r>
      <rPr>
        <sz val="11"/>
        <color indexed="8"/>
        <rFont val="Arial"/>
        <family val="2"/>
      </rPr>
      <t xml:space="preserve">² </t>
    </r>
  </si>
  <si>
    <t>ART.42°OT N° 36.372</t>
  </si>
  <si>
    <t>Carteles, afiches, fijos, moviles etc.</t>
  </si>
  <si>
    <t xml:space="preserve">ABASTO, INSPECCION VETERINARIA </t>
  </si>
  <si>
    <t xml:space="preserve"> Kg</t>
  </si>
  <si>
    <t xml:space="preserve">POR INTRODUCCION/ INSCRIPCION </t>
  </si>
  <si>
    <t>ART.62 y 63°ORD. TRIB.</t>
  </si>
  <si>
    <t>AERÓDROMO MUNICIPAL</t>
  </si>
  <si>
    <t>ORDENANZA N° 36.150/17</t>
  </si>
  <si>
    <t>Aterrizaje, estadía, alquiler hangares</t>
  </si>
  <si>
    <t xml:space="preserve">OTROS INGRESOS </t>
  </si>
  <si>
    <t>Convenio C.T.M.,intereses invers.Transitorias etc</t>
  </si>
  <si>
    <t>DIVERSAS TASAS</t>
  </si>
  <si>
    <t>Ocupación via pública, verificación remises etc.</t>
  </si>
  <si>
    <t>INTERESES Y RECARGOS TASAS VARIAS</t>
  </si>
  <si>
    <t>INTERESES INVERSIONES TRANSITORIAS</t>
  </si>
  <si>
    <t>TASA INSPECCION SANITARIA, HIGIENE, PROFILAXIS Y SEGURIDAD</t>
  </si>
  <si>
    <t>Ord. 1968</t>
  </si>
  <si>
    <t>INSPECCION INSTALACIONES ELECTRICAS</t>
  </si>
  <si>
    <t>TASA POR SERVICIOS SANITARIOS</t>
  </si>
  <si>
    <t>FONDO INFRAESTRUCTURA</t>
  </si>
  <si>
    <t>FONDO DEFENSA CIVIL</t>
  </si>
  <si>
    <t>2 LTS. NAFTA</t>
  </si>
  <si>
    <t>DESINFECCION, DESINSECTACION Y DESRATIZACION</t>
  </si>
  <si>
    <t>CONTROL BROMATOLOGICO</t>
  </si>
  <si>
    <t>RECOLECCION RESIDUOS PATOLOGICOS</t>
  </si>
  <si>
    <t>CONTRIBUCION POR MEJORAS PAVIMENTO</t>
  </si>
  <si>
    <t>MTS. DE FRENTE</t>
  </si>
  <si>
    <t>DERECHO OFICINA Y SELLADOS</t>
  </si>
  <si>
    <t>OCUPACION VIA PUBLICA</t>
  </si>
  <si>
    <t>QUINQUENIO</t>
  </si>
  <si>
    <t>RESIDENCIA ESTUDIANTIL</t>
  </si>
  <si>
    <t>MULTAS CODIGO DE FALTAS</t>
  </si>
  <si>
    <t>TASA</t>
  </si>
  <si>
    <t>CANON VARIOS</t>
  </si>
  <si>
    <t>CANON MERCADO POPULAR</t>
  </si>
  <si>
    <t>TASA POR SERVICIOS DE SALUD</t>
  </si>
  <si>
    <t>INGRESOS DIRECCION DE SERVICIOS PUBLICOS</t>
  </si>
  <si>
    <t>INGRESOS BALNEARIO CAMPING</t>
  </si>
  <si>
    <t>INGRESOS DIRECCION DE DEPORTES</t>
  </si>
  <si>
    <t>Ord.011/2018</t>
  </si>
  <si>
    <t>por boleta cobrada</t>
  </si>
  <si>
    <t>Comisión E.Ríos Servicios</t>
  </si>
  <si>
    <t>Desagote Domiciliario</t>
  </si>
  <si>
    <t>por carnet</t>
  </si>
  <si>
    <t>Carnet de Conducir</t>
  </si>
  <si>
    <t>Venta de Terrenos</t>
  </si>
  <si>
    <t>Multa e Intereses</t>
  </si>
  <si>
    <t>por nicho</t>
  </si>
  <si>
    <t>alquiler p/concurr</t>
  </si>
  <si>
    <t>Tarifa de Turismo Quincho Municipal</t>
  </si>
  <si>
    <t>por carpa</t>
  </si>
  <si>
    <t>Camping Municipal</t>
  </si>
  <si>
    <t>estadía p/persona</t>
  </si>
  <si>
    <t>Tarifa de Turismo Bungalows</t>
  </si>
  <si>
    <t>por trámite</t>
  </si>
  <si>
    <t>Registro de Tìtulos</t>
  </si>
  <si>
    <t>Construcciones y Loteos</t>
  </si>
  <si>
    <t>por obra</t>
  </si>
  <si>
    <t>Recupero Plan de Viviendas</t>
  </si>
  <si>
    <t>por evento</t>
  </si>
  <si>
    <t>Recaudación Eventos Turísticos</t>
  </si>
  <si>
    <t>Recupero Obras Domiciliarias</t>
  </si>
  <si>
    <t>ddjj m3</t>
  </si>
  <si>
    <t>Extracción de Minerales</t>
  </si>
  <si>
    <t>Por dìa</t>
  </si>
  <si>
    <t>10% Tasa Comerc</t>
  </si>
  <si>
    <t>Fondo de Turismo</t>
  </si>
  <si>
    <t>valuaciòn fiscal</t>
  </si>
  <si>
    <t>facturac.Coop.Elec</t>
  </si>
  <si>
    <t>Alumbrado Público</t>
  </si>
  <si>
    <t>por m3</t>
  </si>
  <si>
    <t>consumo m3</t>
  </si>
  <si>
    <t>ddjj venta</t>
  </si>
  <si>
    <t>Tasa por Inspección Sanitaria, Higiene, Profilaxis, Seguridad y Otros</t>
  </si>
  <si>
    <t>Base imp. por DDJJ</t>
  </si>
  <si>
    <t>Ordenanza 47/2012</t>
  </si>
  <si>
    <t>Tasa Gral. Inmobiliaria</t>
  </si>
  <si>
    <t>Tasa por Servicios  Sanitarias</t>
  </si>
  <si>
    <t>s/ord</t>
  </si>
  <si>
    <t>Cementerio Arrendamiento</t>
  </si>
  <si>
    <t>(Gral) 2 años</t>
  </si>
  <si>
    <t>Según Ord.</t>
  </si>
  <si>
    <t>Cementerio Mantenimiento</t>
  </si>
  <si>
    <t>Inspección de Antenas y sus Estructuras Portantes</t>
  </si>
  <si>
    <t>Recargos a Tasas</t>
  </si>
  <si>
    <t>Capital adeudado</t>
  </si>
  <si>
    <t>Mejoras</t>
  </si>
  <si>
    <t>Metro lineal</t>
  </si>
  <si>
    <t>Según Ordenanza</t>
  </si>
  <si>
    <t>Derecho de Habilitación Turistica Anual</t>
  </si>
  <si>
    <t>Ordenanza 32/2016</t>
  </si>
  <si>
    <t>Deerecho de edificación, aprobación de planos y otros relativos</t>
  </si>
  <si>
    <t>Ocupación de la vía Publica</t>
  </si>
  <si>
    <t>Derecho de uso de anden</t>
  </si>
  <si>
    <t>Carné sanitario</t>
  </si>
  <si>
    <t>Uso de equipo e instalaciones</t>
  </si>
  <si>
    <t>Alquiler ventanilla terminal de omnibus</t>
  </si>
  <si>
    <t>Paradores Playeros, Salidas Nauticas, Campings, Espacios Publicos vs.</t>
  </si>
  <si>
    <t>(Gral) Anual</t>
  </si>
  <si>
    <t>Ventas de materiales recuperados en la Planta de Residuos Solidos Urbanos</t>
  </si>
  <si>
    <t>Intereses de Plazos Fijos</t>
  </si>
  <si>
    <t>INSTITUCIONES DE SEGURIDAD SOCIAL:CAJA MUNICIPAL DE JUBILACIONES Y PENSIONES DE ALDEA SAN ANTONIO:</t>
  </si>
  <si>
    <t>ORGANISMOS DESCENTRALIZADOS:INSTITUTO DE ESTUDIOS SUPERIORES SAN ANTONIO:</t>
  </si>
  <si>
    <r>
      <t xml:space="preserve">RECURSOS PROPIOS DEL MUNICIPIO: </t>
    </r>
    <r>
      <rPr>
        <b/>
        <u/>
        <sz val="11"/>
        <color rgb="FF0000FF"/>
        <rFont val="Calibri"/>
        <family val="2"/>
      </rPr>
      <t>ALDEA SAN ANTONIO</t>
    </r>
  </si>
  <si>
    <r>
      <t xml:space="preserve">RECURSOS PROPIOS DEL MUNICIPIO: </t>
    </r>
    <r>
      <rPr>
        <b/>
        <u/>
        <sz val="11"/>
        <color rgb="FF0000FF"/>
        <rFont val="Calibri"/>
        <family val="2"/>
      </rPr>
      <t>BOVRIL</t>
    </r>
  </si>
  <si>
    <r>
      <t xml:space="preserve">RECURSOS PROPIOS DEL MUNICIPIO: </t>
    </r>
    <r>
      <rPr>
        <b/>
        <u/>
        <sz val="11"/>
        <color rgb="FF0000FF"/>
        <rFont val="Calibri"/>
        <family val="2"/>
      </rPr>
      <t>CHAJARÍ</t>
    </r>
  </si>
  <si>
    <r>
      <t xml:space="preserve">RECURSOS PROPIOS DEL MUNICIPIO: </t>
    </r>
    <r>
      <rPr>
        <b/>
        <u/>
        <sz val="11"/>
        <color rgb="FF0000FF"/>
        <rFont val="Calibri"/>
        <family val="2"/>
      </rPr>
      <t>COLÓN</t>
    </r>
  </si>
  <si>
    <r>
      <t xml:space="preserve">RECURSOS PROPIOS DEL MUNICIPIO: </t>
    </r>
    <r>
      <rPr>
        <b/>
        <u/>
        <sz val="11"/>
        <color rgb="FF0000FF"/>
        <rFont val="Calibri"/>
        <family val="2"/>
      </rPr>
      <t>COLONIA AVELLANEDA</t>
    </r>
  </si>
  <si>
    <r>
      <t xml:space="preserve">Determinación con unidad de cobro: se determina el cobro a traves de una </t>
    </r>
    <r>
      <rPr>
        <u/>
        <sz val="11"/>
        <color indexed="8"/>
        <rFont val="Calibri"/>
        <family val="2"/>
      </rPr>
      <t>unidad de cobro</t>
    </r>
    <r>
      <rPr>
        <sz val="11"/>
        <color indexed="8"/>
        <rFont val="Calibri"/>
        <family val="2"/>
      </rPr>
      <t>: medio kilo de novillo en pie del precio que fija el indice de novillo mercado de Liniers mensualmente I.N.M.L. Dicha unidad de cobro se aplica para la determinación en todos los casos de productos gravados por la tasa bromatología.</t>
    </r>
  </si>
  <si>
    <t>411102 - Inspeccion sanitaria, higiene, profilaxis y seguridad</t>
  </si>
  <si>
    <t>total facturado s/act</t>
  </si>
  <si>
    <t>15‰</t>
  </si>
  <si>
    <t>3‰ s/actividad</t>
  </si>
  <si>
    <t>60‰ s/actividad</t>
  </si>
  <si>
    <t>$ 106,10</t>
  </si>
  <si>
    <t>Ord.Nº 33/2018</t>
  </si>
  <si>
    <t>411135 - Contribucion Usinas Electricas</t>
  </si>
  <si>
    <t>consumo energia electr</t>
  </si>
  <si>
    <t>411101 - Tasa General Inmobiliaria</t>
  </si>
  <si>
    <t>m2 s/zona y avalúo</t>
  </si>
  <si>
    <t>0,2502 s/zona</t>
  </si>
  <si>
    <t>0,7506 s/zona</t>
  </si>
  <si>
    <t>$ 9,75 s/zona,mtr,otr</t>
  </si>
  <si>
    <t>$153,00 s/zona,mtr,otr</t>
  </si>
  <si>
    <t>411110 - Tasa p/Inspeccion Per.Medidores</t>
  </si>
  <si>
    <t>12% (usuarios industriales)</t>
  </si>
  <si>
    <t>14% (usuarios residenciales,depend.)</t>
  </si>
  <si>
    <t>411131 - Servicios Sanitarios</t>
  </si>
  <si>
    <t>m2,m3,servicio</t>
  </si>
  <si>
    <t>mensual, bimestral</t>
  </si>
  <si>
    <t>5% p/mtr3 excedente</t>
  </si>
  <si>
    <t>15% p/mtr3 excedente</t>
  </si>
  <si>
    <t>$ 7,40 s/servicio,mtr2,mtr3,otros</t>
  </si>
  <si>
    <t>$ 1767,20 s/servicio,mtr2,mtr3,otros</t>
  </si>
  <si>
    <t>411114 - Recupero desagües cloacales</t>
  </si>
  <si>
    <t>mtr frente</t>
  </si>
  <si>
    <t>contado/cuotas</t>
  </si>
  <si>
    <t>s/conv.financiacion</t>
  </si>
  <si>
    <t>Ord.Nº 18/2009</t>
  </si>
  <si>
    <t>411119 - Espectáculos Pcos, Juegos, Rifas y Apuestas</t>
  </si>
  <si>
    <t>entradas,tipo espect,rifa,bono</t>
  </si>
  <si>
    <t>diario,semanal,mensual,fraccion</t>
  </si>
  <si>
    <t>3% derecho entradas s/espect</t>
  </si>
  <si>
    <t>10% derecho entradas s/espect</t>
  </si>
  <si>
    <t xml:space="preserve">$ 20,50 s/espectáculo </t>
  </si>
  <si>
    <t>$ 2100,00 s/espectáculo</t>
  </si>
  <si>
    <t>411108 - Publicidad y propaganda</t>
  </si>
  <si>
    <t>m2,fraccion,faz,unidad</t>
  </si>
  <si>
    <t>anual/fraccion</t>
  </si>
  <si>
    <t>$ 8,75</t>
  </si>
  <si>
    <t>$ 6729,00</t>
  </si>
  <si>
    <t>411136 - Balneario Municipal</t>
  </si>
  <si>
    <t>entradas,uso instalac,serv</t>
  </si>
  <si>
    <t>diario, mensual</t>
  </si>
  <si>
    <t>$ 15,00</t>
  </si>
  <si>
    <t>$ 1050,00</t>
  </si>
  <si>
    <t>411106 - Cementerio</t>
  </si>
  <si>
    <t>servicio, mtr2</t>
  </si>
  <si>
    <t>p/servicio, semestral, anual</t>
  </si>
  <si>
    <t>$ 35,00 s/concepto</t>
  </si>
  <si>
    <t>$ 1400,00 s/concepto</t>
  </si>
  <si>
    <t>411141 - Complejo Termal Municipal</t>
  </si>
  <si>
    <t>entradas residentes/visitantes</t>
  </si>
  <si>
    <t>$ 140,00</t>
  </si>
  <si>
    <t>$ 400,00</t>
  </si>
  <si>
    <t>411104 - Terminal de Omnibus</t>
  </si>
  <si>
    <t>mtr2,km recorrido,bulto</t>
  </si>
  <si>
    <t>mensual, por bulto</t>
  </si>
  <si>
    <t>$ 11,60 s/concepto</t>
  </si>
  <si>
    <t>$ 4769,70 s/concepto</t>
  </si>
  <si>
    <t>411103 - Salud Publica Municipal</t>
  </si>
  <si>
    <t>tramite,tipo analisis,otr</t>
  </si>
  <si>
    <t>p/servicio,analisis,mensual,anual</t>
  </si>
  <si>
    <t>$ 25,60 s/tramite,servicio,analisis</t>
  </si>
  <si>
    <t>$ 9317,75 s/tramite,servicio,analisis</t>
  </si>
  <si>
    <t>411117 - Construcciones</t>
  </si>
  <si>
    <t>mtr lineal,mtr2 s/valuacion</t>
  </si>
  <si>
    <t>por concepto</t>
  </si>
  <si>
    <t>3 ‰</t>
  </si>
  <si>
    <t>$ 35,00</t>
  </si>
  <si>
    <t>$ 88,00</t>
  </si>
  <si>
    <t>411209 - Entradas Museo Historico Regional</t>
  </si>
  <si>
    <t>entradas</t>
  </si>
  <si>
    <t>$ 20,00</t>
  </si>
  <si>
    <t>411137 - Casa de la Cultura</t>
  </si>
  <si>
    <t>cuotas s/curso</t>
  </si>
  <si>
    <t>desde $ 300,00 s/curso</t>
  </si>
  <si>
    <t>411109 - Vendedores Ambulantes</t>
  </si>
  <si>
    <t>monto estimado operac.</t>
  </si>
  <si>
    <t>diario, semanal, mensual</t>
  </si>
  <si>
    <t>2% residentes, 20% otros</t>
  </si>
  <si>
    <t>$ 31,70</t>
  </si>
  <si>
    <t>$ 670,00</t>
  </si>
  <si>
    <t>411138 - Museo de Ciencias Naturales</t>
  </si>
  <si>
    <t>$ 7,00</t>
  </si>
  <si>
    <t>$ 10,00</t>
  </si>
  <si>
    <t>411107 - Rodados y Ocupacion de la Via Publica</t>
  </si>
  <si>
    <t>unidad, mtr lineal, mtr2</t>
  </si>
  <si>
    <t>mensual, bimestral,trimestral, anual</t>
  </si>
  <si>
    <t>$ 1276,00</t>
  </si>
  <si>
    <t>411207 - Fiesta Colonizacion</t>
  </si>
  <si>
    <t>entradas, plateas</t>
  </si>
  <si>
    <t>$ 200,00</t>
  </si>
  <si>
    <t>411122 - Deudores p/tasas y derechos atrasados</t>
  </si>
  <si>
    <t>tasa/derecho correspondiente</t>
  </si>
  <si>
    <t>s/plan de pago</t>
  </si>
  <si>
    <t>s/convenio de financiacion</t>
  </si>
  <si>
    <t>411120 - Recargos e intereses</t>
  </si>
  <si>
    <t>411208 - Inspeccion Municipal Multas</t>
  </si>
  <si>
    <t>insfraccion corresp.</t>
  </si>
  <si>
    <t>p/insfraccion</t>
  </si>
  <si>
    <t>s/conceptos e insfraccion</t>
  </si>
  <si>
    <t>411121 - Multas</t>
  </si>
  <si>
    <t>multa correspondiente</t>
  </si>
  <si>
    <t>p/multa</t>
  </si>
  <si>
    <t>s/conceptos</t>
  </si>
  <si>
    <t>411201 - Fondo Mcpal p/Desarrollo Comunidad</t>
  </si>
  <si>
    <t>importe a tributar p/todo concepto</t>
  </si>
  <si>
    <t>conjuntamente c/tributo corresp.</t>
  </si>
  <si>
    <t>411118 - Actuaciones administrativas</t>
  </si>
  <si>
    <t>concepto/trámite</t>
  </si>
  <si>
    <t>adelantado</t>
  </si>
  <si>
    <t>$ 50,00</t>
  </si>
  <si>
    <t>$ 4084,00</t>
  </si>
  <si>
    <t>414202 - Reintegro subsidios</t>
  </si>
  <si>
    <t>cuota</t>
  </si>
  <si>
    <t>Resoluciones DEM</t>
  </si>
  <si>
    <t>411206 - Fondo p/obras municipales</t>
  </si>
  <si>
    <t>mtr lineal de frente</t>
  </si>
  <si>
    <t>contado/mensual</t>
  </si>
  <si>
    <t>412101 - Ingresos Varios</t>
  </si>
  <si>
    <t>411210 - Banco de Tierras</t>
  </si>
  <si>
    <t>lote/tierra/fraccion</t>
  </si>
  <si>
    <t>Ord.Nº 27/2012</t>
  </si>
  <si>
    <t>411211 - Fondo p/actividad turistica</t>
  </si>
  <si>
    <t>unidad, alojamiento</t>
  </si>
  <si>
    <t>Dec.191/14 DEM - Ord.Nº 33/2018</t>
  </si>
  <si>
    <t>411212 - Construccion Nichos</t>
  </si>
  <si>
    <t>unidad</t>
  </si>
  <si>
    <t>contado/adelantado</t>
  </si>
  <si>
    <t>450 UT</t>
  </si>
  <si>
    <t>600 UT</t>
  </si>
  <si>
    <t>Ord.Nº 12/2018</t>
  </si>
  <si>
    <t>414201 - Recupero Fondo Viviendas</t>
  </si>
  <si>
    <t>valor unitario bolsa cemento s/1º licitac.del año</t>
  </si>
  <si>
    <t>8 bolsas cemento</t>
  </si>
  <si>
    <t>414303 - Venta lotes termas</t>
  </si>
  <si>
    <r>
      <t xml:space="preserve">RECURSOS PROPIOS DEL MUNICIPIO: </t>
    </r>
    <r>
      <rPr>
        <b/>
        <u/>
        <sz val="11"/>
        <color rgb="FF0000FF"/>
        <rFont val="Calibri"/>
        <family val="2"/>
      </rPr>
      <t>CONCORDIA</t>
    </r>
  </si>
  <si>
    <t>Planilla 4</t>
  </si>
  <si>
    <r>
      <t xml:space="preserve">RECURSOS PROPIOS DEL MUNICIPIO: </t>
    </r>
    <r>
      <rPr>
        <b/>
        <u/>
        <sz val="11"/>
        <color rgb="FF0000FF"/>
        <rFont val="Calibri"/>
        <family val="2"/>
      </rPr>
      <t>ENRIQUE CARBO</t>
    </r>
  </si>
  <si>
    <r>
      <t xml:space="preserve">RECURSOS PROPIOS DEL MUNICIPIO: </t>
    </r>
    <r>
      <rPr>
        <b/>
        <u/>
        <sz val="11"/>
        <color rgb="FF0000FF"/>
        <rFont val="Calibri"/>
        <family val="2"/>
      </rPr>
      <t>FEDERACIÓN</t>
    </r>
  </si>
  <si>
    <t>TASA ACTIVA DEL BANCO NACION</t>
  </si>
  <si>
    <t>Tasa y Derechos por Servicios Sanitarios</t>
  </si>
  <si>
    <t>por conexión</t>
  </si>
  <si>
    <t>ORD Nº162/2018</t>
  </si>
  <si>
    <t>Tasa por Actuaciones Administrativas</t>
  </si>
  <si>
    <t>POR INICIO ACTUACION ADM</t>
  </si>
  <si>
    <t>Contribución Ente proveedor energía eléctrica</t>
  </si>
  <si>
    <t>CONSUMO ENERGIA DOMICILIARIA /COMERCIAL/INDUSTRIAL</t>
  </si>
  <si>
    <t xml:space="preserve">Tasa Retributiva de Servicios Públicos </t>
  </si>
  <si>
    <t>SERVICIO RECOLECCION/BARRIDO/RIEGO/CONSERVACION USO Y MANTENIMIENTO RED CLOACAL,ALUMBRADO PUBLICO/MANTENIMIENTO ARBOLADO PUBLICO</t>
  </si>
  <si>
    <t xml:space="preserve">Tasa por Servicios Especiales </t>
  </si>
  <si>
    <t>Tasa por Servicios Especiales /SONIDO</t>
  </si>
  <si>
    <t>uso equipo sonido con operador por hs.</t>
  </si>
  <si>
    <t>uso equipo sonido con operador</t>
  </si>
  <si>
    <t>Tasa por Servicios Especiales /DESMALEZADO TERRENOS</t>
  </si>
  <si>
    <t>desmalezado terrenos baldíos</t>
  </si>
  <si>
    <t>0,025 lts por m2</t>
  </si>
  <si>
    <t>Tasa por Servicios Especiales /MOVIMIENTO TIERRA</t>
  </si>
  <si>
    <t>palada tierra con destino relleno</t>
  </si>
  <si>
    <t>5 lts gasoil</t>
  </si>
  <si>
    <t>Mensuras.</t>
  </si>
  <si>
    <t>certificación planos</t>
  </si>
  <si>
    <t>Arancel p/Numeración Inmueble</t>
  </si>
  <si>
    <t>señalización oficial inmuebles</t>
  </si>
  <si>
    <t>por señalización</t>
  </si>
  <si>
    <t>Habilitación Bromatológica</t>
  </si>
  <si>
    <t>por habilitación</t>
  </si>
  <si>
    <t>ORD Nº107/2016-</t>
  </si>
  <si>
    <t>Tasa de Habilitación Antenas de Telefonía y Estruc. portantes</t>
  </si>
  <si>
    <t>por estructura portante destinada a antenas de telefonía</t>
  </si>
  <si>
    <t>Tasa de Inspección Antenas de Telefonía y Estruc. portantes</t>
  </si>
  <si>
    <t>por servicios destinados a preservar y verificar la seguridad y las condiciones de registración y estructurales de cada estructura portante</t>
  </si>
  <si>
    <t>Carnet-Permiso de Conducir</t>
  </si>
  <si>
    <t>otorgamiento licencias conducir</t>
  </si>
  <si>
    <t>por canet /visacion</t>
  </si>
  <si>
    <t>$250/$120</t>
  </si>
  <si>
    <t>Sisa Vendedores Ambulantes</t>
  </si>
  <si>
    <t>comercio o servicio ambulante</t>
  </si>
  <si>
    <t>por día /por mes</t>
  </si>
  <si>
    <t>$700/$2850</t>
  </si>
  <si>
    <t>Servicios Varios- Uso Equipos e Inst.</t>
  </si>
  <si>
    <t>servicios con equipos municipales</t>
  </si>
  <si>
    <t>lts gasoil</t>
  </si>
  <si>
    <t>por lts/por km</t>
  </si>
  <si>
    <t>Inscripción de Escrituras</t>
  </si>
  <si>
    <t>modificación titularidad dominio</t>
  </si>
  <si>
    <t>Servicio Balneario Camping Municipal</t>
  </si>
  <si>
    <t>uso instalaciones</t>
  </si>
  <si>
    <t>tarifa</t>
  </si>
  <si>
    <t>$20/$40/$70</t>
  </si>
  <si>
    <t>Servicio Piletas /Quincho Municipal</t>
  </si>
  <si>
    <t>$20/$40</t>
  </si>
  <si>
    <t>Alquiler Salón y Eventos y/o act deportivas</t>
  </si>
  <si>
    <t>$10000/$1320,00/$140</t>
  </si>
  <si>
    <t>Alquiler EDIFICIO Comedor Balneario Camping</t>
  </si>
  <si>
    <t>ORD Nº162/2019</t>
  </si>
  <si>
    <t>Multa e Infracciones</t>
  </si>
  <si>
    <t>S/ACTAS-DEMdem</t>
  </si>
  <si>
    <t xml:space="preserve">    - OTROS NO TRIBUTARIOS</t>
  </si>
  <si>
    <t>JURISDICCION MUNICIPAL</t>
  </si>
  <si>
    <t>Recargos e Intereses</t>
  </si>
  <si>
    <t>ART nº 6- ORDENANZA Nº 0013-2012</t>
  </si>
  <si>
    <t>Pliegos Licitaciones</t>
  </si>
  <si>
    <t>S/LICITACIONES</t>
  </si>
  <si>
    <t>OTRAS JURISDICCIONES</t>
  </si>
  <si>
    <t>Ingresos Por Servicios de Unidad Postal</t>
  </si>
  <si>
    <t>CONVENIO</t>
  </si>
  <si>
    <t>Intereses por Plazo Fijo</t>
  </si>
  <si>
    <t>CERTIFICADO</t>
  </si>
  <si>
    <t>Comisiones.Conv.Cob CAP y OSPSA</t>
  </si>
  <si>
    <t>Venta Lajas p/veredas y Tubos alcantarilla</t>
  </si>
  <si>
    <t>POR VTA TUBOS ALCANTARILLA 40CM/60CM</t>
  </si>
  <si>
    <t>POR LTS GASOIL</t>
  </si>
  <si>
    <t>27 LTS/47 LTS</t>
  </si>
  <si>
    <t>ORD Nº144/2017</t>
  </si>
  <si>
    <t>seguros- reintegros</t>
  </si>
  <si>
    <t>ATER-Conv. Distrib avisos venc</t>
  </si>
  <si>
    <t>Comisión Recaudaciones Entre Ríos Serv.</t>
  </si>
  <si>
    <t xml:space="preserve">Conv.ATER-Conv.Comision por cobranzas      </t>
  </si>
  <si>
    <t>Gestion de Residuos G.I.R.S.U.</t>
  </si>
  <si>
    <t>ORD Nº170/2019</t>
  </si>
  <si>
    <t>RECURSOS DE CAPITAL/OTROS INGRESOS DE CAPITAL</t>
  </si>
  <si>
    <t>Reembolso Prestamos Emprendim.prod.y Mejoramiento techo Propio</t>
  </si>
  <si>
    <t>Recupero de Aportes Reintegrables.</t>
  </si>
  <si>
    <t>Reembolso Vta. activo Fijo-Prog. Bco. de Tierra</t>
  </si>
  <si>
    <t>Recupero Emprendimientos Prod.</t>
  </si>
  <si>
    <r>
      <t xml:space="preserve">RECURSOS PROPIOS DEL MUNICIPIO: </t>
    </r>
    <r>
      <rPr>
        <b/>
        <u/>
        <sz val="11"/>
        <color rgb="FF0000FF"/>
        <rFont val="Calibri"/>
        <family val="2"/>
      </rPr>
      <t>SANTA ANITA</t>
    </r>
  </si>
  <si>
    <r>
      <t xml:space="preserve">RECURSOS PROPIOS DEL MUNICIPIO: </t>
    </r>
    <r>
      <rPr>
        <b/>
        <u/>
        <sz val="11"/>
        <color rgb="FF0000FF"/>
        <rFont val="Calibri"/>
        <family val="2"/>
      </rPr>
      <t>COLONIA ELIA</t>
    </r>
  </si>
  <si>
    <t>tasas municipales</t>
  </si>
  <si>
    <t>servicios generales</t>
  </si>
  <si>
    <t>ingresos varios</t>
  </si>
  <si>
    <t>cobranza de impuestos</t>
  </si>
  <si>
    <r>
      <t xml:space="preserve">RECURSOS PROPIOS DEL MUNICIPIO: </t>
    </r>
    <r>
      <rPr>
        <b/>
        <u/>
        <sz val="11"/>
        <color rgb="FF0000FF"/>
        <rFont val="Calibri"/>
        <family val="2"/>
      </rPr>
      <t>MARÍA GRANDE</t>
    </r>
  </si>
  <si>
    <t>valuación</t>
  </si>
  <si>
    <t>Multas al Código de Faltas</t>
  </si>
  <si>
    <t>Inspección de Antenas y Equipos</t>
  </si>
  <si>
    <t>Espectaculos públicos, Diversiones y rifas</t>
  </si>
  <si>
    <t>Bromatología</t>
  </si>
  <si>
    <r>
      <t xml:space="preserve">RECURSOS PROPIOS DEL MUNICIPIO: </t>
    </r>
    <r>
      <rPr>
        <b/>
        <u/>
        <sz val="11"/>
        <color rgb="FF0000FF"/>
        <rFont val="Calibri"/>
        <family val="2"/>
      </rPr>
      <t>ORO VERDE</t>
    </r>
  </si>
  <si>
    <t xml:space="preserve">Tasa por Derecho Instalación de Antenas </t>
  </si>
  <si>
    <t>Contribución ENEERSA</t>
  </si>
  <si>
    <t>Derecho Extracción Piedra</t>
  </si>
  <si>
    <t>Alquiler de Máquinas</t>
  </si>
  <si>
    <t>Recargo por Mora y Financiación</t>
  </si>
  <si>
    <t>Recaudación Venta en la Via Publica</t>
  </si>
  <si>
    <r>
      <t xml:space="preserve">RECURSOS PROPIOS DEL MUNICIPIO: </t>
    </r>
    <r>
      <rPr>
        <b/>
        <u/>
        <sz val="11"/>
        <color rgb="FF0000FF"/>
        <rFont val="Calibri"/>
        <family val="2"/>
      </rPr>
      <t>PUERTO YERUÁ</t>
    </r>
  </si>
  <si>
    <t>NORMATIVA: PERIODO 2019- ORDENANZA N° 171/2019</t>
  </si>
  <si>
    <r>
      <t xml:space="preserve">RECURSOS PROPIOS DEL MUNICIPIO: </t>
    </r>
    <r>
      <rPr>
        <b/>
        <u/>
        <sz val="11"/>
        <color rgb="FF0000FF"/>
        <rFont val="Calibri"/>
        <family val="2"/>
      </rPr>
      <t>SAN JOSÉ</t>
    </r>
  </si>
  <si>
    <r>
      <t xml:space="preserve">RECURSOS PROPIOS DEL MUNICIPIO: </t>
    </r>
    <r>
      <rPr>
        <b/>
        <u/>
        <sz val="11"/>
        <color rgb="FF0000FF"/>
        <rFont val="Calibri"/>
        <family val="2"/>
      </rPr>
      <t>SAN JOSÉ DE FELICIANO</t>
    </r>
  </si>
  <si>
    <t>Canon Por Concesión</t>
  </si>
  <si>
    <t>Inspección periodica de instalacion y medidores eléctricos</t>
  </si>
  <si>
    <r>
      <t xml:space="preserve">RECURSOS PROPIOS DEL MUNICIPIO: </t>
    </r>
    <r>
      <rPr>
        <b/>
        <u/>
        <sz val="11"/>
        <color rgb="FF0000FF"/>
        <rFont val="Calibri"/>
        <family val="2"/>
      </rPr>
      <t>SANTA ELENA</t>
    </r>
  </si>
  <si>
    <r>
      <rPr>
        <u/>
        <sz val="11"/>
        <rFont val="Calibri"/>
        <family val="2"/>
        <scheme val="minor"/>
      </rPr>
      <t>Cementerio Municipal</t>
    </r>
    <r>
      <rPr>
        <sz val="11"/>
        <rFont val="Calibri"/>
        <family val="2"/>
        <scheme val="minor"/>
      </rPr>
      <t xml:space="preserve">
Los servicios se dividen en 25 incisos c/u por servicios prestados </t>
    </r>
  </si>
  <si>
    <r>
      <rPr>
        <u/>
        <sz val="11"/>
        <rFont val="Calibri"/>
        <family val="2"/>
        <scheme val="minor"/>
      </rPr>
      <t>Vendedores Ambulantes</t>
    </r>
    <r>
      <rPr>
        <sz val="11"/>
        <rFont val="Calibri"/>
        <family val="2"/>
        <scheme val="minor"/>
      </rPr>
      <t xml:space="preserve">
Los servicios se dividen en 4 artículos y 3 incisos</t>
    </r>
  </si>
  <si>
    <r>
      <rPr>
        <u/>
        <sz val="11"/>
        <rFont val="Calibri"/>
        <family val="2"/>
        <scheme val="minor"/>
      </rPr>
      <t>Derechos por Espectáculos</t>
    </r>
    <r>
      <rPr>
        <sz val="11"/>
        <rFont val="Calibri"/>
        <family val="2"/>
        <scheme val="minor"/>
      </rPr>
      <t xml:space="preserve">
Los servicios se dividen en 6 artículos y 2 incisos</t>
    </r>
  </si>
  <si>
    <r>
      <rPr>
        <u/>
        <sz val="11"/>
        <rFont val="Calibri"/>
        <family val="2"/>
        <scheme val="minor"/>
      </rPr>
      <t>Tasa por Alumbrado Público</t>
    </r>
    <r>
      <rPr>
        <sz val="11"/>
        <rFont val="Calibri"/>
        <family val="2"/>
        <scheme val="minor"/>
      </rPr>
      <t xml:space="preserve">
Los servicios se dividen en 4 artículos.</t>
    </r>
  </si>
  <si>
    <t>Contrato de Concesion - Procedimiento: Contratación Directa Sin Licitación Pública/Privada.</t>
  </si>
  <si>
    <r>
      <t xml:space="preserve">RECURSOS PROPIOS DEL MUNICIPIO: </t>
    </r>
    <r>
      <rPr>
        <b/>
        <u/>
        <sz val="11"/>
        <color rgb="FF0000FF"/>
        <rFont val="Calibri"/>
        <family val="2"/>
      </rPr>
      <t>VALLE MARÍA</t>
    </r>
  </si>
  <si>
    <r>
      <t xml:space="preserve">2,97397 </t>
    </r>
    <r>
      <rPr>
        <sz val="11"/>
        <color indexed="8"/>
        <rFont val="Calibri"/>
        <family val="2"/>
        <scheme val="minor"/>
      </rPr>
      <t>%o</t>
    </r>
  </si>
  <si>
    <r>
      <t xml:space="preserve">2,97397 </t>
    </r>
    <r>
      <rPr>
        <sz val="11"/>
        <color indexed="8"/>
        <rFont val="Calibri"/>
        <family val="2"/>
        <scheme val="minor"/>
      </rPr>
      <t>%o +1700%</t>
    </r>
  </si>
  <si>
    <r>
      <t xml:space="preserve">2,18091 </t>
    </r>
    <r>
      <rPr>
        <sz val="11"/>
        <color indexed="8"/>
        <rFont val="Calibri"/>
        <family val="2"/>
        <scheme val="minor"/>
      </rPr>
      <t>%o</t>
    </r>
  </si>
  <si>
    <r>
      <t xml:space="preserve">2,18091 </t>
    </r>
    <r>
      <rPr>
        <sz val="11"/>
        <color indexed="8"/>
        <rFont val="Calibri"/>
        <family val="2"/>
        <scheme val="minor"/>
      </rPr>
      <t>%o + 1200%</t>
    </r>
  </si>
  <si>
    <r>
      <t>6,00 %</t>
    </r>
    <r>
      <rPr>
        <sz val="11"/>
        <color indexed="8"/>
        <rFont val="Calibri"/>
        <family val="2"/>
        <scheme val="minor"/>
      </rPr>
      <t>o</t>
    </r>
  </si>
  <si>
    <r>
      <t>5,00 %</t>
    </r>
    <r>
      <rPr>
        <sz val="11"/>
        <color indexed="8"/>
        <rFont val="Calibri"/>
        <family val="2"/>
        <scheme val="minor"/>
      </rPr>
      <t>o</t>
    </r>
  </si>
  <si>
    <r>
      <t xml:space="preserve">RECURSOS PROPIOS DEL MUNICIPIO: </t>
    </r>
    <r>
      <rPr>
        <b/>
        <u/>
        <sz val="11"/>
        <color rgb="FF0000FF"/>
        <rFont val="Calibri"/>
        <family val="2"/>
      </rPr>
      <t>VILLAGUAY</t>
    </r>
  </si>
  <si>
    <t xml:space="preserve">BASE UNICA  PRESUPUESTADA 2019  </t>
  </si>
  <si>
    <t>Tasa por limpieza, barrido de veredas y uso de agua (cementerio)</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</si>
</sst>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6" formatCode="&quot;$&quot;\ #,##0;[Red]&quot;$&quot;\ \-#,##0"/>
    <numFmt numFmtId="8" formatCode="&quot;$&quot;\ #,##0.00;[Red]&quot;$&quot;\ \-#,##0.00"/>
    <numFmt numFmtId="41" formatCode="_ * #,##0_ ;_ * \-#,##0_ ;_ * &quot;-&quot;_ ;_ @_ "/>
    <numFmt numFmtId="44" formatCode="_ &quot;$&quot;\ * #,##0.00_ ;_ &quot;$&quot;\ * \-#,##0.00_ ;_ &quot;$&quot;\ * &quot;-&quot;??_ ;_ @_ "/>
    <numFmt numFmtId="43" formatCode="_ * #,##0.00_ ;_ * \-#,##0.00_ ;_ * &quot;-&quot;??_ ;_ @_ "/>
    <numFmt numFmtId="164" formatCode="_-&quot;$&quot;\ * #,##0.00_-;\-&quot;$&quot;\ * #,##0.00_-;_-&quot;$&quot;\ * &quot;-&quot;??_-;_-@_-"/>
    <numFmt numFmtId="165" formatCode="_-* #,##0.00_-;\-* #,##0.00_-;_-* &quot;-&quot;??_-;_-@_-"/>
    <numFmt numFmtId="166" formatCode="[$-2C0A]General"/>
    <numFmt numFmtId="167" formatCode="_-* #,##0.00\ _$_-;\-* #,##0.00\ _$_-;_-* &quot;-&quot;??\ _$_-;_-@_-"/>
    <numFmt numFmtId="168" formatCode="_-&quot;$&quot;* #,##0.00_-;\-&quot;$&quot;* #,##0.00_-;_-&quot;$&quot;* &quot;-&quot;??_-;_-@_-"/>
    <numFmt numFmtId="169" formatCode="[$$-2C0A]#,##0.00;[Red]&quot;(&quot;[$$-2C0A]#,##0.00&quot;)&quot;"/>
    <numFmt numFmtId="170" formatCode="&quot;$&quot;\ #,##0.00"/>
    <numFmt numFmtId="171" formatCode="[$$-2C0A]#,##0.00;[Red]\([$$-2C0A]#,##0.00\)"/>
    <numFmt numFmtId="172" formatCode="[$$-2C0A]\ #,##0.00"/>
    <numFmt numFmtId="173" formatCode="0.0000%"/>
    <numFmt numFmtId="174" formatCode="0.000000"/>
    <numFmt numFmtId="175" formatCode="#,##0.00_ ;[Red]\-#,##0.00\ "/>
    <numFmt numFmtId="176" formatCode="0.0%"/>
    <numFmt numFmtId="177" formatCode="#,##0.00\ _€"/>
    <numFmt numFmtId="178" formatCode="_ &quot;$ &quot;* #,##0.00_ ;_ &quot;$ &quot;* \-#,##0.00_ ;_ &quot;$ &quot;* \-??_ ;_ @_ "/>
    <numFmt numFmtId="179" formatCode="0.00000%"/>
    <numFmt numFmtId="180" formatCode="0.000%"/>
    <numFmt numFmtId="181" formatCode="_ [$$-2C0A]\ * #,##0.00_ ;_ [$$-2C0A]\ * \-#,##0.00_ ;_ [$$-2C0A]\ * &quot;-&quot;??_ ;_ @_ "/>
    <numFmt numFmtId="182" formatCode="&quot;$&quot;#,##0;[Red]\-&quot;$&quot;#,##0"/>
    <numFmt numFmtId="183" formatCode="0.0000000%"/>
    <numFmt numFmtId="184" formatCode="&quot;$&quot;#,##0.00;[Red]\-&quot;$&quot;#,##0.00"/>
    <numFmt numFmtId="185" formatCode="_ * #,##0_ ;_ * \-#,##0_ ;_ * &quot;-&quot;??_ ;_ @_ "/>
    <numFmt numFmtId="186" formatCode="0\ %"/>
    <numFmt numFmtId="187" formatCode="0.0000"/>
    <numFmt numFmtId="188" formatCode="&quot;$&quot;#,##0"/>
    <numFmt numFmtId="189" formatCode="&quot;$&quot;#,##0.00"/>
    <numFmt numFmtId="190" formatCode="_-[$$-2C0A]\ * #,##0.00_-;\-[$$-2C0A]\ * #,##0.00_-;_-[$$-2C0A]\ * &quot;-&quot;??_-;_-@_-"/>
  </numFmts>
  <fonts count="9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theme="3" tint="0.39997558519241921"/>
      <name val="Century Gothic"/>
      <family val="2"/>
    </font>
    <font>
      <b/>
      <sz val="21"/>
      <color theme="1"/>
      <name val="Century Gothic"/>
      <family val="2"/>
    </font>
    <font>
      <sz val="11"/>
      <color theme="1"/>
      <name val="Century Gothic"/>
      <family val="2"/>
    </font>
    <font>
      <sz val="18"/>
      <color theme="1"/>
      <name val="Century Gothic"/>
      <family val="2"/>
    </font>
    <font>
      <sz val="15"/>
      <color theme="1"/>
      <name val="Century Gothic"/>
      <family val="2"/>
    </font>
    <font>
      <sz val="16"/>
      <color theme="1"/>
      <name val="Century Gothic"/>
      <family val="2"/>
    </font>
    <font>
      <b/>
      <sz val="20"/>
      <color rgb="FF0033CC"/>
      <name val="Century Gothic"/>
      <family val="2"/>
    </font>
    <font>
      <sz val="12"/>
      <color theme="1"/>
      <name val="Century Gothic"/>
      <family val="2"/>
    </font>
    <font>
      <sz val="13"/>
      <color theme="1"/>
      <name val="Century Gothic"/>
      <family val="2"/>
    </font>
    <font>
      <u/>
      <sz val="12"/>
      <color theme="1"/>
      <name val="Century Gothic"/>
      <family val="2"/>
    </font>
    <font>
      <sz val="13"/>
      <color theme="1"/>
      <name val="Calibri"/>
      <family val="2"/>
      <scheme val="minor"/>
    </font>
    <font>
      <b/>
      <sz val="13"/>
      <color rgb="FFC00000"/>
      <name val="Century Gothic"/>
      <family val="2"/>
    </font>
    <font>
      <b/>
      <sz val="12"/>
      <color rgb="FFC00000"/>
      <name val="Century Gothic"/>
      <family val="2"/>
    </font>
    <font>
      <sz val="12"/>
      <color theme="1"/>
      <name val="Calibri"/>
      <family val="2"/>
      <scheme val="minor"/>
    </font>
    <font>
      <b/>
      <sz val="13"/>
      <color theme="1"/>
      <name val="Century Gothic"/>
      <family val="2"/>
    </font>
    <font>
      <u/>
      <sz val="13"/>
      <color theme="1"/>
      <name val="Century Gothic"/>
      <family val="2"/>
    </font>
    <font>
      <b/>
      <sz val="12"/>
      <color theme="1"/>
      <name val="Century Gothic"/>
      <family val="2"/>
    </font>
    <font>
      <sz val="11"/>
      <color rgb="FF000000"/>
      <name val="Calibri"/>
      <family val="2"/>
    </font>
    <font>
      <sz val="11"/>
      <color indexed="8"/>
      <name val="Calibri"/>
      <family val="2"/>
    </font>
    <font>
      <b/>
      <i/>
      <sz val="16"/>
      <color theme="1"/>
      <name val="Arial"/>
      <family val="2"/>
    </font>
    <font>
      <sz val="10"/>
      <name val="Arial"/>
      <family val="2"/>
    </font>
    <font>
      <sz val="10"/>
      <name val="Courier"/>
      <family val="3"/>
    </font>
    <font>
      <sz val="11"/>
      <color theme="1"/>
      <name val="Arial"/>
      <family val="2"/>
    </font>
    <font>
      <b/>
      <i/>
      <u/>
      <sz val="11"/>
      <color theme="1"/>
      <name val="Arial"/>
      <family val="2"/>
    </font>
    <font>
      <sz val="11"/>
      <name val="Calibri"/>
      <family val="2"/>
      <scheme val="minor"/>
    </font>
    <font>
      <b/>
      <u/>
      <sz val="11"/>
      <name val="Calibri"/>
      <family val="2"/>
      <scheme val="minor"/>
    </font>
    <font>
      <b/>
      <sz val="11"/>
      <name val="Calibri"/>
      <family val="2"/>
      <scheme val="minor"/>
    </font>
    <font>
      <b/>
      <sz val="10"/>
      <color theme="0"/>
      <name val="Calibri"/>
      <family val="2"/>
      <scheme val="minor"/>
    </font>
    <font>
      <b/>
      <u/>
      <sz val="11"/>
      <name val="Calibri"/>
      <family val="2"/>
    </font>
    <font>
      <b/>
      <sz val="14"/>
      <name val="Calibri"/>
      <family val="2"/>
      <scheme val="minor"/>
    </font>
    <font>
      <sz val="11"/>
      <color rgb="FFC00000"/>
      <name val="Calibri"/>
      <family val="2"/>
      <scheme val="minor"/>
    </font>
    <font>
      <sz val="11"/>
      <name val="Calibri"/>
      <family val="2"/>
    </font>
    <font>
      <b/>
      <sz val="11"/>
      <name val="Calibri"/>
      <family val="2"/>
    </font>
    <font>
      <b/>
      <sz val="12"/>
      <name val="Calibri"/>
      <family val="2"/>
    </font>
    <font>
      <sz val="11"/>
      <color indexed="9"/>
      <name val="Calibri"/>
      <family val="2"/>
    </font>
    <font>
      <sz val="8"/>
      <color indexed="8"/>
      <name val="Calibri"/>
      <family val="2"/>
    </font>
    <font>
      <b/>
      <u/>
      <sz val="12"/>
      <name val="Calibri"/>
      <family val="2"/>
      <scheme val="minor"/>
    </font>
    <font>
      <sz val="12"/>
      <name val="Calibri"/>
      <family val="2"/>
      <scheme val="minor"/>
    </font>
    <font>
      <i/>
      <sz val="11"/>
      <name val="Calibri"/>
      <family val="2"/>
      <scheme val="minor"/>
    </font>
    <font>
      <sz val="8"/>
      <name val="Bookman Old Style"/>
      <family val="1"/>
    </font>
    <font>
      <b/>
      <sz val="10"/>
      <color theme="1"/>
      <name val="Century Gothic"/>
      <family val="2"/>
    </font>
    <font>
      <b/>
      <u/>
      <sz val="11"/>
      <color rgb="FF0000FF"/>
      <name val="Calibri"/>
      <family val="2"/>
    </font>
    <font>
      <b/>
      <sz val="11"/>
      <color rgb="FF0000FF"/>
      <name val="Calibri"/>
      <family val="2"/>
    </font>
    <font>
      <sz val="11"/>
      <color indexed="8"/>
      <name val="Calibri"/>
      <family val="2"/>
      <scheme val="minor"/>
    </font>
    <font>
      <b/>
      <sz val="11"/>
      <color indexed="9"/>
      <name val="Calibri"/>
      <family val="2"/>
    </font>
    <font>
      <b/>
      <u/>
      <sz val="8"/>
      <name val="Calibri"/>
      <family val="2"/>
      <scheme val="minor"/>
    </font>
    <font>
      <b/>
      <sz val="8"/>
      <name val="Calibri"/>
      <family val="2"/>
      <scheme val="minor"/>
    </font>
    <font>
      <sz val="8"/>
      <color theme="1"/>
      <name val="Calibri"/>
      <family val="2"/>
      <scheme val="minor"/>
    </font>
    <font>
      <sz val="8"/>
      <name val="Calibri"/>
      <family val="2"/>
      <scheme val="minor"/>
    </font>
    <font>
      <b/>
      <u/>
      <sz val="11"/>
      <color theme="1"/>
      <name val="Calibri"/>
      <family val="2"/>
      <scheme val="minor"/>
    </font>
    <font>
      <b/>
      <sz val="9"/>
      <color theme="1"/>
      <name val="Calibri"/>
      <family val="2"/>
      <scheme val="minor"/>
    </font>
    <font>
      <sz val="9"/>
      <color theme="1"/>
      <name val="Calibri"/>
      <family val="2"/>
      <scheme val="minor"/>
    </font>
    <font>
      <u/>
      <sz val="11"/>
      <color theme="1"/>
      <name val="Calibri"/>
      <family val="2"/>
      <scheme val="minor"/>
    </font>
    <font>
      <sz val="16"/>
      <name val="Arial"/>
      <family val="2"/>
    </font>
    <font>
      <sz val="16"/>
      <name val="Calibri"/>
      <family val="2"/>
    </font>
    <font>
      <b/>
      <u/>
      <sz val="16"/>
      <name val="Arial"/>
      <family val="2"/>
    </font>
    <font>
      <b/>
      <sz val="16"/>
      <name val="Arial"/>
      <family val="2"/>
    </font>
    <font>
      <sz val="16"/>
      <color indexed="9"/>
      <name val="Arial"/>
      <family val="2"/>
    </font>
    <font>
      <sz val="16"/>
      <color indexed="9"/>
      <name val="Calibri"/>
      <family val="2"/>
    </font>
    <font>
      <sz val="16"/>
      <color indexed="8"/>
      <name val="Arial"/>
      <family val="2"/>
    </font>
    <font>
      <sz val="16"/>
      <color indexed="8"/>
      <name val="Calibri"/>
      <family val="2"/>
    </font>
    <font>
      <b/>
      <sz val="9"/>
      <name val="Calibri"/>
      <family val="2"/>
      <scheme val="minor"/>
    </font>
    <font>
      <sz val="9"/>
      <name val="Calibri"/>
      <family val="2"/>
      <scheme val="minor"/>
    </font>
    <font>
      <sz val="9"/>
      <color theme="0"/>
      <name val="Calibri"/>
      <family val="2"/>
      <scheme val="minor"/>
    </font>
    <font>
      <b/>
      <sz val="9"/>
      <color indexed="81"/>
      <name val="Tahoma"/>
      <family val="2"/>
    </font>
    <font>
      <sz val="9"/>
      <color indexed="81"/>
      <name val="Tahoma"/>
      <family val="2"/>
    </font>
    <font>
      <sz val="11"/>
      <name val="Arial"/>
      <family val="2"/>
    </font>
    <font>
      <b/>
      <sz val="11"/>
      <color indexed="8"/>
      <name val="Calibri"/>
      <family val="2"/>
      <scheme val="minor"/>
    </font>
    <font>
      <b/>
      <sz val="16"/>
      <color theme="1"/>
      <name val="Calibri"/>
      <family val="2"/>
      <scheme val="minor"/>
    </font>
    <font>
      <b/>
      <sz val="11"/>
      <color rgb="FFFF0000"/>
      <name val="Calibri"/>
      <family val="2"/>
      <scheme val="minor"/>
    </font>
    <font>
      <b/>
      <sz val="10"/>
      <color indexed="9"/>
      <name val="Calibri"/>
      <family val="2"/>
    </font>
    <font>
      <b/>
      <u/>
      <sz val="14"/>
      <name val="Calibri"/>
      <family val="2"/>
      <scheme val="minor"/>
    </font>
    <font>
      <sz val="10"/>
      <name val="Calibri"/>
      <family val="2"/>
      <scheme val="minor"/>
    </font>
    <font>
      <b/>
      <i/>
      <sz val="11"/>
      <name val="Calibri"/>
      <family val="2"/>
      <scheme val="minor"/>
    </font>
    <font>
      <sz val="11"/>
      <color indexed="8"/>
      <name val="Arial"/>
      <family val="2"/>
    </font>
    <font>
      <sz val="11"/>
      <color indexed="8"/>
      <name val="Calibri"/>
      <family val="2"/>
      <charset val="1"/>
    </font>
    <font>
      <sz val="11"/>
      <name val="Calibri"/>
      <family val="2"/>
      <charset val="1"/>
    </font>
    <font>
      <b/>
      <u/>
      <sz val="11"/>
      <name val="Calibri"/>
      <family val="2"/>
      <charset val="1"/>
    </font>
    <font>
      <b/>
      <sz val="11"/>
      <name val="Calibri"/>
      <family val="2"/>
      <charset val="1"/>
    </font>
    <font>
      <b/>
      <sz val="11"/>
      <color indexed="9"/>
      <name val="Calibri"/>
      <family val="2"/>
      <charset val="1"/>
    </font>
    <font>
      <b/>
      <sz val="10"/>
      <color indexed="9"/>
      <name val="Calibri"/>
      <family val="2"/>
      <charset val="1"/>
    </font>
    <font>
      <sz val="11"/>
      <color indexed="9"/>
      <name val="Calibri"/>
      <family val="2"/>
      <charset val="1"/>
    </font>
    <font>
      <b/>
      <sz val="11"/>
      <color indexed="8"/>
      <name val="Calibri"/>
      <family val="2"/>
      <charset val="1"/>
    </font>
    <font>
      <sz val="11"/>
      <color indexed="10"/>
      <name val="Calibri"/>
      <family val="2"/>
      <charset val="1"/>
    </font>
    <font>
      <b/>
      <sz val="11"/>
      <color indexed="10"/>
      <name val="Calibri"/>
      <family val="2"/>
      <charset val="1"/>
    </font>
    <font>
      <u/>
      <sz val="11"/>
      <color indexed="8"/>
      <name val="Calibri"/>
      <family val="2"/>
    </font>
    <font>
      <b/>
      <sz val="13"/>
      <color rgb="FFFF0000"/>
      <name val="Calibri"/>
      <family val="2"/>
      <scheme val="minor"/>
    </font>
    <font>
      <u/>
      <sz val="11"/>
      <name val="Calibri"/>
      <family val="2"/>
      <scheme val="minor"/>
    </font>
    <font>
      <sz val="11"/>
      <color rgb="FF000000"/>
      <name val="Calibri"/>
      <family val="2"/>
      <scheme val="minor"/>
    </font>
  </fonts>
  <fills count="2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548DD4"/>
        <bgColor indexed="64"/>
      </patternFill>
    </fill>
    <fill>
      <patternFill patternType="solid">
        <fgColor indexed="9"/>
        <bgColor indexed="26"/>
      </patternFill>
    </fill>
    <fill>
      <patternFill patternType="solid">
        <fgColor theme="0" tint="-0.3499862666707357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theme="2"/>
        <bgColor indexed="64"/>
      </patternFill>
    </fill>
    <fill>
      <patternFill patternType="solid">
        <fgColor indexed="55"/>
        <bgColor indexed="23"/>
      </patternFill>
    </fill>
    <fill>
      <patternFill patternType="solid">
        <fgColor indexed="9"/>
        <bgColor indexed="64"/>
      </patternFill>
    </fill>
    <fill>
      <patternFill patternType="solid">
        <fgColor indexed="5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indexed="23"/>
        <bgColor indexed="55"/>
      </patternFill>
    </fill>
    <fill>
      <patternFill patternType="solid">
        <fgColor theme="3" tint="0.39997558519241921"/>
        <bgColor indexed="40"/>
      </patternFill>
    </fill>
    <fill>
      <patternFill patternType="solid">
        <fgColor theme="3" tint="0.39997558519241921"/>
        <bgColor indexed="64"/>
      </patternFill>
    </fill>
    <fill>
      <patternFill patternType="solid">
        <fgColor theme="9" tint="0.59999389629810485"/>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bottom style="thin">
        <color indexed="8"/>
      </bottom>
      <diagonal/>
    </border>
  </borders>
  <cellStyleXfs count="34">
    <xf numFmtId="0" fontId="0" fillId="0" borderId="0"/>
    <xf numFmtId="44" fontId="1" fillId="0" borderId="0" applyFont="0" applyFill="0" applyBorder="0" applyAlignment="0" applyProtection="0"/>
    <xf numFmtId="166" fontId="22" fillId="0" borderId="0"/>
    <xf numFmtId="0" fontId="23" fillId="0" borderId="0"/>
    <xf numFmtId="0" fontId="24" fillId="0" borderId="0">
      <alignment horizontal="center"/>
    </xf>
    <xf numFmtId="0" fontId="24" fillId="0" borderId="0">
      <alignment horizontal="center" textRotation="90"/>
    </xf>
    <xf numFmtId="165"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23" fillId="0" borderId="0" applyFont="0" applyFill="0" applyBorder="0" applyAlignment="0" applyProtection="0"/>
    <xf numFmtId="44" fontId="25" fillId="0" borderId="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168" fontId="1" fillId="0" borderId="0" applyFont="0" applyFill="0" applyBorder="0" applyAlignment="0" applyProtection="0"/>
    <xf numFmtId="0" fontId="1" fillId="0" borderId="0"/>
    <xf numFmtId="0" fontId="23" fillId="0" borderId="0"/>
    <xf numFmtId="0" fontId="23" fillId="0" borderId="0"/>
    <xf numFmtId="0" fontId="26" fillId="0" borderId="0"/>
    <xf numFmtId="0" fontId="27" fillId="0" borderId="0"/>
    <xf numFmtId="0" fontId="25" fillId="0" borderId="0"/>
    <xf numFmtId="0" fontId="1" fillId="0" borderId="0"/>
    <xf numFmtId="9" fontId="23" fillId="0" borderId="0" applyFont="0" applyFill="0" applyBorder="0" applyAlignment="0" applyProtection="0"/>
    <xf numFmtId="0" fontId="28" fillId="0" borderId="0"/>
    <xf numFmtId="169" fontId="28" fillId="0" borderId="0"/>
    <xf numFmtId="9" fontId="1" fillId="0" borderId="0" applyFont="0" applyFill="0" applyBorder="0" applyAlignment="0" applyProtection="0"/>
    <xf numFmtId="43" fontId="1" fillId="0" borderId="0" applyFont="0" applyFill="0" applyBorder="0" applyAlignment="0" applyProtection="0"/>
    <xf numFmtId="178" fontId="23" fillId="0" borderId="0" applyFill="0" applyBorder="0" applyAlignment="0" applyProtection="0"/>
    <xf numFmtId="9" fontId="23" fillId="0" borderId="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80" fillId="0" borderId="0"/>
    <xf numFmtId="0" fontId="80" fillId="0" borderId="0"/>
    <xf numFmtId="178" fontId="80" fillId="0" borderId="0" applyFill="0" applyBorder="0" applyProtection="0"/>
    <xf numFmtId="186" fontId="80" fillId="0" borderId="0" applyFill="0" applyBorder="0" applyProtection="0"/>
  </cellStyleXfs>
  <cellXfs count="987">
    <xf numFmtId="0" fontId="0" fillId="0" borderId="0" xfId="0"/>
    <xf numFmtId="0" fontId="5" fillId="0" borderId="0" xfId="0" applyFont="1" applyAlignment="1"/>
    <xf numFmtId="0" fontId="0" fillId="0" borderId="0" xfId="0" applyFont="1"/>
    <xf numFmtId="0" fontId="7" fillId="0" borderId="0" xfId="0" applyFont="1"/>
    <xf numFmtId="0" fontId="8" fillId="0" borderId="0" xfId="0" applyFont="1" applyAlignment="1">
      <alignment horizontal="center"/>
    </xf>
    <xf numFmtId="0" fontId="9" fillId="0" borderId="0" xfId="0" applyFont="1" applyAlignment="1">
      <alignment vertical="center"/>
    </xf>
    <xf numFmtId="0" fontId="10" fillId="0" borderId="0" xfId="0" applyFont="1" applyAlignment="1">
      <alignment vertical="center"/>
    </xf>
    <xf numFmtId="0" fontId="11" fillId="2" borderId="0" xfId="0" applyFont="1" applyFill="1" applyAlignment="1">
      <alignment horizontal="center" vertical="center"/>
    </xf>
    <xf numFmtId="0" fontId="13" fillId="0" borderId="0" xfId="0" applyFont="1" applyAlignment="1">
      <alignment vertical="center"/>
    </xf>
    <xf numFmtId="0" fontId="14" fillId="0" borderId="0" xfId="0" applyFont="1"/>
    <xf numFmtId="0" fontId="12" fillId="0" borderId="0" xfId="0" applyFont="1"/>
    <xf numFmtId="0" fontId="15" fillId="0" borderId="0" xfId="0" applyFont="1"/>
    <xf numFmtId="0" fontId="13" fillId="0" borderId="0" xfId="0" applyFont="1"/>
    <xf numFmtId="0" fontId="16" fillId="0" borderId="0" xfId="0" applyFont="1"/>
    <xf numFmtId="0" fontId="12" fillId="0" borderId="0" xfId="0" applyFont="1" applyAlignment="1"/>
    <xf numFmtId="0" fontId="17" fillId="0" borderId="0" xfId="0" applyFont="1"/>
    <xf numFmtId="0" fontId="18" fillId="0" borderId="0" xfId="0" applyFont="1"/>
    <xf numFmtId="0" fontId="20" fillId="0" borderId="0" xfId="0" applyFont="1" applyAlignment="1">
      <alignment vertical="center"/>
    </xf>
    <xf numFmtId="0" fontId="29" fillId="0" borderId="0" xfId="0" applyFont="1"/>
    <xf numFmtId="0" fontId="30" fillId="3" borderId="0" xfId="14" applyFont="1" applyFill="1" applyBorder="1" applyAlignment="1">
      <alignment vertical="center"/>
    </xf>
    <xf numFmtId="0" fontId="31" fillId="3" borderId="0" xfId="14" applyFont="1" applyFill="1" applyBorder="1" applyAlignment="1">
      <alignment vertical="center"/>
    </xf>
    <xf numFmtId="0" fontId="31" fillId="3" borderId="0" xfId="14" applyFont="1" applyFill="1" applyBorder="1" applyAlignment="1">
      <alignment horizontal="right" vertical="center"/>
    </xf>
    <xf numFmtId="49" fontId="31" fillId="3" borderId="0" xfId="14" applyNumberFormat="1" applyFont="1" applyFill="1" applyBorder="1" applyAlignment="1">
      <alignment horizontal="center" vertical="center"/>
    </xf>
    <xf numFmtId="49" fontId="31" fillId="3" borderId="0" xfId="14" applyNumberFormat="1" applyFont="1" applyFill="1" applyBorder="1" applyAlignment="1">
      <alignment vertical="center"/>
    </xf>
    <xf numFmtId="0" fontId="4" fillId="0" borderId="0" xfId="0" applyFont="1"/>
    <xf numFmtId="0" fontId="29" fillId="3" borderId="0" xfId="0" applyFont="1" applyFill="1"/>
    <xf numFmtId="0" fontId="0" fillId="3" borderId="0" xfId="0" applyFill="1"/>
    <xf numFmtId="0" fontId="1" fillId="3" borderId="0" xfId="14" applyFont="1" applyFill="1" applyBorder="1" applyAlignment="1">
      <alignment horizontal="left" vertical="center"/>
    </xf>
    <xf numFmtId="0" fontId="1" fillId="3" borderId="0" xfId="14" applyFont="1" applyFill="1" applyBorder="1" applyAlignment="1">
      <alignment vertical="center"/>
    </xf>
    <xf numFmtId="0" fontId="33" fillId="5" borderId="0" xfId="15" applyFont="1" applyFill="1" applyBorder="1" applyAlignment="1">
      <alignment vertical="center"/>
    </xf>
    <xf numFmtId="0" fontId="32" fillId="4" borderId="1" xfId="14" applyFont="1" applyFill="1" applyBorder="1" applyAlignment="1">
      <alignment horizontal="center" vertical="center" wrapText="1"/>
    </xf>
    <xf numFmtId="0" fontId="3" fillId="6" borderId="1" xfId="14" applyFont="1" applyFill="1" applyBorder="1" applyAlignment="1">
      <alignment vertical="center"/>
    </xf>
    <xf numFmtId="0" fontId="3" fillId="6" borderId="1" xfId="14" applyFont="1" applyFill="1" applyBorder="1" applyAlignment="1">
      <alignment horizontal="center" vertical="center"/>
    </xf>
    <xf numFmtId="0" fontId="3" fillId="6" borderId="1" xfId="14" applyFont="1" applyFill="1" applyBorder="1" applyAlignment="1">
      <alignment horizontal="right" vertical="center"/>
    </xf>
    <xf numFmtId="44" fontId="31" fillId="6" borderId="1" xfId="1" applyFont="1" applyFill="1" applyBorder="1" applyAlignment="1">
      <alignment vertical="center"/>
    </xf>
    <xf numFmtId="0" fontId="3" fillId="3" borderId="1" xfId="14" applyFont="1" applyFill="1" applyBorder="1" applyAlignment="1">
      <alignment vertical="center"/>
    </xf>
    <xf numFmtId="0" fontId="3" fillId="3" borderId="1" xfId="14" applyFont="1" applyFill="1" applyBorder="1" applyAlignment="1">
      <alignment horizontal="center" vertical="center"/>
    </xf>
    <xf numFmtId="0" fontId="3" fillId="3" borderId="1" xfId="14" applyFont="1" applyFill="1" applyBorder="1" applyAlignment="1">
      <alignment horizontal="right" vertical="center"/>
    </xf>
    <xf numFmtId="44" fontId="3" fillId="6" borderId="1" xfId="14" applyNumberFormat="1" applyFont="1" applyFill="1" applyBorder="1" applyAlignment="1">
      <alignment horizontal="center" vertical="center"/>
    </xf>
    <xf numFmtId="0" fontId="1" fillId="3" borderId="1" xfId="14" applyFont="1" applyFill="1" applyBorder="1" applyAlignment="1">
      <alignment vertical="center"/>
    </xf>
    <xf numFmtId="0" fontId="1" fillId="3" borderId="1" xfId="14" applyFont="1" applyFill="1" applyBorder="1" applyAlignment="1">
      <alignment horizontal="left" vertical="center"/>
    </xf>
    <xf numFmtId="0" fontId="1" fillId="3" borderId="1" xfId="14" applyFont="1" applyFill="1" applyBorder="1" applyAlignment="1">
      <alignment horizontal="center" vertical="center"/>
    </xf>
    <xf numFmtId="44" fontId="1" fillId="3" borderId="1" xfId="1" applyFont="1" applyFill="1" applyBorder="1" applyAlignment="1">
      <alignment vertical="center"/>
    </xf>
    <xf numFmtId="0" fontId="31" fillId="6" borderId="1" xfId="14" applyFont="1" applyFill="1" applyBorder="1" applyAlignment="1">
      <alignment vertical="center"/>
    </xf>
    <xf numFmtId="0" fontId="31" fillId="6" borderId="1" xfId="14" applyFont="1" applyFill="1" applyBorder="1" applyAlignment="1">
      <alignment horizontal="left" vertical="center"/>
    </xf>
    <xf numFmtId="0" fontId="31" fillId="3" borderId="1" xfId="14" applyFont="1" applyFill="1" applyBorder="1" applyAlignment="1">
      <alignment vertical="center"/>
    </xf>
    <xf numFmtId="0" fontId="31" fillId="3" borderId="1" xfId="14" applyFont="1" applyFill="1" applyBorder="1" applyAlignment="1">
      <alignment horizontal="left" vertical="center"/>
    </xf>
    <xf numFmtId="0" fontId="31" fillId="3" borderId="1" xfId="14" applyFont="1" applyFill="1" applyBorder="1" applyAlignment="1">
      <alignment horizontal="center" vertical="center"/>
    </xf>
    <xf numFmtId="44" fontId="31" fillId="3" borderId="1" xfId="1" applyFont="1" applyFill="1" applyBorder="1" applyAlignment="1">
      <alignment vertical="center"/>
    </xf>
    <xf numFmtId="0" fontId="3" fillId="6" borderId="1" xfId="14" applyFont="1" applyFill="1" applyBorder="1" applyAlignment="1">
      <alignment horizontal="left" vertical="center"/>
    </xf>
    <xf numFmtId="44" fontId="3" fillId="6" borderId="1" xfId="1" applyFont="1" applyFill="1" applyBorder="1" applyAlignment="1">
      <alignment vertical="center"/>
    </xf>
    <xf numFmtId="0" fontId="3" fillId="3" borderId="1" xfId="14" applyFont="1" applyFill="1" applyBorder="1" applyAlignment="1">
      <alignment horizontal="left" vertical="center"/>
    </xf>
    <xf numFmtId="44" fontId="3" fillId="3" borderId="1" xfId="1" applyFont="1" applyFill="1" applyBorder="1" applyAlignment="1">
      <alignment vertical="center"/>
    </xf>
    <xf numFmtId="0" fontId="29" fillId="3" borderId="1" xfId="14" applyFont="1" applyFill="1" applyBorder="1" applyAlignment="1">
      <alignment vertical="center"/>
    </xf>
    <xf numFmtId="44" fontId="29" fillId="3" borderId="1" xfId="1" applyFont="1" applyFill="1" applyBorder="1" applyAlignment="1">
      <alignment vertical="center"/>
    </xf>
    <xf numFmtId="0" fontId="2" fillId="4" borderId="1" xfId="14" applyFont="1" applyFill="1" applyBorder="1" applyAlignment="1">
      <alignment horizontal="left" vertical="center"/>
    </xf>
    <xf numFmtId="0" fontId="2" fillId="4" borderId="1" xfId="14" applyFont="1" applyFill="1" applyBorder="1" applyAlignment="1">
      <alignment horizontal="center" vertical="center"/>
    </xf>
    <xf numFmtId="0" fontId="2" fillId="4" borderId="1" xfId="14" applyFont="1" applyFill="1" applyBorder="1" applyAlignment="1">
      <alignment horizontal="right" vertical="center"/>
    </xf>
    <xf numFmtId="170" fontId="1" fillId="3" borderId="1" xfId="14" applyNumberFormat="1" applyFont="1" applyFill="1" applyBorder="1" applyAlignment="1">
      <alignment vertical="center"/>
    </xf>
    <xf numFmtId="170" fontId="3" fillId="3" borderId="1" xfId="14" applyNumberFormat="1" applyFont="1" applyFill="1" applyBorder="1" applyAlignment="1">
      <alignment vertical="center"/>
    </xf>
    <xf numFmtId="170" fontId="29" fillId="3" borderId="1" xfId="14" applyNumberFormat="1" applyFont="1" applyFill="1" applyBorder="1" applyAlignment="1">
      <alignment vertical="center"/>
    </xf>
    <xf numFmtId="170" fontId="3" fillId="6" borderId="1" xfId="14" applyNumberFormat="1" applyFont="1" applyFill="1" applyBorder="1" applyAlignment="1">
      <alignment vertical="center"/>
    </xf>
    <xf numFmtId="170" fontId="31" fillId="6" borderId="1" xfId="14" applyNumberFormat="1" applyFont="1" applyFill="1" applyBorder="1" applyAlignment="1">
      <alignment vertical="center"/>
    </xf>
    <xf numFmtId="170" fontId="31" fillId="3" borderId="1" xfId="14" applyNumberFormat="1" applyFont="1" applyFill="1" applyBorder="1" applyAlignment="1">
      <alignment vertical="center"/>
    </xf>
    <xf numFmtId="44" fontId="2" fillId="4" borderId="1" xfId="1" applyFont="1" applyFill="1" applyBorder="1" applyAlignment="1">
      <alignment horizontal="center" vertical="center"/>
    </xf>
    <xf numFmtId="49" fontId="31" fillId="3" borderId="0" xfId="14" applyNumberFormat="1" applyFont="1" applyFill="1" applyBorder="1" applyAlignment="1">
      <alignment horizontal="center" vertical="center"/>
    </xf>
    <xf numFmtId="0" fontId="2" fillId="4" borderId="1" xfId="14" applyFont="1" applyFill="1" applyBorder="1" applyAlignment="1">
      <alignment horizontal="center" vertical="center"/>
    </xf>
    <xf numFmtId="0" fontId="32" fillId="4" borderId="1" xfId="14" applyFont="1" applyFill="1" applyBorder="1" applyAlignment="1">
      <alignment horizontal="center" vertical="center" wrapText="1"/>
    </xf>
    <xf numFmtId="0" fontId="1" fillId="3" borderId="1" xfId="14" applyFont="1" applyFill="1" applyBorder="1" applyAlignment="1">
      <alignment horizontal="right" vertical="center"/>
    </xf>
    <xf numFmtId="170" fontId="1" fillId="3" borderId="1" xfId="14" applyNumberFormat="1" applyFont="1" applyFill="1" applyBorder="1" applyAlignment="1">
      <alignment horizontal="right" vertical="center"/>
    </xf>
    <xf numFmtId="0" fontId="34" fillId="0" borderId="0" xfId="0" applyFont="1" applyAlignment="1">
      <alignment horizontal="center"/>
    </xf>
    <xf numFmtId="0" fontId="34" fillId="3" borderId="0" xfId="14" applyFont="1" applyFill="1" applyBorder="1" applyAlignment="1">
      <alignment horizontal="center" vertical="center"/>
    </xf>
    <xf numFmtId="0" fontId="35" fillId="0" borderId="0" xfId="0" applyFont="1"/>
    <xf numFmtId="0" fontId="35" fillId="0" borderId="0" xfId="0" applyFont="1" applyAlignment="1">
      <alignment horizontal="center"/>
    </xf>
    <xf numFmtId="44" fontId="3" fillId="6" borderId="1" xfId="1" applyFont="1" applyFill="1" applyBorder="1" applyAlignment="1">
      <alignment horizontal="center" vertical="center"/>
    </xf>
    <xf numFmtId="9" fontId="3" fillId="3" borderId="1" xfId="24" applyFont="1" applyFill="1" applyBorder="1" applyAlignment="1">
      <alignment horizontal="center" vertical="center"/>
    </xf>
    <xf numFmtId="44" fontId="3" fillId="3" borderId="1" xfId="1" applyFont="1" applyFill="1" applyBorder="1" applyAlignment="1">
      <alignment horizontal="center" vertical="center"/>
    </xf>
    <xf numFmtId="9" fontId="3" fillId="6" borderId="1" xfId="24" applyFont="1" applyFill="1" applyBorder="1" applyAlignment="1">
      <alignment horizontal="center" vertical="center"/>
    </xf>
    <xf numFmtId="0" fontId="1" fillId="6" borderId="1" xfId="14" applyFont="1" applyFill="1" applyBorder="1" applyAlignment="1">
      <alignment horizontal="center" vertical="center"/>
    </xf>
    <xf numFmtId="0" fontId="0" fillId="0" borderId="1" xfId="0" applyBorder="1"/>
    <xf numFmtId="4" fontId="18" fillId="0" borderId="1" xfId="0" applyNumberFormat="1" applyFont="1" applyBorder="1" applyAlignment="1">
      <alignment vertical="center"/>
    </xf>
    <xf numFmtId="44" fontId="1" fillId="3" borderId="1" xfId="1" applyFont="1" applyFill="1" applyBorder="1" applyAlignment="1">
      <alignment horizontal="center" vertical="center"/>
    </xf>
    <xf numFmtId="9" fontId="3" fillId="3" borderId="1" xfId="24" applyFont="1" applyFill="1" applyBorder="1" applyAlignment="1">
      <alignment horizontal="left" vertical="center"/>
    </xf>
    <xf numFmtId="0" fontId="31" fillId="6" borderId="1" xfId="14" applyFont="1" applyFill="1" applyBorder="1" applyAlignment="1">
      <alignment horizontal="center" vertical="center"/>
    </xf>
    <xf numFmtId="9" fontId="31" fillId="6" borderId="1" xfId="24" applyFont="1" applyFill="1" applyBorder="1" applyAlignment="1">
      <alignment horizontal="center" vertical="center"/>
    </xf>
    <xf numFmtId="0" fontId="29" fillId="6" borderId="1" xfId="14" applyFont="1" applyFill="1" applyBorder="1" applyAlignment="1">
      <alignment horizontal="center" vertical="center"/>
    </xf>
    <xf numFmtId="44" fontId="31" fillId="6" borderId="1" xfId="1" applyFont="1" applyFill="1" applyBorder="1" applyAlignment="1">
      <alignment horizontal="center" vertical="center"/>
    </xf>
    <xf numFmtId="9" fontId="31" fillId="3" borderId="1" xfId="24" applyFont="1" applyFill="1" applyBorder="1" applyAlignment="1">
      <alignment horizontal="center" vertical="center"/>
    </xf>
    <xf numFmtId="0" fontId="29" fillId="3" borderId="1" xfId="14" applyFont="1" applyFill="1" applyBorder="1" applyAlignment="1">
      <alignment horizontal="center" vertical="center"/>
    </xf>
    <xf numFmtId="44" fontId="31" fillId="3" borderId="1" xfId="1" applyFont="1" applyFill="1" applyBorder="1" applyAlignment="1">
      <alignment horizontal="center" vertical="center"/>
    </xf>
    <xf numFmtId="0" fontId="0" fillId="3" borderId="1" xfId="0" applyFill="1" applyBorder="1"/>
    <xf numFmtId="0" fontId="0" fillId="0" borderId="1" xfId="0" applyFont="1" applyBorder="1" applyAlignment="1">
      <alignment vertical="center"/>
    </xf>
    <xf numFmtId="4" fontId="0" fillId="0" borderId="1" xfId="0" applyNumberFormat="1" applyFont="1" applyBorder="1" applyAlignment="1">
      <alignment vertical="center"/>
    </xf>
    <xf numFmtId="9" fontId="0" fillId="0" borderId="1" xfId="0" applyNumberFormat="1" applyFont="1" applyBorder="1" applyAlignment="1">
      <alignment horizontal="center" vertical="center"/>
    </xf>
    <xf numFmtId="0" fontId="0" fillId="0" borderId="1" xfId="0" applyFont="1" applyBorder="1" applyAlignment="1">
      <alignment vertical="center" wrapText="1"/>
    </xf>
    <xf numFmtId="0" fontId="0" fillId="0" borderId="1" xfId="0" applyBorder="1" applyAlignment="1">
      <alignment vertical="center"/>
    </xf>
    <xf numFmtId="9" fontId="2" fillId="4" borderId="1" xfId="24" applyFont="1" applyFill="1" applyBorder="1" applyAlignment="1">
      <alignment horizontal="center" vertical="center"/>
    </xf>
    <xf numFmtId="4" fontId="0" fillId="0" borderId="0" xfId="0" applyNumberFormat="1"/>
    <xf numFmtId="9" fontId="1" fillId="3" borderId="1" xfId="24" applyFont="1" applyFill="1" applyBorder="1" applyAlignment="1">
      <alignment horizontal="right" vertical="center"/>
    </xf>
    <xf numFmtId="49" fontId="31" fillId="3" borderId="0" xfId="14" applyNumberFormat="1" applyFont="1" applyFill="1" applyBorder="1" applyAlignment="1">
      <alignment horizontal="center" vertical="center"/>
    </xf>
    <xf numFmtId="0" fontId="36" fillId="0" borderId="0" xfId="15" applyFont="1"/>
    <xf numFmtId="0" fontId="37" fillId="5" borderId="0" xfId="15" applyFont="1" applyFill="1" applyBorder="1" applyAlignment="1">
      <alignment vertical="center"/>
    </xf>
    <xf numFmtId="49" fontId="37" fillId="5" borderId="0" xfId="15" applyNumberFormat="1" applyFont="1" applyFill="1" applyBorder="1" applyAlignment="1">
      <alignment horizontal="center" vertical="center"/>
    </xf>
    <xf numFmtId="0" fontId="39" fillId="0" borderId="0" xfId="15" applyFont="1"/>
    <xf numFmtId="0" fontId="23" fillId="0" borderId="0" xfId="15"/>
    <xf numFmtId="0" fontId="36" fillId="5" borderId="0" xfId="15" applyFont="1" applyFill="1"/>
    <xf numFmtId="0" fontId="0" fillId="5" borderId="0" xfId="15" applyFont="1" applyFill="1" applyBorder="1" applyAlignment="1">
      <alignment horizontal="left" vertical="center"/>
    </xf>
    <xf numFmtId="0" fontId="0" fillId="5" borderId="0" xfId="15" applyFont="1" applyFill="1" applyBorder="1" applyAlignment="1">
      <alignment vertical="center"/>
    </xf>
    <xf numFmtId="0" fontId="23" fillId="0" borderId="0" xfId="15" applyFont="1"/>
    <xf numFmtId="171" fontId="23" fillId="0" borderId="0" xfId="15" applyNumberFormat="1"/>
    <xf numFmtId="0" fontId="23" fillId="0" borderId="0" xfId="15" applyNumberFormat="1"/>
    <xf numFmtId="4" fontId="29" fillId="0" borderId="0" xfId="0" applyNumberFormat="1" applyFont="1"/>
    <xf numFmtId="4" fontId="31" fillId="3" borderId="0" xfId="14" applyNumberFormat="1" applyFont="1" applyFill="1" applyBorder="1" applyAlignment="1">
      <alignment horizontal="right" vertical="center"/>
    </xf>
    <xf numFmtId="4" fontId="31" fillId="3" borderId="0" xfId="14" applyNumberFormat="1" applyFont="1" applyFill="1" applyBorder="1" applyAlignment="1">
      <alignment vertical="center"/>
    </xf>
    <xf numFmtId="4" fontId="31" fillId="3" borderId="0" xfId="14" applyNumberFormat="1" applyFont="1" applyFill="1" applyBorder="1" applyAlignment="1">
      <alignment horizontal="center" vertical="center"/>
    </xf>
    <xf numFmtId="4" fontId="1" fillId="3" borderId="0" xfId="14" applyNumberFormat="1" applyFont="1" applyFill="1" applyBorder="1" applyAlignment="1">
      <alignment vertical="center"/>
    </xf>
    <xf numFmtId="0" fontId="1" fillId="3" borderId="1" xfId="14" applyFont="1" applyFill="1" applyBorder="1" applyAlignment="1">
      <alignment vertical="center" wrapText="1"/>
    </xf>
    <xf numFmtId="9" fontId="1" fillId="3" borderId="1" xfId="24" applyFont="1" applyFill="1" applyBorder="1" applyAlignment="1">
      <alignment horizontal="center" vertical="center"/>
    </xf>
    <xf numFmtId="0" fontId="1" fillId="3" borderId="1" xfId="14" applyFont="1" applyFill="1" applyBorder="1" applyAlignment="1">
      <alignment horizontal="center" vertical="center" wrapText="1"/>
    </xf>
    <xf numFmtId="10" fontId="1" fillId="3" borderId="1" xfId="24" applyNumberFormat="1" applyFont="1" applyFill="1" applyBorder="1" applyAlignment="1">
      <alignment horizontal="center" vertical="center"/>
    </xf>
    <xf numFmtId="172" fontId="1" fillId="3" borderId="1" xfId="14" applyNumberFormat="1" applyFont="1" applyFill="1" applyBorder="1" applyAlignment="1">
      <alignment horizontal="center" vertical="center"/>
    </xf>
    <xf numFmtId="173" fontId="29" fillId="3" borderId="1" xfId="24" applyNumberFormat="1" applyFont="1" applyFill="1" applyBorder="1" applyAlignment="1">
      <alignment horizontal="center" vertical="center"/>
    </xf>
    <xf numFmtId="9" fontId="29" fillId="3" borderId="1" xfId="24" applyFont="1" applyFill="1" applyBorder="1" applyAlignment="1">
      <alignment horizontal="center" vertical="center"/>
    </xf>
    <xf numFmtId="44" fontId="29" fillId="3" borderId="1" xfId="1" applyFont="1" applyFill="1" applyBorder="1" applyAlignment="1">
      <alignment horizontal="center" vertical="center"/>
    </xf>
    <xf numFmtId="0" fontId="0" fillId="3" borderId="0" xfId="0" applyFont="1" applyFill="1"/>
    <xf numFmtId="0" fontId="29" fillId="0" borderId="0" xfId="0" applyFont="1" applyBorder="1"/>
    <xf numFmtId="0" fontId="42" fillId="0" borderId="0" xfId="0" applyFont="1"/>
    <xf numFmtId="41" fontId="31" fillId="3" borderId="1" xfId="14" applyNumberFormat="1" applyFont="1" applyFill="1" applyBorder="1" applyAlignment="1">
      <alignment horizontal="center" vertical="center"/>
    </xf>
    <xf numFmtId="41" fontId="31" fillId="3" borderId="1" xfId="24" applyNumberFormat="1" applyFont="1" applyFill="1" applyBorder="1" applyAlignment="1">
      <alignment horizontal="center" vertical="center"/>
    </xf>
    <xf numFmtId="41" fontId="29" fillId="0" borderId="0" xfId="0" applyNumberFormat="1" applyFont="1"/>
    <xf numFmtId="8" fontId="29" fillId="3" borderId="1" xfId="14" applyNumberFormat="1" applyFont="1" applyFill="1" applyBorder="1" applyAlignment="1">
      <alignment horizontal="center" vertical="center"/>
    </xf>
    <xf numFmtId="0" fontId="29" fillId="0" borderId="1" xfId="14" applyFont="1" applyFill="1" applyBorder="1" applyAlignment="1">
      <alignment vertical="center"/>
    </xf>
    <xf numFmtId="0" fontId="29" fillId="0" borderId="1" xfId="14" applyFont="1" applyFill="1" applyBorder="1" applyAlignment="1">
      <alignment horizontal="center" vertical="center"/>
    </xf>
    <xf numFmtId="174" fontId="29" fillId="0" borderId="1" xfId="24" applyNumberFormat="1" applyFont="1" applyFill="1" applyBorder="1" applyAlignment="1">
      <alignment horizontal="center" vertical="center"/>
    </xf>
    <xf numFmtId="41" fontId="31" fillId="0" borderId="1" xfId="24" applyNumberFormat="1" applyFont="1" applyFill="1" applyBorder="1" applyAlignment="1">
      <alignment horizontal="center" vertical="center"/>
    </xf>
    <xf numFmtId="44" fontId="1" fillId="0" borderId="1" xfId="1" applyFont="1" applyFill="1" applyBorder="1" applyAlignment="1">
      <alignment horizontal="center" vertical="center"/>
    </xf>
    <xf numFmtId="0" fontId="29" fillId="0" borderId="0" xfId="0" applyFont="1" applyFill="1"/>
    <xf numFmtId="0" fontId="43" fillId="0" borderId="0" xfId="0" applyFont="1"/>
    <xf numFmtId="41" fontId="31" fillId="3" borderId="1" xfId="24" applyNumberFormat="1" applyFont="1" applyFill="1" applyBorder="1" applyAlignment="1">
      <alignment vertical="center"/>
    </xf>
    <xf numFmtId="8" fontId="29" fillId="0" borderId="1" xfId="14" applyNumberFormat="1" applyFont="1" applyFill="1" applyBorder="1" applyAlignment="1">
      <alignment horizontal="center" vertical="center"/>
    </xf>
    <xf numFmtId="44" fontId="29" fillId="0" borderId="1" xfId="1" applyFont="1" applyFill="1" applyBorder="1" applyAlignment="1">
      <alignment horizontal="center" vertical="center"/>
    </xf>
    <xf numFmtId="8" fontId="29" fillId="3" borderId="1" xfId="24" applyNumberFormat="1" applyFont="1" applyFill="1" applyBorder="1" applyAlignment="1">
      <alignment horizontal="center" vertical="center"/>
    </xf>
    <xf numFmtId="9" fontId="29" fillId="3" borderId="1" xfId="24" applyNumberFormat="1" applyFont="1" applyFill="1" applyBorder="1" applyAlignment="1">
      <alignment horizontal="center" vertical="center"/>
    </xf>
    <xf numFmtId="0" fontId="29" fillId="3" borderId="0" xfId="14" applyFont="1" applyFill="1" applyBorder="1" applyAlignment="1">
      <alignment vertical="center"/>
    </xf>
    <xf numFmtId="0" fontId="12" fillId="0" borderId="0" xfId="0" applyFont="1" applyAlignment="1">
      <alignment horizontal="justify" vertical="center"/>
    </xf>
    <xf numFmtId="0" fontId="2" fillId="4" borderId="1" xfId="14" applyFont="1" applyFill="1" applyBorder="1" applyAlignment="1">
      <alignment horizontal="center" vertical="center"/>
    </xf>
    <xf numFmtId="0" fontId="32" fillId="4" borderId="1" xfId="14" applyFont="1" applyFill="1" applyBorder="1" applyAlignment="1">
      <alignment horizontal="center" vertical="center" wrapText="1"/>
    </xf>
    <xf numFmtId="0" fontId="19" fillId="3" borderId="0" xfId="0" applyFont="1" applyFill="1" applyAlignment="1"/>
    <xf numFmtId="0" fontId="45" fillId="10" borderId="1" xfId="0" applyFont="1" applyFill="1" applyBorder="1" applyAlignment="1">
      <alignment horizontal="center" vertical="center"/>
    </xf>
    <xf numFmtId="0" fontId="45" fillId="10" borderId="1" xfId="0" applyFont="1" applyFill="1" applyBorder="1" applyAlignment="1">
      <alignment horizontal="center" vertical="center" wrapText="1"/>
    </xf>
    <xf numFmtId="44" fontId="0" fillId="0" borderId="0" xfId="1" applyFont="1"/>
    <xf numFmtId="4" fontId="3" fillId="3" borderId="1" xfId="14" applyNumberFormat="1" applyFont="1" applyFill="1" applyBorder="1" applyAlignment="1">
      <alignment horizontal="center" vertical="center"/>
    </xf>
    <xf numFmtId="4" fontId="1" fillId="3" borderId="1" xfId="14" applyNumberFormat="1" applyFont="1" applyFill="1" applyBorder="1" applyAlignment="1">
      <alignment horizontal="center" vertical="center"/>
    </xf>
    <xf numFmtId="4" fontId="29" fillId="3" borderId="1" xfId="14" applyNumberFormat="1" applyFont="1" applyFill="1" applyBorder="1" applyAlignment="1">
      <alignment horizontal="center" vertical="center"/>
    </xf>
    <xf numFmtId="0" fontId="47" fillId="0" borderId="0" xfId="0" applyFont="1"/>
    <xf numFmtId="0" fontId="3" fillId="6" borderId="1" xfId="14" applyFont="1" applyFill="1" applyBorder="1" applyAlignment="1">
      <alignment horizontal="center"/>
    </xf>
    <xf numFmtId="0" fontId="3" fillId="3" borderId="1" xfId="14" applyFont="1" applyFill="1" applyBorder="1" applyAlignment="1">
      <alignment horizontal="center"/>
    </xf>
    <xf numFmtId="0" fontId="1" fillId="3" borderId="1" xfId="14" applyFont="1" applyFill="1" applyBorder="1" applyAlignment="1">
      <alignment horizontal="center"/>
    </xf>
    <xf numFmtId="9" fontId="1" fillId="3" borderId="1" xfId="14" applyNumberFormat="1" applyFont="1" applyFill="1" applyBorder="1" applyAlignment="1">
      <alignment horizontal="center"/>
    </xf>
    <xf numFmtId="0" fontId="31" fillId="6" borderId="1" xfId="14" applyFont="1" applyFill="1" applyBorder="1" applyAlignment="1">
      <alignment horizontal="center"/>
    </xf>
    <xf numFmtId="0" fontId="31" fillId="3" borderId="1" xfId="14" applyFont="1" applyFill="1" applyBorder="1" applyAlignment="1">
      <alignment horizontal="center"/>
    </xf>
    <xf numFmtId="0" fontId="29" fillId="3" borderId="1" xfId="14" applyFont="1" applyFill="1" applyBorder="1" applyAlignment="1">
      <alignment horizontal="center"/>
    </xf>
    <xf numFmtId="0" fontId="2" fillId="4" borderId="1" xfId="14" applyFont="1" applyFill="1" applyBorder="1" applyAlignment="1">
      <alignment horizontal="center"/>
    </xf>
    <xf numFmtId="9" fontId="1" fillId="3" borderId="1" xfId="14" applyNumberFormat="1" applyFont="1" applyFill="1" applyBorder="1" applyAlignment="1">
      <alignment horizontal="center" vertical="center"/>
    </xf>
    <xf numFmtId="0" fontId="48" fillId="0" borderId="1" xfId="3" applyFont="1" applyBorder="1" applyAlignment="1">
      <alignment horizontal="left" vertical="center"/>
    </xf>
    <xf numFmtId="0" fontId="48" fillId="0" borderId="1" xfId="3" applyFont="1" applyBorder="1" applyAlignment="1">
      <alignment horizontal="center" vertical="center"/>
    </xf>
    <xf numFmtId="10" fontId="48" fillId="0" borderId="1" xfId="3" applyNumberFormat="1" applyFont="1" applyBorder="1" applyAlignment="1">
      <alignment horizontal="center" vertical="center"/>
    </xf>
    <xf numFmtId="171" fontId="48" fillId="0" borderId="1" xfId="3" applyNumberFormat="1" applyFont="1" applyBorder="1" applyAlignment="1">
      <alignment horizontal="center" vertical="center"/>
    </xf>
    <xf numFmtId="0" fontId="48" fillId="0" borderId="1" xfId="3" applyFont="1" applyBorder="1" applyAlignment="1">
      <alignment vertical="center"/>
    </xf>
    <xf numFmtId="0" fontId="48" fillId="0" borderId="1" xfId="3" applyFont="1" applyFill="1" applyBorder="1" applyAlignment="1">
      <alignment vertical="center"/>
    </xf>
    <xf numFmtId="171" fontId="48" fillId="0" borderId="1" xfId="3" applyNumberFormat="1" applyFont="1" applyFill="1" applyBorder="1" applyAlignment="1">
      <alignment horizontal="center" vertical="center"/>
    </xf>
    <xf numFmtId="0" fontId="48" fillId="0" borderId="1" xfId="3" applyFont="1" applyFill="1" applyBorder="1" applyAlignment="1">
      <alignment horizontal="center" vertical="center"/>
    </xf>
    <xf numFmtId="0" fontId="48" fillId="0" borderId="1" xfId="3" applyFont="1" applyFill="1" applyBorder="1" applyAlignment="1">
      <alignment horizontal="left" vertical="center"/>
    </xf>
    <xf numFmtId="0" fontId="48" fillId="0" borderId="1" xfId="3" applyFont="1" applyBorder="1" applyAlignment="1">
      <alignment vertical="center" wrapText="1"/>
    </xf>
    <xf numFmtId="44" fontId="31" fillId="6" borderId="1" xfId="1" applyFont="1" applyFill="1" applyBorder="1" applyAlignment="1">
      <alignment horizontal="right" vertical="center"/>
    </xf>
    <xf numFmtId="44" fontId="2" fillId="4" borderId="1" xfId="1" applyFont="1" applyFill="1" applyBorder="1" applyAlignment="1">
      <alignment horizontal="right" vertical="center"/>
    </xf>
    <xf numFmtId="10" fontId="1" fillId="3" borderId="1" xfId="14" applyNumberFormat="1" applyFont="1" applyFill="1" applyBorder="1" applyAlignment="1">
      <alignment horizontal="center" vertical="center"/>
    </xf>
    <xf numFmtId="0" fontId="1" fillId="0" borderId="1" xfId="14" applyFont="1" applyFill="1" applyBorder="1" applyAlignment="1">
      <alignment horizontal="center" vertical="center"/>
    </xf>
    <xf numFmtId="0" fontId="0" fillId="0" borderId="1" xfId="0" applyFont="1" applyBorder="1"/>
    <xf numFmtId="0" fontId="1" fillId="3" borderId="1" xfId="14" applyFont="1" applyFill="1" applyBorder="1" applyAlignment="1">
      <alignment horizontal="left" vertical="center" wrapText="1"/>
    </xf>
    <xf numFmtId="0" fontId="1" fillId="0" borderId="1" xfId="14" applyFont="1" applyFill="1" applyBorder="1" applyAlignment="1">
      <alignment horizontal="center" vertical="top" wrapText="1"/>
    </xf>
    <xf numFmtId="0" fontId="1" fillId="3" borderId="1" xfId="14" applyFont="1" applyFill="1" applyBorder="1" applyAlignment="1">
      <alignment horizontal="left" vertical="top" wrapText="1"/>
    </xf>
    <xf numFmtId="173" fontId="1" fillId="3" borderId="1" xfId="24" applyNumberFormat="1" applyFont="1" applyFill="1" applyBorder="1" applyAlignment="1">
      <alignment horizontal="center" vertical="center" wrapText="1"/>
    </xf>
    <xf numFmtId="0" fontId="1" fillId="0" borderId="1" xfId="14" applyFont="1" applyFill="1" applyBorder="1" applyAlignment="1">
      <alignment horizontal="center" vertical="center" wrapText="1"/>
    </xf>
    <xf numFmtId="0" fontId="0" fillId="0" borderId="1" xfId="0" applyFont="1" applyBorder="1" applyAlignment="1">
      <alignment vertical="top"/>
    </xf>
    <xf numFmtId="9" fontId="29" fillId="3" borderId="1" xfId="14" applyNumberFormat="1" applyFont="1" applyFill="1" applyBorder="1" applyAlignment="1">
      <alignment horizontal="center" vertical="center"/>
    </xf>
    <xf numFmtId="0" fontId="3" fillId="3" borderId="1" xfId="14" applyFont="1" applyFill="1" applyBorder="1" applyAlignment="1">
      <alignment vertical="top"/>
    </xf>
    <xf numFmtId="0" fontId="0" fillId="0" borderId="1" xfId="0" applyFont="1" applyFill="1" applyBorder="1" applyAlignment="1">
      <alignment vertical="top" wrapText="1"/>
    </xf>
    <xf numFmtId="0" fontId="0" fillId="0" borderId="1" xfId="0" applyFont="1" applyFill="1" applyBorder="1" applyAlignment="1">
      <alignment vertical="top"/>
    </xf>
    <xf numFmtId="0" fontId="0" fillId="0" borderId="1" xfId="0" applyFont="1" applyFill="1" applyBorder="1" applyAlignment="1">
      <alignment horizontal="left" vertical="top"/>
    </xf>
    <xf numFmtId="0" fontId="1" fillId="3" borderId="1" xfId="14" applyFont="1" applyFill="1" applyBorder="1" applyAlignment="1">
      <alignment vertical="top"/>
    </xf>
    <xf numFmtId="0" fontId="29" fillId="3" borderId="1" xfId="0" applyFont="1" applyFill="1" applyBorder="1" applyAlignment="1">
      <alignment vertical="top"/>
    </xf>
    <xf numFmtId="0" fontId="29" fillId="3" borderId="1" xfId="14" applyFont="1" applyFill="1" applyBorder="1" applyAlignment="1">
      <alignment vertical="top"/>
    </xf>
    <xf numFmtId="44" fontId="0" fillId="0" borderId="1" xfId="1" applyFont="1" applyBorder="1"/>
    <xf numFmtId="44" fontId="4" fillId="4" borderId="1" xfId="1" applyFont="1" applyFill="1" applyBorder="1" applyAlignment="1">
      <alignment horizontal="center" vertical="center"/>
    </xf>
    <xf numFmtId="0" fontId="2" fillId="4" borderId="1" xfId="14" applyFont="1" applyFill="1" applyBorder="1" applyAlignment="1">
      <alignment horizontal="center" vertical="center"/>
    </xf>
    <xf numFmtId="0" fontId="32" fillId="4" borderId="1" xfId="14" applyFont="1" applyFill="1" applyBorder="1" applyAlignment="1">
      <alignment horizontal="center" vertical="center" wrapText="1"/>
    </xf>
    <xf numFmtId="0" fontId="29" fillId="0" borderId="0" xfId="0" applyFont="1" applyAlignment="1">
      <alignment horizontal="center"/>
    </xf>
    <xf numFmtId="49" fontId="31" fillId="3" borderId="0" xfId="14" applyNumberFormat="1" applyFont="1" applyFill="1" applyBorder="1" applyAlignment="1">
      <alignment horizontal="center" vertical="center"/>
    </xf>
    <xf numFmtId="0" fontId="32" fillId="4" borderId="1" xfId="14" applyFont="1" applyFill="1" applyBorder="1" applyAlignment="1">
      <alignment horizontal="center" vertical="center" wrapText="1"/>
    </xf>
    <xf numFmtId="49" fontId="31" fillId="3" borderId="0" xfId="14" applyNumberFormat="1" applyFont="1" applyFill="1" applyBorder="1" applyAlignment="1">
      <alignment horizontal="center" vertical="center"/>
    </xf>
    <xf numFmtId="0" fontId="2" fillId="4" borderId="1" xfId="14" applyFont="1" applyFill="1" applyBorder="1" applyAlignment="1">
      <alignment horizontal="center" vertical="center"/>
    </xf>
    <xf numFmtId="0" fontId="1" fillId="0" borderId="1" xfId="14" applyFont="1" applyFill="1" applyBorder="1" applyAlignment="1">
      <alignment vertical="center"/>
    </xf>
    <xf numFmtId="44" fontId="0" fillId="0" borderId="0" xfId="0" applyNumberFormat="1"/>
    <xf numFmtId="0" fontId="0" fillId="0" borderId="1" xfId="0" applyFont="1" applyBorder="1" applyAlignment="1">
      <alignment horizontal="center" vertical="center"/>
    </xf>
    <xf numFmtId="0" fontId="50" fillId="3" borderId="0" xfId="14" applyFont="1" applyFill="1" applyBorder="1" applyAlignment="1">
      <alignment vertical="center"/>
    </xf>
    <xf numFmtId="0" fontId="51" fillId="3" borderId="0" xfId="14" applyFont="1" applyFill="1" applyBorder="1" applyAlignment="1">
      <alignment vertical="center"/>
    </xf>
    <xf numFmtId="44" fontId="51" fillId="3" borderId="0" xfId="14" applyNumberFormat="1" applyFont="1" applyFill="1" applyBorder="1" applyAlignment="1">
      <alignment vertical="center"/>
    </xf>
    <xf numFmtId="0" fontId="52" fillId="0" borderId="0" xfId="0" applyFont="1"/>
    <xf numFmtId="0" fontId="53" fillId="0" borderId="0" xfId="0" applyFont="1"/>
    <xf numFmtId="44" fontId="52" fillId="0" borderId="0" xfId="0" applyNumberFormat="1" applyFont="1"/>
    <xf numFmtId="0" fontId="1" fillId="0" borderId="1" xfId="20" applyFont="1" applyBorder="1" applyAlignment="1">
      <alignment vertical="center"/>
    </xf>
    <xf numFmtId="10" fontId="1" fillId="0" borderId="1" xfId="20" applyNumberFormat="1" applyFont="1" applyBorder="1" applyAlignment="1">
      <alignment horizontal="center" vertical="center"/>
    </xf>
    <xf numFmtId="44" fontId="3" fillId="0" borderId="1" xfId="1" applyFont="1" applyFill="1" applyBorder="1" applyAlignment="1">
      <alignment horizontal="center" vertical="center"/>
    </xf>
    <xf numFmtId="0" fontId="58" fillId="0" borderId="0" xfId="15" applyFont="1"/>
    <xf numFmtId="0" fontId="59" fillId="0" borderId="0" xfId="15" applyFont="1"/>
    <xf numFmtId="0" fontId="60" fillId="5" borderId="0" xfId="15" applyFont="1" applyFill="1" applyBorder="1" applyAlignment="1">
      <alignment vertical="center"/>
    </xf>
    <xf numFmtId="0" fontId="61" fillId="5" borderId="0" xfId="15" applyFont="1" applyFill="1" applyBorder="1" applyAlignment="1">
      <alignment vertical="center"/>
    </xf>
    <xf numFmtId="0" fontId="62" fillId="0" borderId="0" xfId="15" applyFont="1"/>
    <xf numFmtId="0" fontId="63" fillId="0" borderId="0" xfId="15" applyFont="1"/>
    <xf numFmtId="0" fontId="64" fillId="0" borderId="0" xfId="15" applyFont="1"/>
    <xf numFmtId="0" fontId="65" fillId="0" borderId="0" xfId="15" applyFont="1"/>
    <xf numFmtId="0" fontId="64" fillId="0" borderId="0" xfId="15" applyFont="1" applyAlignment="1">
      <alignment wrapText="1"/>
    </xf>
    <xf numFmtId="0" fontId="65" fillId="0" borderId="0" xfId="15" applyFont="1" applyAlignment="1">
      <alignment wrapText="1"/>
    </xf>
    <xf numFmtId="0" fontId="64" fillId="5" borderId="0" xfId="15" applyFont="1" applyFill="1" applyBorder="1" applyAlignment="1">
      <alignment horizontal="left" vertical="center"/>
    </xf>
    <xf numFmtId="0" fontId="64" fillId="5" borderId="0" xfId="15" applyFont="1" applyFill="1" applyBorder="1" applyAlignment="1">
      <alignment vertical="center"/>
    </xf>
    <xf numFmtId="0" fontId="36" fillId="0" borderId="0" xfId="0" applyFont="1"/>
    <xf numFmtId="0" fontId="33" fillId="12" borderId="0" xfId="14" applyFont="1" applyFill="1" applyBorder="1" applyAlignment="1">
      <alignment vertical="center"/>
    </xf>
    <xf numFmtId="0" fontId="37" fillId="12" borderId="0" xfId="14" applyFont="1" applyFill="1" applyBorder="1" applyAlignment="1">
      <alignment vertical="center"/>
    </xf>
    <xf numFmtId="0" fontId="37" fillId="12" borderId="0" xfId="14" applyFont="1" applyFill="1" applyBorder="1" applyAlignment="1">
      <alignment horizontal="right" vertical="center"/>
    </xf>
    <xf numFmtId="49" fontId="37" fillId="12" borderId="0" xfId="14" applyNumberFormat="1" applyFont="1" applyFill="1" applyBorder="1" applyAlignment="1">
      <alignment horizontal="center" vertical="center"/>
    </xf>
    <xf numFmtId="0" fontId="39" fillId="0" borderId="0" xfId="0" applyFont="1"/>
    <xf numFmtId="0" fontId="23" fillId="12" borderId="0" xfId="14" applyFont="1" applyFill="1" applyBorder="1" applyAlignment="1">
      <alignment vertical="center"/>
    </xf>
    <xf numFmtId="0" fontId="23" fillId="12" borderId="0" xfId="14" applyFont="1" applyFill="1" applyBorder="1" applyAlignment="1">
      <alignment horizontal="left" vertical="center"/>
    </xf>
    <xf numFmtId="0" fontId="67" fillId="0" borderId="0" xfId="0" applyFont="1"/>
    <xf numFmtId="9" fontId="0" fillId="0" borderId="1" xfId="0" applyNumberFormat="1" applyFont="1" applyBorder="1" applyAlignment="1">
      <alignment vertical="center"/>
    </xf>
    <xf numFmtId="0" fontId="0" fillId="3" borderId="1" xfId="0" applyFont="1" applyFill="1" applyBorder="1" applyAlignment="1">
      <alignment vertical="center"/>
    </xf>
    <xf numFmtId="0" fontId="0" fillId="3" borderId="0" xfId="0" applyFont="1" applyFill="1" applyBorder="1" applyAlignment="1">
      <alignment vertical="center"/>
    </xf>
    <xf numFmtId="0" fontId="23" fillId="0" borderId="1" xfId="0" applyFont="1" applyBorder="1" applyAlignment="1">
      <alignment vertical="center"/>
    </xf>
    <xf numFmtId="0" fontId="56" fillId="0" borderId="0" xfId="0" applyFont="1"/>
    <xf numFmtId="0" fontId="66" fillId="3" borderId="0" xfId="14" applyFont="1" applyFill="1" applyBorder="1" applyAlignment="1">
      <alignment vertical="center"/>
    </xf>
    <xf numFmtId="0" fontId="67" fillId="3" borderId="0" xfId="14" applyFont="1" applyFill="1" applyBorder="1" applyAlignment="1">
      <alignment vertical="center"/>
    </xf>
    <xf numFmtId="0" fontId="66" fillId="0" borderId="0" xfId="0" applyFont="1"/>
    <xf numFmtId="0" fontId="68" fillId="0" borderId="0" xfId="0" applyFont="1"/>
    <xf numFmtId="0" fontId="55" fillId="0" borderId="0" xfId="0" applyFont="1" applyAlignment="1">
      <alignment horizontal="center"/>
    </xf>
    <xf numFmtId="0" fontId="55" fillId="0" borderId="0" xfId="0" applyFont="1"/>
    <xf numFmtId="0" fontId="66" fillId="3" borderId="0" xfId="0" applyFont="1" applyFill="1"/>
    <xf numFmtId="0" fontId="56" fillId="3" borderId="0" xfId="0" applyFont="1" applyFill="1"/>
    <xf numFmtId="0" fontId="67" fillId="3" borderId="0" xfId="0" applyFont="1" applyFill="1"/>
    <xf numFmtId="173" fontId="1" fillId="3" borderId="1" xfId="24" applyNumberFormat="1" applyFont="1" applyFill="1" applyBorder="1" applyAlignment="1">
      <alignment horizontal="center" vertical="center"/>
    </xf>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vertical="center"/>
    </xf>
    <xf numFmtId="44" fontId="3" fillId="3" borderId="1" xfId="14" applyNumberFormat="1" applyFont="1" applyFill="1" applyBorder="1" applyAlignment="1">
      <alignment horizontal="center" vertical="center"/>
    </xf>
    <xf numFmtId="0" fontId="1" fillId="3" borderId="1" xfId="14" applyFont="1" applyFill="1" applyBorder="1" applyAlignment="1">
      <alignment horizontal="left" wrapText="1"/>
    </xf>
    <xf numFmtId="44" fontId="1" fillId="3" borderId="1" xfId="14" applyNumberFormat="1" applyFont="1" applyFill="1" applyBorder="1" applyAlignment="1">
      <alignment horizontal="center" vertical="center"/>
    </xf>
    <xf numFmtId="43" fontId="1" fillId="3" borderId="1" xfId="14" applyNumberFormat="1" applyFont="1" applyFill="1" applyBorder="1" applyAlignment="1">
      <alignment vertical="center"/>
    </xf>
    <xf numFmtId="44" fontId="31" fillId="6" borderId="1" xfId="14" applyNumberFormat="1" applyFont="1" applyFill="1" applyBorder="1" applyAlignment="1">
      <alignment horizontal="center" vertical="center"/>
    </xf>
    <xf numFmtId="44" fontId="31" fillId="6" borderId="1" xfId="1" applyFont="1" applyFill="1" applyBorder="1" applyAlignment="1">
      <alignment horizontal="left" vertical="center"/>
    </xf>
    <xf numFmtId="44" fontId="3" fillId="6" borderId="1" xfId="1" applyFont="1" applyFill="1" applyBorder="1" applyAlignment="1">
      <alignment horizontal="left" vertical="center"/>
    </xf>
    <xf numFmtId="43" fontId="29" fillId="3" borderId="1" xfId="14" applyNumberFormat="1" applyFont="1" applyFill="1" applyBorder="1" applyAlignment="1">
      <alignment vertical="center"/>
    </xf>
    <xf numFmtId="44" fontId="2" fillId="4" borderId="1" xfId="14" applyNumberFormat="1" applyFont="1" applyFill="1" applyBorder="1" applyAlignment="1">
      <alignment horizontal="center" vertical="center"/>
    </xf>
    <xf numFmtId="44" fontId="2" fillId="4" borderId="1" xfId="1" applyFont="1" applyFill="1" applyBorder="1" applyAlignment="1">
      <alignment horizontal="left" vertical="center"/>
    </xf>
    <xf numFmtId="44" fontId="32" fillId="4" borderId="1" xfId="14" applyNumberFormat="1" applyFont="1" applyFill="1" applyBorder="1" applyAlignment="1">
      <alignment horizontal="center" vertical="center" wrapText="1"/>
    </xf>
    <xf numFmtId="10" fontId="29" fillId="3" borderId="1" xfId="24" applyNumberFormat="1" applyFont="1" applyFill="1" applyBorder="1" applyAlignment="1">
      <alignment horizontal="center" vertical="center"/>
    </xf>
    <xf numFmtId="44" fontId="29" fillId="3" borderId="1" xfId="14" applyNumberFormat="1" applyFont="1" applyFill="1" applyBorder="1" applyAlignment="1">
      <alignment horizontal="center" vertical="center"/>
    </xf>
    <xf numFmtId="44" fontId="1" fillId="3" borderId="1" xfId="1" applyFont="1" applyFill="1" applyBorder="1" applyAlignment="1">
      <alignment horizontal="left" vertical="center"/>
    </xf>
    <xf numFmtId="44" fontId="29" fillId="3" borderId="1" xfId="1" applyFont="1" applyFill="1" applyBorder="1" applyAlignment="1">
      <alignment horizontal="left" vertical="center"/>
    </xf>
    <xf numFmtId="177" fontId="1" fillId="3" borderId="1" xfId="14" applyNumberFormat="1" applyFont="1" applyFill="1" applyBorder="1" applyAlignment="1">
      <alignment horizontal="center" vertical="center"/>
    </xf>
    <xf numFmtId="0" fontId="2" fillId="4" borderId="1" xfId="14" applyFont="1" applyFill="1" applyBorder="1" applyAlignment="1">
      <alignment horizontal="center" vertical="center"/>
    </xf>
    <xf numFmtId="0" fontId="32" fillId="4" borderId="1" xfId="14" applyFont="1" applyFill="1" applyBorder="1" applyAlignment="1">
      <alignment horizontal="center" vertical="center" wrapText="1"/>
    </xf>
    <xf numFmtId="49" fontId="31" fillId="3" borderId="0" xfId="14" applyNumberFormat="1" applyFont="1" applyFill="1" applyBorder="1" applyAlignment="1">
      <alignment horizontal="center" vertical="center"/>
    </xf>
    <xf numFmtId="49" fontId="31" fillId="5" borderId="0" xfId="15" applyNumberFormat="1" applyFont="1" applyFill="1" applyBorder="1" applyAlignment="1">
      <alignment horizontal="center" vertical="center"/>
    </xf>
    <xf numFmtId="0" fontId="72" fillId="11" borderId="7" xfId="15" applyFont="1" applyFill="1" applyBorder="1" applyAlignment="1">
      <alignment vertical="center"/>
    </xf>
    <xf numFmtId="0" fontId="72" fillId="11" borderId="7" xfId="15" applyFont="1" applyFill="1" applyBorder="1" applyAlignment="1">
      <alignment horizontal="center" vertical="center"/>
    </xf>
    <xf numFmtId="0" fontId="48" fillId="5" borderId="7" xfId="15" applyFont="1" applyFill="1" applyBorder="1" applyAlignment="1">
      <alignment vertical="center"/>
    </xf>
    <xf numFmtId="0" fontId="72" fillId="5" borderId="7" xfId="15" applyFont="1" applyFill="1" applyBorder="1" applyAlignment="1">
      <alignment horizontal="center" vertical="center"/>
    </xf>
    <xf numFmtId="9" fontId="72" fillId="5" borderId="7" xfId="27" applyFont="1" applyFill="1" applyBorder="1" applyAlignment="1" applyProtection="1">
      <alignment horizontal="center" vertical="center"/>
    </xf>
    <xf numFmtId="9" fontId="72" fillId="11" borderId="7" xfId="27" applyFont="1" applyFill="1" applyBorder="1" applyAlignment="1" applyProtection="1">
      <alignment horizontal="center" vertical="center"/>
    </xf>
    <xf numFmtId="0" fontId="48" fillId="5" borderId="7" xfId="15" applyFont="1" applyFill="1" applyBorder="1" applyAlignment="1">
      <alignment vertical="center" wrapText="1"/>
    </xf>
    <xf numFmtId="0" fontId="72" fillId="5" borderId="7" xfId="15" applyFont="1" applyFill="1" applyBorder="1" applyAlignment="1">
      <alignment horizontal="center" vertical="center" wrapText="1"/>
    </xf>
    <xf numFmtId="9" fontId="72" fillId="5" borderId="7" xfId="27" applyFont="1" applyFill="1" applyBorder="1" applyAlignment="1" applyProtection="1">
      <alignment horizontal="center" vertical="center" wrapText="1"/>
    </xf>
    <xf numFmtId="0" fontId="31" fillId="11" borderId="7" xfId="15" applyFont="1" applyFill="1" applyBorder="1" applyAlignment="1">
      <alignment vertical="center" wrapText="1"/>
    </xf>
    <xf numFmtId="0" fontId="31" fillId="11" borderId="7" xfId="15" applyFont="1" applyFill="1" applyBorder="1" applyAlignment="1">
      <alignment horizontal="center" vertical="center" wrapText="1"/>
    </xf>
    <xf numFmtId="9" fontId="31" fillId="11" borderId="7" xfId="27" applyFont="1" applyFill="1" applyBorder="1" applyAlignment="1" applyProtection="1">
      <alignment horizontal="center" vertical="center" wrapText="1"/>
    </xf>
    <xf numFmtId="0" fontId="31" fillId="5" borderId="7" xfId="15" applyFont="1" applyFill="1" applyBorder="1" applyAlignment="1">
      <alignment horizontal="center" vertical="center" wrapText="1"/>
    </xf>
    <xf numFmtId="9" fontId="31" fillId="5" borderId="7" xfId="27" applyFont="1" applyFill="1" applyBorder="1" applyAlignment="1" applyProtection="1">
      <alignment horizontal="center" vertical="center" wrapText="1"/>
    </xf>
    <xf numFmtId="0" fontId="72" fillId="11" borderId="7" xfId="15" applyFont="1" applyFill="1" applyBorder="1" applyAlignment="1">
      <alignment vertical="center" wrapText="1"/>
    </xf>
    <xf numFmtId="0" fontId="72" fillId="11" borderId="7" xfId="15" applyFont="1" applyFill="1" applyBorder="1" applyAlignment="1">
      <alignment horizontal="center" vertical="center" wrapText="1"/>
    </xf>
    <xf numFmtId="9" fontId="72" fillId="11" borderId="7" xfId="27" applyFont="1" applyFill="1" applyBorder="1" applyAlignment="1" applyProtection="1">
      <alignment horizontal="center" vertical="center" wrapText="1"/>
    </xf>
    <xf numFmtId="0" fontId="31" fillId="5" borderId="7" xfId="15" applyFont="1" applyFill="1" applyBorder="1" applyAlignment="1">
      <alignment vertical="center" wrapText="1"/>
    </xf>
    <xf numFmtId="0" fontId="48" fillId="5" borderId="7" xfId="15" applyFont="1" applyFill="1" applyBorder="1" applyAlignment="1">
      <alignment horizontal="center" vertical="center" wrapText="1"/>
    </xf>
    <xf numFmtId="9" fontId="48" fillId="5" borderId="7" xfId="27" applyFont="1" applyFill="1" applyBorder="1" applyAlignment="1" applyProtection="1">
      <alignment horizontal="center" vertical="center" wrapText="1"/>
    </xf>
    <xf numFmtId="178" fontId="48" fillId="5" borderId="7" xfId="15" applyNumberFormat="1" applyFont="1" applyFill="1" applyBorder="1" applyAlignment="1">
      <alignment horizontal="center" vertical="center" wrapText="1"/>
    </xf>
    <xf numFmtId="10" fontId="48" fillId="5" borderId="7" xfId="27" applyNumberFormat="1" applyFont="1" applyFill="1" applyBorder="1" applyAlignment="1" applyProtection="1">
      <alignment horizontal="center" vertical="center" wrapText="1"/>
    </xf>
    <xf numFmtId="9" fontId="48" fillId="5" borderId="7" xfId="27" applyNumberFormat="1" applyFont="1" applyFill="1" applyBorder="1" applyAlignment="1" applyProtection="1">
      <alignment horizontal="center" vertical="center" wrapText="1"/>
    </xf>
    <xf numFmtId="0" fontId="29" fillId="5" borderId="7" xfId="15" applyFont="1" applyFill="1" applyBorder="1" applyAlignment="1">
      <alignment horizontal="center" vertical="center" wrapText="1"/>
    </xf>
    <xf numFmtId="9" fontId="29" fillId="5" borderId="7" xfId="27" applyFont="1" applyFill="1" applyBorder="1" applyAlignment="1" applyProtection="1">
      <alignment horizontal="center" vertical="center" wrapText="1"/>
    </xf>
    <xf numFmtId="176" fontId="48" fillId="5" borderId="7" xfId="27" applyNumberFormat="1" applyFont="1" applyFill="1" applyBorder="1" applyAlignment="1" applyProtection="1">
      <alignment horizontal="center" vertical="center" wrapText="1"/>
    </xf>
    <xf numFmtId="179" fontId="48" fillId="5" borderId="7" xfId="27" applyNumberFormat="1" applyFont="1" applyFill="1" applyBorder="1" applyAlignment="1" applyProtection="1">
      <alignment horizontal="center" vertical="center" wrapText="1"/>
    </xf>
    <xf numFmtId="180" fontId="48" fillId="5" borderId="7" xfId="27" applyNumberFormat="1" applyFont="1" applyFill="1" applyBorder="1" applyAlignment="1" applyProtection="1">
      <alignment horizontal="center" vertical="center" wrapText="1"/>
    </xf>
    <xf numFmtId="0" fontId="1" fillId="0" borderId="0" xfId="0" applyFont="1"/>
    <xf numFmtId="0" fontId="72" fillId="13" borderId="1" xfId="14" applyFont="1" applyFill="1" applyBorder="1" applyAlignment="1">
      <alignment vertical="center"/>
    </xf>
    <xf numFmtId="0" fontId="72" fillId="13" borderId="1" xfId="14" applyFont="1" applyFill="1" applyBorder="1" applyAlignment="1">
      <alignment horizontal="center" vertical="center"/>
    </xf>
    <xf numFmtId="44" fontId="72" fillId="13" borderId="1" xfId="12" applyFont="1" applyFill="1" applyBorder="1" applyAlignment="1">
      <alignment horizontal="center" vertical="center"/>
    </xf>
    <xf numFmtId="0" fontId="48" fillId="12" borderId="1" xfId="14" applyFont="1" applyFill="1" applyBorder="1" applyAlignment="1">
      <alignment vertical="center"/>
    </xf>
    <xf numFmtId="0" fontId="72" fillId="12" borderId="1" xfId="14" applyFont="1" applyFill="1" applyBorder="1" applyAlignment="1">
      <alignment horizontal="center" vertical="center"/>
    </xf>
    <xf numFmtId="9" fontId="72" fillId="12" borderId="1" xfId="21" applyFont="1" applyFill="1" applyBorder="1" applyAlignment="1">
      <alignment horizontal="center" vertical="center"/>
    </xf>
    <xf numFmtId="44" fontId="72" fillId="12" borderId="1" xfId="12" applyFont="1" applyFill="1" applyBorder="1" applyAlignment="1">
      <alignment horizontal="center" vertical="center"/>
    </xf>
    <xf numFmtId="9" fontId="72" fillId="13" borderId="1" xfId="21" applyFont="1" applyFill="1" applyBorder="1" applyAlignment="1">
      <alignment horizontal="center" vertical="center"/>
    </xf>
    <xf numFmtId="0" fontId="31" fillId="13" borderId="1" xfId="14" applyFont="1" applyFill="1" applyBorder="1" applyAlignment="1">
      <alignment vertical="center"/>
    </xf>
    <xf numFmtId="0" fontId="31" fillId="13" borderId="1" xfId="14" applyFont="1" applyFill="1" applyBorder="1" applyAlignment="1">
      <alignment horizontal="center" vertical="center"/>
    </xf>
    <xf numFmtId="9" fontId="31" fillId="13" borderId="1" xfId="21" applyFont="1" applyFill="1" applyBorder="1" applyAlignment="1">
      <alignment horizontal="center" vertical="center"/>
    </xf>
    <xf numFmtId="44" fontId="31" fillId="13" borderId="1" xfId="12" applyFont="1" applyFill="1" applyBorder="1" applyAlignment="1">
      <alignment horizontal="center" vertical="center"/>
    </xf>
    <xf numFmtId="0" fontId="31" fillId="12" borderId="1" xfId="14" applyFont="1" applyFill="1" applyBorder="1" applyAlignment="1">
      <alignment horizontal="center" vertical="center"/>
    </xf>
    <xf numFmtId="9" fontId="31" fillId="12" borderId="1" xfId="21" applyFont="1" applyFill="1" applyBorder="1" applyAlignment="1">
      <alignment horizontal="center" vertical="center"/>
    </xf>
    <xf numFmtId="44" fontId="31" fillId="12" borderId="1" xfId="12" applyFont="1" applyFill="1" applyBorder="1" applyAlignment="1">
      <alignment horizontal="center" vertical="center"/>
    </xf>
    <xf numFmtId="0" fontId="48" fillId="12" borderId="0" xfId="14" applyFont="1" applyFill="1" applyBorder="1" applyAlignment="1">
      <alignment vertical="center"/>
    </xf>
    <xf numFmtId="0" fontId="72" fillId="12" borderId="1" xfId="14" applyFont="1" applyFill="1" applyBorder="1" applyAlignment="1">
      <alignment vertical="center"/>
    </xf>
    <xf numFmtId="0" fontId="31" fillId="12" borderId="1" xfId="14" applyFont="1" applyFill="1" applyBorder="1" applyAlignment="1">
      <alignment vertical="center"/>
    </xf>
    <xf numFmtId="0" fontId="48" fillId="12" borderId="1" xfId="14" applyFont="1" applyFill="1" applyBorder="1" applyAlignment="1">
      <alignment horizontal="center" vertical="center"/>
    </xf>
    <xf numFmtId="9" fontId="48" fillId="12" borderId="1" xfId="21" applyFont="1" applyFill="1" applyBorder="1" applyAlignment="1">
      <alignment horizontal="center" vertical="center"/>
    </xf>
    <xf numFmtId="44" fontId="48" fillId="12" borderId="1" xfId="12" applyFont="1" applyFill="1" applyBorder="1" applyAlignment="1">
      <alignment horizontal="center" vertical="center"/>
    </xf>
    <xf numFmtId="10" fontId="48" fillId="12" borderId="1" xfId="21" applyNumberFormat="1" applyFont="1" applyFill="1" applyBorder="1" applyAlignment="1">
      <alignment horizontal="center" vertical="center"/>
    </xf>
    <xf numFmtId="44" fontId="48" fillId="12" borderId="1" xfId="14" applyNumberFormat="1" applyFont="1" applyFill="1" applyBorder="1" applyAlignment="1">
      <alignment horizontal="center" vertical="center"/>
    </xf>
    <xf numFmtId="0" fontId="29" fillId="12" borderId="1" xfId="14" applyFont="1" applyFill="1" applyBorder="1" applyAlignment="1">
      <alignment horizontal="center" vertical="center"/>
    </xf>
    <xf numFmtId="9" fontId="29" fillId="12" borderId="1" xfId="21" applyFont="1" applyFill="1" applyBorder="1" applyAlignment="1">
      <alignment horizontal="center" vertical="center"/>
    </xf>
    <xf numFmtId="44" fontId="29" fillId="12" borderId="1" xfId="12" applyFont="1" applyFill="1" applyBorder="1" applyAlignment="1">
      <alignment horizontal="center" vertical="center"/>
    </xf>
    <xf numFmtId="0" fontId="2" fillId="4" borderId="1" xfId="14" applyFont="1" applyFill="1" applyBorder="1" applyAlignment="1">
      <alignment horizontal="center" vertical="center" wrapText="1"/>
    </xf>
    <xf numFmtId="172" fontId="3" fillId="3" borderId="1" xfId="14" applyNumberFormat="1" applyFont="1" applyFill="1" applyBorder="1" applyAlignment="1">
      <alignment horizontal="center" vertical="center"/>
    </xf>
    <xf numFmtId="0" fontId="3" fillId="0" borderId="1" xfId="14" applyFont="1" applyFill="1" applyBorder="1" applyAlignment="1">
      <alignment horizontal="center" vertical="center"/>
    </xf>
    <xf numFmtId="0" fontId="3" fillId="0" borderId="1" xfId="0" applyFont="1" applyBorder="1" applyAlignment="1">
      <alignment horizontal="left"/>
    </xf>
    <xf numFmtId="0" fontId="3" fillId="0" borderId="1" xfId="0" applyFont="1" applyBorder="1" applyAlignment="1">
      <alignment horizontal="center"/>
    </xf>
    <xf numFmtId="172" fontId="3" fillId="0" borderId="1" xfId="0" applyNumberFormat="1" applyFont="1" applyBorder="1" applyAlignment="1">
      <alignment horizontal="center"/>
    </xf>
    <xf numFmtId="0" fontId="1" fillId="0" borderId="1" xfId="0" applyFont="1" applyBorder="1" applyAlignment="1">
      <alignment horizontal="center"/>
    </xf>
    <xf numFmtId="172" fontId="31" fillId="3" borderId="1" xfId="14" applyNumberFormat="1" applyFont="1" applyFill="1" applyBorder="1" applyAlignment="1">
      <alignment horizontal="center" vertical="center"/>
    </xf>
    <xf numFmtId="172" fontId="1" fillId="0" borderId="1" xfId="0" applyNumberFormat="1" applyFont="1" applyBorder="1"/>
    <xf numFmtId="0" fontId="4" fillId="4" borderId="1" xfId="14" applyFont="1" applyFill="1" applyBorder="1" applyAlignment="1">
      <alignment horizontal="center" vertical="center"/>
    </xf>
    <xf numFmtId="173" fontId="1" fillId="0" borderId="1" xfId="14" applyNumberFormat="1" applyFont="1" applyFill="1" applyBorder="1" applyAlignment="1">
      <alignment horizontal="center" vertical="center"/>
    </xf>
    <xf numFmtId="10" fontId="1" fillId="0" borderId="1" xfId="14" applyNumberFormat="1" applyFont="1" applyFill="1" applyBorder="1" applyAlignment="1">
      <alignment horizontal="center" vertical="center"/>
    </xf>
    <xf numFmtId="9" fontId="1" fillId="0" borderId="1" xfId="14" applyNumberFormat="1" applyFont="1" applyFill="1" applyBorder="1" applyAlignment="1">
      <alignment horizontal="center" vertical="center"/>
    </xf>
    <xf numFmtId="172" fontId="1" fillId="0" borderId="1" xfId="14" applyNumberFormat="1" applyFont="1" applyFill="1" applyBorder="1" applyAlignment="1">
      <alignment horizontal="center" vertical="center"/>
    </xf>
    <xf numFmtId="172" fontId="29" fillId="3" borderId="1" xfId="14" applyNumberFormat="1" applyFont="1" applyFill="1" applyBorder="1" applyAlignment="1">
      <alignment horizontal="center" vertical="center"/>
    </xf>
    <xf numFmtId="172" fontId="29" fillId="0" borderId="1" xfId="14" applyNumberFormat="1" applyFont="1" applyFill="1" applyBorder="1" applyAlignment="1">
      <alignment horizontal="center" vertical="center"/>
    </xf>
    <xf numFmtId="44" fontId="3" fillId="0" borderId="1" xfId="1" applyFont="1" applyBorder="1" applyAlignment="1">
      <alignment horizontal="center"/>
    </xf>
    <xf numFmtId="44" fontId="1" fillId="0" borderId="1" xfId="1" applyFont="1" applyBorder="1"/>
    <xf numFmtId="0" fontId="1" fillId="6" borderId="1" xfId="14" applyFont="1" applyFill="1" applyBorder="1" applyAlignment="1">
      <alignment horizontal="center"/>
    </xf>
    <xf numFmtId="0" fontId="1" fillId="6" borderId="1" xfId="14" applyFont="1" applyFill="1" applyBorder="1" applyAlignment="1">
      <alignment horizontal="right" vertical="center"/>
    </xf>
    <xf numFmtId="0" fontId="32" fillId="4" borderId="1" xfId="14" applyFont="1" applyFill="1" applyBorder="1" applyAlignment="1">
      <alignment horizontal="center" vertical="center" wrapText="1"/>
    </xf>
    <xf numFmtId="49" fontId="31" fillId="3" borderId="0" xfId="14" applyNumberFormat="1" applyFont="1" applyFill="1" applyBorder="1" applyAlignment="1">
      <alignment horizontal="center" vertical="center"/>
    </xf>
    <xf numFmtId="0" fontId="2" fillId="4" borderId="1" xfId="14" applyFont="1" applyFill="1" applyBorder="1" applyAlignment="1">
      <alignment horizontal="center" vertical="center"/>
    </xf>
    <xf numFmtId="0" fontId="31" fillId="0" borderId="0" xfId="0" applyFont="1"/>
    <xf numFmtId="0" fontId="3" fillId="0" borderId="1" xfId="14" applyFont="1" applyFill="1" applyBorder="1" applyAlignment="1">
      <alignment vertical="center"/>
    </xf>
    <xf numFmtId="9" fontId="3" fillId="0" borderId="1" xfId="24" applyFont="1" applyFill="1" applyBorder="1" applyAlignment="1">
      <alignment horizontal="center" vertical="center"/>
    </xf>
    <xf numFmtId="0" fontId="0" fillId="0" borderId="0" xfId="0" applyFill="1"/>
    <xf numFmtId="0" fontId="31" fillId="0" borderId="1" xfId="14" applyFont="1" applyFill="1" applyBorder="1" applyAlignment="1">
      <alignment horizontal="center" vertical="center"/>
    </xf>
    <xf numFmtId="9" fontId="31" fillId="0" borderId="1" xfId="24" applyFont="1" applyFill="1" applyBorder="1" applyAlignment="1">
      <alignment horizontal="center" vertical="center"/>
    </xf>
    <xf numFmtId="44" fontId="31" fillId="0" borderId="1" xfId="1" applyFont="1" applyFill="1" applyBorder="1" applyAlignment="1">
      <alignment horizontal="center" vertical="center"/>
    </xf>
    <xf numFmtId="0" fontId="31" fillId="0" borderId="1" xfId="14" applyFont="1" applyFill="1" applyBorder="1" applyAlignment="1">
      <alignment vertical="center"/>
    </xf>
    <xf numFmtId="49" fontId="31" fillId="3" borderId="0" xfId="14" applyNumberFormat="1" applyFont="1" applyFill="1" applyBorder="1" applyAlignment="1">
      <alignment horizontal="center" vertical="center"/>
    </xf>
    <xf numFmtId="6" fontId="1" fillId="3" borderId="1" xfId="14" applyNumberFormat="1" applyFont="1" applyFill="1" applyBorder="1" applyAlignment="1">
      <alignment horizontal="center" vertical="center"/>
    </xf>
    <xf numFmtId="9" fontId="1" fillId="0" borderId="1" xfId="24" applyFont="1" applyFill="1" applyBorder="1" applyAlignment="1">
      <alignment horizontal="center" vertical="center"/>
    </xf>
    <xf numFmtId="44" fontId="29" fillId="0" borderId="0" xfId="1" applyFont="1"/>
    <xf numFmtId="44" fontId="31" fillId="3" borderId="0" xfId="1" applyFont="1" applyFill="1" applyBorder="1" applyAlignment="1">
      <alignment horizontal="right" vertical="center"/>
    </xf>
    <xf numFmtId="44" fontId="31" fillId="3" borderId="0" xfId="1" applyFont="1" applyFill="1" applyBorder="1" applyAlignment="1">
      <alignment vertical="center"/>
    </xf>
    <xf numFmtId="44" fontId="31" fillId="3" borderId="0" xfId="1" applyFont="1" applyFill="1" applyBorder="1" applyAlignment="1">
      <alignment horizontal="center" vertical="center"/>
    </xf>
    <xf numFmtId="168" fontId="1" fillId="0" borderId="1" xfId="1" applyNumberFormat="1" applyFont="1" applyBorder="1" applyAlignment="1">
      <alignment vertical="center"/>
    </xf>
    <xf numFmtId="0" fontId="29" fillId="3" borderId="1" xfId="0" applyFont="1" applyFill="1" applyBorder="1" applyAlignment="1">
      <alignment horizontal="center"/>
    </xf>
    <xf numFmtId="168" fontId="3" fillId="0" borderId="1" xfId="1" applyNumberFormat="1" applyFont="1" applyBorder="1" applyAlignment="1">
      <alignment horizontal="center" vertical="center"/>
    </xf>
    <xf numFmtId="168" fontId="1" fillId="0" borderId="1" xfId="1" applyNumberFormat="1" applyFont="1" applyBorder="1" applyAlignment="1">
      <alignment horizontal="center" vertical="center"/>
    </xf>
    <xf numFmtId="10" fontId="1" fillId="0" borderId="1" xfId="1" applyNumberFormat="1" applyFont="1" applyBorder="1" applyAlignment="1">
      <alignment vertical="center"/>
    </xf>
    <xf numFmtId="9" fontId="1" fillId="0" borderId="1" xfId="1" applyNumberFormat="1" applyFont="1" applyBorder="1" applyAlignment="1">
      <alignment vertical="center"/>
    </xf>
    <xf numFmtId="0" fontId="29" fillId="3" borderId="1" xfId="0" applyFont="1" applyFill="1" applyBorder="1"/>
    <xf numFmtId="168" fontId="1" fillId="0" borderId="1" xfId="1" applyNumberFormat="1" applyFont="1" applyFill="1" applyBorder="1" applyAlignment="1">
      <alignment horizontal="center" vertical="center"/>
    </xf>
    <xf numFmtId="168" fontId="3" fillId="0" borderId="1" xfId="1" applyNumberFormat="1" applyFont="1" applyBorder="1" applyAlignment="1">
      <alignment vertical="center"/>
    </xf>
    <xf numFmtId="44" fontId="1" fillId="3" borderId="0" xfId="1" applyFont="1" applyFill="1" applyBorder="1" applyAlignment="1">
      <alignment vertical="center"/>
    </xf>
    <xf numFmtId="44" fontId="1" fillId="0" borderId="0" xfId="1" applyFont="1"/>
    <xf numFmtId="49" fontId="31" fillId="3" borderId="0" xfId="14" applyNumberFormat="1" applyFont="1" applyFill="1" applyBorder="1" applyAlignment="1">
      <alignment horizontal="center" vertical="center"/>
    </xf>
    <xf numFmtId="172" fontId="0" fillId="3" borderId="1" xfId="0" applyNumberFormat="1" applyFont="1" applyFill="1" applyBorder="1" applyAlignment="1">
      <alignment vertical="center"/>
    </xf>
    <xf numFmtId="0" fontId="32" fillId="4" borderId="1" xfId="14" applyFont="1" applyFill="1" applyBorder="1" applyAlignment="1">
      <alignment horizontal="center" vertical="center" wrapText="1"/>
    </xf>
    <xf numFmtId="49" fontId="31" fillId="3" borderId="0" xfId="14" applyNumberFormat="1" applyFont="1" applyFill="1" applyBorder="1" applyAlignment="1">
      <alignment horizontal="center" vertical="center"/>
    </xf>
    <xf numFmtId="0" fontId="32" fillId="4" borderId="1" xfId="14" applyFont="1" applyFill="1" applyBorder="1" applyAlignment="1">
      <alignment horizontal="center" vertical="center" wrapText="1"/>
    </xf>
    <xf numFmtId="49" fontId="31" fillId="3" borderId="0" xfId="14" applyNumberFormat="1" applyFont="1" applyFill="1" applyBorder="1" applyAlignment="1">
      <alignment horizontal="center" vertical="center"/>
    </xf>
    <xf numFmtId="183" fontId="1" fillId="3" borderId="1" xfId="24" applyNumberFormat="1" applyFont="1" applyFill="1" applyBorder="1" applyAlignment="1">
      <alignment horizontal="center" vertical="center"/>
    </xf>
    <xf numFmtId="176" fontId="1" fillId="3" borderId="1" xfId="24" applyNumberFormat="1" applyFont="1" applyFill="1" applyBorder="1" applyAlignment="1">
      <alignment horizontal="center" vertical="center"/>
    </xf>
    <xf numFmtId="9" fontId="29" fillId="6" borderId="1" xfId="24" applyFont="1" applyFill="1" applyBorder="1" applyAlignment="1">
      <alignment horizontal="center" vertical="center"/>
    </xf>
    <xf numFmtId="9" fontId="1" fillId="6" borderId="1" xfId="24" applyFont="1" applyFill="1" applyBorder="1" applyAlignment="1">
      <alignment horizontal="center" vertical="center"/>
    </xf>
    <xf numFmtId="43" fontId="29" fillId="0" borderId="0" xfId="25" applyFont="1"/>
    <xf numFmtId="43" fontId="31" fillId="3" borderId="0" xfId="25" applyFont="1" applyFill="1" applyBorder="1" applyAlignment="1">
      <alignment vertical="center"/>
    </xf>
    <xf numFmtId="43" fontId="31" fillId="3" borderId="0" xfId="25" applyFont="1" applyFill="1" applyBorder="1" applyAlignment="1">
      <alignment horizontal="center" vertical="center"/>
    </xf>
    <xf numFmtId="43" fontId="2" fillId="4" borderId="1" xfId="25" applyFont="1" applyFill="1" applyBorder="1" applyAlignment="1">
      <alignment horizontal="center" vertical="center"/>
    </xf>
    <xf numFmtId="43" fontId="1" fillId="3" borderId="0" xfId="25" applyFont="1" applyFill="1" applyBorder="1" applyAlignment="1">
      <alignment vertical="center"/>
    </xf>
    <xf numFmtId="0" fontId="0" fillId="3" borderId="0" xfId="14" applyFont="1" applyFill="1" applyBorder="1" applyAlignment="1">
      <alignment vertical="center"/>
    </xf>
    <xf numFmtId="0" fontId="31" fillId="3" borderId="0" xfId="14" applyFont="1" applyFill="1" applyBorder="1" applyAlignment="1">
      <alignment horizontal="center" vertical="center"/>
    </xf>
    <xf numFmtId="43" fontId="0" fillId="0" borderId="0" xfId="25" applyFont="1"/>
    <xf numFmtId="43" fontId="29" fillId="0" borderId="0" xfId="25" applyFont="1" applyFill="1"/>
    <xf numFmtId="0" fontId="32" fillId="4" borderId="1" xfId="14" applyFont="1" applyFill="1" applyBorder="1" applyAlignment="1">
      <alignment horizontal="center" vertical="center" wrapText="1"/>
    </xf>
    <xf numFmtId="49" fontId="31" fillId="3" borderId="0" xfId="14" applyNumberFormat="1" applyFont="1" applyFill="1" applyBorder="1" applyAlignment="1">
      <alignment horizontal="center" vertical="center"/>
    </xf>
    <xf numFmtId="0" fontId="3" fillId="3" borderId="1" xfId="14" applyFont="1" applyFill="1" applyBorder="1" applyAlignment="1">
      <alignment horizontal="center" vertical="center" wrapText="1"/>
    </xf>
    <xf numFmtId="0" fontId="32" fillId="4" borderId="1" xfId="14" applyFont="1" applyFill="1" applyBorder="1" applyAlignment="1">
      <alignment horizontal="center" vertical="center" wrapText="1"/>
    </xf>
    <xf numFmtId="49" fontId="31" fillId="3" borderId="0" xfId="14" applyNumberFormat="1" applyFont="1" applyFill="1" applyBorder="1" applyAlignment="1">
      <alignment horizontal="center" vertical="center"/>
    </xf>
    <xf numFmtId="49" fontId="37" fillId="5" borderId="0" xfId="15" applyNumberFormat="1" applyFont="1" applyFill="1" applyBorder="1" applyAlignment="1">
      <alignment horizontal="center" vertical="center"/>
    </xf>
    <xf numFmtId="0" fontId="31" fillId="3" borderId="1" xfId="14" applyFont="1" applyFill="1" applyBorder="1" applyAlignment="1">
      <alignment horizontal="center" vertical="center" wrapText="1"/>
    </xf>
    <xf numFmtId="9" fontId="3" fillId="3" borderId="1" xfId="14" applyNumberFormat="1" applyFont="1" applyFill="1" applyBorder="1" applyAlignment="1">
      <alignment horizontal="center" vertical="center"/>
    </xf>
    <xf numFmtId="0" fontId="23" fillId="5" borderId="0" xfId="15" applyFill="1"/>
    <xf numFmtId="0" fontId="37" fillId="0" borderId="0" xfId="0" applyFont="1"/>
    <xf numFmtId="49" fontId="31" fillId="3" borderId="0" xfId="14" applyNumberFormat="1" applyFont="1" applyFill="1" applyBorder="1" applyAlignment="1">
      <alignment horizontal="center" vertical="center"/>
    </xf>
    <xf numFmtId="49" fontId="31" fillId="3" borderId="0" xfId="14" applyNumberFormat="1" applyFont="1" applyFill="1" applyBorder="1" applyAlignment="1">
      <alignment horizontal="center" vertical="center"/>
    </xf>
    <xf numFmtId="0" fontId="76" fillId="3" borderId="0" xfId="14" applyFont="1" applyFill="1" applyBorder="1" applyAlignment="1"/>
    <xf numFmtId="0" fontId="2" fillId="4" borderId="1" xfId="14" applyFont="1" applyFill="1" applyBorder="1" applyAlignment="1">
      <alignment horizontal="center" vertical="center"/>
    </xf>
    <xf numFmtId="0" fontId="32" fillId="4" borderId="1" xfId="14" applyFont="1" applyFill="1" applyBorder="1" applyAlignment="1">
      <alignment horizontal="center" vertical="center" wrapText="1"/>
    </xf>
    <xf numFmtId="49" fontId="31" fillId="3" borderId="0" xfId="14" applyNumberFormat="1" applyFont="1" applyFill="1" applyBorder="1" applyAlignment="1">
      <alignment horizontal="center" vertical="center"/>
    </xf>
    <xf numFmtId="0" fontId="35" fillId="0" borderId="0" xfId="0" applyFont="1" applyAlignment="1">
      <alignment horizontal="center"/>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7" fillId="3" borderId="1" xfId="0" applyNumberFormat="1" applyFont="1" applyFill="1" applyBorder="1" applyAlignment="1">
      <alignment horizontal="left" vertical="top"/>
    </xf>
    <xf numFmtId="49" fontId="31" fillId="3" borderId="0" xfId="14" applyNumberFormat="1" applyFont="1" applyFill="1" applyBorder="1" applyAlignment="1">
      <alignment horizontal="center" vertical="center"/>
    </xf>
    <xf numFmtId="0" fontId="32" fillId="4" borderId="1" xfId="14" applyFont="1" applyFill="1" applyBorder="1" applyAlignment="1">
      <alignment horizontal="center" vertical="center" wrapText="1"/>
    </xf>
    <xf numFmtId="0" fontId="35"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vertical="center"/>
    </xf>
    <xf numFmtId="0" fontId="37" fillId="0" borderId="0" xfId="0" applyFont="1" applyAlignment="1">
      <alignment horizontal="right" vertical="center"/>
    </xf>
    <xf numFmtId="0" fontId="0" fillId="0" borderId="0" xfId="0" applyFont="1" applyBorder="1" applyAlignment="1">
      <alignment vertical="center"/>
    </xf>
    <xf numFmtId="4" fontId="0" fillId="0" borderId="1" xfId="0" applyNumberForma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right" vertical="center"/>
    </xf>
    <xf numFmtId="9" fontId="0" fillId="0" borderId="1" xfId="0" applyNumberFormat="1" applyBorder="1" applyAlignment="1">
      <alignment horizontal="right" vertical="center"/>
    </xf>
    <xf numFmtId="4" fontId="0" fillId="0" borderId="1" xfId="0" applyNumberFormat="1" applyFont="1" applyBorder="1" applyAlignment="1">
      <alignment horizontal="right" vertical="center"/>
    </xf>
    <xf numFmtId="0" fontId="0" fillId="0" borderId="1" xfId="0" applyBorder="1" applyAlignment="1">
      <alignment vertical="top"/>
    </xf>
    <xf numFmtId="0" fontId="0" fillId="0" borderId="1" xfId="0" applyFont="1" applyBorder="1" applyAlignment="1">
      <alignment horizontal="right" vertical="center"/>
    </xf>
    <xf numFmtId="4" fontId="0" fillId="0" borderId="1" xfId="0" applyNumberFormat="1" applyFill="1" applyBorder="1" applyAlignment="1">
      <alignment horizontal="right" vertical="center"/>
    </xf>
    <xf numFmtId="4" fontId="0" fillId="0" borderId="1" xfId="0" applyNumberFormat="1" applyBorder="1" applyAlignment="1">
      <alignment horizontal="right" vertical="center"/>
    </xf>
    <xf numFmtId="170" fontId="0" fillId="0" borderId="1" xfId="0" applyNumberFormat="1" applyFont="1" applyBorder="1" applyAlignment="1">
      <alignment horizontal="right" vertical="center"/>
    </xf>
    <xf numFmtId="170" fontId="0" fillId="0" borderId="1" xfId="0" applyNumberFormat="1" applyFont="1" applyBorder="1" applyAlignment="1">
      <alignment horizontal="center" vertical="center"/>
    </xf>
    <xf numFmtId="170" fontId="0" fillId="0" borderId="1" xfId="0" applyNumberFormat="1" applyBorder="1" applyAlignment="1">
      <alignment horizontal="right" vertical="center"/>
    </xf>
    <xf numFmtId="49" fontId="31" fillId="3" borderId="0" xfId="14" applyNumberFormat="1" applyFont="1" applyFill="1" applyBorder="1" applyAlignment="1">
      <alignment horizontal="center" vertical="center"/>
    </xf>
    <xf numFmtId="0" fontId="32" fillId="4" borderId="1" xfId="14" applyFont="1" applyFill="1" applyBorder="1" applyAlignment="1">
      <alignment horizontal="center" vertical="center" wrapText="1"/>
    </xf>
    <xf numFmtId="0" fontId="35" fillId="0" borderId="0" xfId="0" applyFont="1" applyAlignment="1">
      <alignment horizontal="center"/>
    </xf>
    <xf numFmtId="49" fontId="31" fillId="3" borderId="0" xfId="14" applyNumberFormat="1" applyFont="1" applyFill="1" applyBorder="1" applyAlignment="1">
      <alignment horizontal="center" vertical="center"/>
    </xf>
    <xf numFmtId="0" fontId="32" fillId="4" borderId="1" xfId="14" applyFont="1" applyFill="1" applyBorder="1" applyAlignment="1">
      <alignment horizontal="center" vertical="center" wrapText="1"/>
    </xf>
    <xf numFmtId="0" fontId="35" fillId="0" borderId="0" xfId="0" applyFont="1" applyAlignment="1">
      <alignment horizontal="center"/>
    </xf>
    <xf numFmtId="43" fontId="31" fillId="6" borderId="1" xfId="29" applyFont="1" applyFill="1" applyBorder="1" applyAlignment="1">
      <alignment horizontal="center" vertical="center"/>
    </xf>
    <xf numFmtId="170" fontId="3" fillId="3" borderId="1" xfId="14" applyNumberFormat="1" applyFont="1" applyFill="1" applyBorder="1" applyAlignment="1">
      <alignment horizontal="center" vertical="center"/>
    </xf>
    <xf numFmtId="0" fontId="41" fillId="3" borderId="0" xfId="14" applyFont="1" applyFill="1" applyBorder="1" applyAlignment="1">
      <alignment vertical="center"/>
    </xf>
    <xf numFmtId="0" fontId="31" fillId="4" borderId="1" xfId="14" applyFont="1" applyFill="1" applyBorder="1" applyAlignment="1">
      <alignment horizontal="center" vertical="center"/>
    </xf>
    <xf numFmtId="49" fontId="31" fillId="3" borderId="0" xfId="14" applyNumberFormat="1" applyFont="1" applyFill="1" applyBorder="1" applyAlignment="1">
      <alignment horizontal="center" vertical="center"/>
    </xf>
    <xf numFmtId="0" fontId="32" fillId="4" borderId="1" xfId="14" applyFont="1" applyFill="1" applyBorder="1" applyAlignment="1">
      <alignment horizontal="center" vertical="center" wrapText="1"/>
    </xf>
    <xf numFmtId="0" fontId="2" fillId="4" borderId="1" xfId="14" applyFont="1" applyFill="1" applyBorder="1" applyAlignment="1">
      <alignment horizontal="center" vertical="center"/>
    </xf>
    <xf numFmtId="0" fontId="1" fillId="3" borderId="3" xfId="14" applyFont="1" applyFill="1" applyBorder="1" applyAlignment="1">
      <alignment horizontal="center" vertical="center" wrapText="1"/>
    </xf>
    <xf numFmtId="0" fontId="35" fillId="0" borderId="0" xfId="0" applyFont="1" applyAlignment="1">
      <alignment horizontal="center"/>
    </xf>
    <xf numFmtId="0" fontId="0" fillId="0" borderId="0" xfId="0" applyAlignment="1">
      <alignment wrapText="1"/>
    </xf>
    <xf numFmtId="0" fontId="0" fillId="0" borderId="0" xfId="0" applyAlignment="1">
      <alignment horizontal="center" vertical="center"/>
    </xf>
    <xf numFmtId="44" fontId="1" fillId="3" borderId="1" xfId="1" applyFont="1" applyFill="1" applyBorder="1" applyAlignment="1">
      <alignment horizontal="center" vertical="center"/>
    </xf>
    <xf numFmtId="0" fontId="81" fillId="0" borderId="0" xfId="30" applyFont="1"/>
    <xf numFmtId="2" fontId="81" fillId="0" borderId="0" xfId="30" applyNumberFormat="1" applyFont="1" applyAlignment="1">
      <alignment horizontal="center"/>
    </xf>
    <xf numFmtId="2" fontId="81" fillId="0" borderId="0" xfId="30" applyNumberFormat="1" applyFont="1"/>
    <xf numFmtId="0" fontId="82" fillId="5" borderId="0" xfId="31" applyFont="1" applyFill="1" applyBorder="1" applyAlignment="1">
      <alignment vertical="center"/>
    </xf>
    <xf numFmtId="2" fontId="83" fillId="5" borderId="0" xfId="31" applyNumberFormat="1" applyFont="1" applyFill="1" applyBorder="1" applyAlignment="1">
      <alignment horizontal="center" vertical="center"/>
    </xf>
    <xf numFmtId="2" fontId="83" fillId="5" borderId="0" xfId="31" applyNumberFormat="1" applyFont="1" applyFill="1" applyBorder="1" applyAlignment="1">
      <alignment vertical="center"/>
    </xf>
    <xf numFmtId="49" fontId="83" fillId="5" borderId="0" xfId="31" applyNumberFormat="1" applyFont="1" applyFill="1" applyBorder="1" applyAlignment="1">
      <alignment horizontal="center" vertical="center"/>
    </xf>
    <xf numFmtId="2" fontId="83" fillId="5" borderId="0" xfId="31" applyNumberFormat="1" applyFont="1" applyFill="1" applyBorder="1" applyAlignment="1">
      <alignment horizontal="center" vertical="center"/>
    </xf>
    <xf numFmtId="2" fontId="86" fillId="0" borderId="0" xfId="30" applyNumberFormat="1" applyFont="1"/>
    <xf numFmtId="0" fontId="86" fillId="0" borderId="0" xfId="30" applyFont="1"/>
    <xf numFmtId="2" fontId="80" fillId="0" borderId="0" xfId="30" applyNumberFormat="1"/>
    <xf numFmtId="0" fontId="80" fillId="0" borderId="0" xfId="30"/>
    <xf numFmtId="2" fontId="89" fillId="5" borderId="1" xfId="31" applyNumberFormat="1" applyFont="1" applyFill="1" applyBorder="1" applyAlignment="1">
      <alignment horizontal="center" vertical="center"/>
    </xf>
    <xf numFmtId="2" fontId="81" fillId="0" borderId="0" xfId="30" applyNumberFormat="1" applyFont="1" applyFill="1"/>
    <xf numFmtId="0" fontId="81" fillId="0" borderId="0" xfId="30" applyFont="1" applyFill="1"/>
    <xf numFmtId="0" fontId="0" fillId="5" borderId="0" xfId="31" applyFont="1" applyFill="1" applyBorder="1" applyAlignment="1">
      <alignment horizontal="left" vertical="center"/>
    </xf>
    <xf numFmtId="2" fontId="0" fillId="5" borderId="0" xfId="31" applyNumberFormat="1" applyFont="1" applyFill="1" applyBorder="1" applyAlignment="1">
      <alignment horizontal="center" vertical="center"/>
    </xf>
    <xf numFmtId="2" fontId="0" fillId="5" borderId="0" xfId="31" applyNumberFormat="1" applyFont="1" applyFill="1" applyBorder="1" applyAlignment="1">
      <alignment vertical="center"/>
    </xf>
    <xf numFmtId="2" fontId="80" fillId="0" borderId="0" xfId="30" applyNumberFormat="1" applyAlignment="1">
      <alignment horizontal="center"/>
    </xf>
    <xf numFmtId="49" fontId="31" fillId="3" borderId="0" xfId="14" applyNumberFormat="1" applyFont="1" applyFill="1" applyBorder="1" applyAlignment="1">
      <alignment horizontal="center" vertical="center"/>
    </xf>
    <xf numFmtId="0" fontId="35" fillId="0" borderId="0" xfId="0" applyFont="1" applyAlignment="1">
      <alignment horizontal="center"/>
    </xf>
    <xf numFmtId="0" fontId="29" fillId="0" borderId="0" xfId="0" applyFont="1" applyAlignment="1">
      <alignment horizontal="left"/>
    </xf>
    <xf numFmtId="0" fontId="31" fillId="3" borderId="0" xfId="14" applyFont="1" applyFill="1" applyBorder="1" applyAlignment="1">
      <alignment horizontal="left" vertical="center"/>
    </xf>
    <xf numFmtId="0" fontId="0" fillId="0" borderId="0" xfId="0" applyAlignment="1">
      <alignment horizontal="left"/>
    </xf>
    <xf numFmtId="0" fontId="29" fillId="0" borderId="0" xfId="0" applyFont="1" applyAlignment="1">
      <alignment horizontal="left" vertical="top"/>
    </xf>
    <xf numFmtId="0" fontId="31" fillId="3" borderId="0" xfId="14" applyFont="1" applyFill="1" applyBorder="1" applyAlignment="1">
      <alignment horizontal="left" vertical="top"/>
    </xf>
    <xf numFmtId="0" fontId="3" fillId="6" borderId="1" xfId="14" applyFont="1" applyFill="1" applyBorder="1" applyAlignment="1">
      <alignment horizontal="left" vertical="top"/>
    </xf>
    <xf numFmtId="0" fontId="3" fillId="3" borderId="1" xfId="14" applyFont="1" applyFill="1" applyBorder="1" applyAlignment="1">
      <alignment horizontal="left" vertical="top"/>
    </xf>
    <xf numFmtId="0" fontId="1" fillId="3" borderId="1" xfId="14" applyFont="1" applyFill="1" applyBorder="1" applyAlignment="1">
      <alignment horizontal="left" vertical="top"/>
    </xf>
    <xf numFmtId="0" fontId="1" fillId="0" borderId="1" xfId="0" applyFont="1" applyBorder="1" applyAlignment="1">
      <alignment horizontal="left" vertical="top"/>
    </xf>
    <xf numFmtId="0" fontId="31" fillId="6" borderId="1" xfId="14" applyFont="1" applyFill="1" applyBorder="1" applyAlignment="1">
      <alignment horizontal="left" vertical="top"/>
    </xf>
    <xf numFmtId="0" fontId="29" fillId="3" borderId="1" xfId="14" applyFont="1" applyFill="1" applyBorder="1" applyAlignment="1">
      <alignment horizontal="left" vertical="top"/>
    </xf>
    <xf numFmtId="0" fontId="31" fillId="3" borderId="1" xfId="14" applyFont="1" applyFill="1" applyBorder="1" applyAlignment="1">
      <alignment horizontal="left" vertical="top"/>
    </xf>
    <xf numFmtId="0" fontId="2" fillId="4" borderId="1" xfId="14" applyFont="1" applyFill="1" applyBorder="1" applyAlignment="1">
      <alignment horizontal="left" vertical="top"/>
    </xf>
    <xf numFmtId="0" fontId="0" fillId="0" borderId="0" xfId="0" applyAlignment="1">
      <alignment horizontal="left" vertical="top"/>
    </xf>
    <xf numFmtId="0" fontId="1" fillId="3" borderId="0" xfId="14" applyFont="1" applyFill="1" applyBorder="1" applyAlignment="1">
      <alignment horizontal="left" vertical="top"/>
    </xf>
    <xf numFmtId="41" fontId="78" fillId="0" borderId="1" xfId="24" applyNumberFormat="1" applyFont="1" applyFill="1" applyBorder="1" applyAlignment="1">
      <alignment horizontal="center" vertical="center"/>
    </xf>
    <xf numFmtId="8" fontId="43" fillId="0" borderId="1" xfId="14" applyNumberFormat="1" applyFont="1" applyFill="1" applyBorder="1" applyAlignment="1">
      <alignment horizontal="center" vertical="center"/>
    </xf>
    <xf numFmtId="41" fontId="78" fillId="0" borderId="1" xfId="14" applyNumberFormat="1" applyFont="1" applyFill="1" applyBorder="1" applyAlignment="1">
      <alignment vertical="center"/>
    </xf>
    <xf numFmtId="0" fontId="29" fillId="0" borderId="1" xfId="14" applyFont="1" applyFill="1" applyBorder="1" applyAlignment="1">
      <alignment horizontal="center" vertical="center" wrapText="1"/>
    </xf>
    <xf numFmtId="10" fontId="43" fillId="0" borderId="1" xfId="14" applyNumberFormat="1" applyFont="1" applyFill="1" applyBorder="1" applyAlignment="1">
      <alignment horizontal="center" vertical="center"/>
    </xf>
    <xf numFmtId="9" fontId="29" fillId="3" borderId="1" xfId="24" applyFont="1" applyFill="1" applyBorder="1" applyAlignment="1">
      <alignment horizontal="center" vertical="center" wrapText="1"/>
    </xf>
    <xf numFmtId="0" fontId="29" fillId="3" borderId="1" xfId="14" applyFont="1" applyFill="1" applyBorder="1" applyAlignment="1">
      <alignment horizontal="center" vertical="center" wrapText="1"/>
    </xf>
    <xf numFmtId="44" fontId="29" fillId="0" borderId="0" xfId="1" applyFont="1" applyBorder="1"/>
    <xf numFmtId="44" fontId="78" fillId="0" borderId="1" xfId="1" applyFont="1" applyFill="1" applyBorder="1" applyAlignment="1">
      <alignment horizontal="center" vertical="center"/>
    </xf>
    <xf numFmtId="44" fontId="29" fillId="0" borderId="0" xfId="1" applyFont="1" applyFill="1"/>
    <xf numFmtId="44" fontId="42" fillId="0" borderId="0" xfId="1" applyFont="1"/>
    <xf numFmtId="44" fontId="29" fillId="3" borderId="0" xfId="1" applyFont="1" applyFill="1" applyBorder="1" applyAlignment="1">
      <alignment vertical="center"/>
    </xf>
    <xf numFmtId="0" fontId="29" fillId="0" borderId="0" xfId="0" applyFont="1" applyBorder="1" applyAlignment="1">
      <alignment wrapText="1"/>
    </xf>
    <xf numFmtId="0" fontId="31" fillId="3" borderId="0" xfId="14" applyFont="1" applyFill="1" applyBorder="1" applyAlignment="1">
      <alignment vertical="center" wrapText="1"/>
    </xf>
    <xf numFmtId="49" fontId="31" fillId="3" borderId="0" xfId="14" applyNumberFormat="1" applyFont="1" applyFill="1" applyBorder="1" applyAlignment="1">
      <alignment horizontal="center" vertical="center" wrapText="1"/>
    </xf>
    <xf numFmtId="41" fontId="31" fillId="3" borderId="1" xfId="24" applyNumberFormat="1" applyFont="1" applyFill="1" applyBorder="1" applyAlignment="1">
      <alignment horizontal="center" vertical="center" wrapText="1"/>
    </xf>
    <xf numFmtId="0" fontId="29" fillId="0" borderId="0" xfId="0" applyFont="1" applyFill="1" applyAlignment="1">
      <alignment wrapText="1"/>
    </xf>
    <xf numFmtId="0" fontId="42" fillId="0" borderId="0" xfId="0" applyFont="1" applyAlignment="1">
      <alignment wrapText="1"/>
    </xf>
    <xf numFmtId="0" fontId="29" fillId="0" borderId="0" xfId="0" applyFont="1" applyAlignment="1">
      <alignment wrapText="1"/>
    </xf>
    <xf numFmtId="0" fontId="29" fillId="0" borderId="1" xfId="14" applyFont="1" applyFill="1" applyBorder="1" applyAlignment="1">
      <alignment horizontal="left" vertical="center"/>
    </xf>
    <xf numFmtId="0" fontId="29" fillId="0" borderId="1" xfId="14" applyFont="1" applyFill="1" applyBorder="1" applyAlignment="1">
      <alignment horizontal="left" vertical="center" wrapText="1"/>
    </xf>
    <xf numFmtId="0" fontId="29" fillId="3" borderId="1" xfId="14" applyFont="1" applyFill="1" applyBorder="1" applyAlignment="1">
      <alignment horizontal="left" vertical="center" wrapText="1"/>
    </xf>
    <xf numFmtId="0" fontId="29" fillId="0" borderId="0" xfId="0" applyFont="1" applyBorder="1" applyAlignment="1">
      <alignment horizontal="left" vertical="top"/>
    </xf>
    <xf numFmtId="41" fontId="31" fillId="3" borderId="1" xfId="14" applyNumberFormat="1" applyFont="1" applyFill="1" applyBorder="1" applyAlignment="1">
      <alignment horizontal="left" vertical="top"/>
    </xf>
    <xf numFmtId="0" fontId="29" fillId="0" borderId="1" xfId="14" applyFont="1" applyFill="1" applyBorder="1" applyAlignment="1">
      <alignment horizontal="left" vertical="top"/>
    </xf>
    <xf numFmtId="0" fontId="29" fillId="0" borderId="1" xfId="14" applyFont="1" applyFill="1" applyBorder="1" applyAlignment="1">
      <alignment horizontal="left" vertical="top" wrapText="1"/>
    </xf>
    <xf numFmtId="41" fontId="78" fillId="0" borderId="1" xfId="24" applyNumberFormat="1" applyFont="1" applyFill="1" applyBorder="1" applyAlignment="1">
      <alignment horizontal="left" vertical="top"/>
    </xf>
    <xf numFmtId="9" fontId="43" fillId="0" borderId="1" xfId="24" applyFont="1" applyFill="1" applyBorder="1" applyAlignment="1">
      <alignment horizontal="left" vertical="top"/>
    </xf>
    <xf numFmtId="41" fontId="31" fillId="3" borderId="1" xfId="24" applyNumberFormat="1" applyFont="1" applyFill="1" applyBorder="1" applyAlignment="1">
      <alignment horizontal="left" vertical="top"/>
    </xf>
    <xf numFmtId="0" fontId="29" fillId="3" borderId="1" xfId="14" applyFont="1" applyFill="1" applyBorder="1" applyAlignment="1">
      <alignment horizontal="left" vertical="top" shrinkToFit="1"/>
    </xf>
    <xf numFmtId="41" fontId="29" fillId="3" borderId="1" xfId="24" applyNumberFormat="1" applyFont="1" applyFill="1" applyBorder="1" applyAlignment="1">
      <alignment horizontal="left" vertical="top"/>
    </xf>
    <xf numFmtId="0" fontId="29" fillId="3" borderId="1" xfId="14" applyFont="1" applyFill="1" applyBorder="1" applyAlignment="1">
      <alignment horizontal="left" vertical="top" wrapText="1"/>
    </xf>
    <xf numFmtId="0" fontId="29" fillId="0" borderId="0" xfId="0" applyFont="1" applyFill="1" applyAlignment="1">
      <alignment horizontal="left" vertical="top"/>
    </xf>
    <xf numFmtId="0" fontId="42" fillId="0" borderId="0" xfId="0" applyFont="1" applyAlignment="1">
      <alignment horizontal="left" vertical="top"/>
    </xf>
    <xf numFmtId="0" fontId="29" fillId="3" borderId="0" xfId="14" applyFont="1" applyFill="1" applyBorder="1" applyAlignment="1">
      <alignment horizontal="left" vertical="top"/>
    </xf>
    <xf numFmtId="0" fontId="31" fillId="7" borderId="1" xfId="14" applyFont="1" applyFill="1" applyBorder="1" applyAlignment="1">
      <alignment vertical="center" wrapText="1"/>
    </xf>
    <xf numFmtId="0" fontId="29" fillId="7" borderId="1" xfId="14" applyFont="1" applyFill="1" applyBorder="1" applyAlignment="1">
      <alignment horizontal="left" vertical="top"/>
    </xf>
    <xf numFmtId="9" fontId="29" fillId="7" borderId="1" xfId="24" applyNumberFormat="1" applyFont="1" applyFill="1" applyBorder="1" applyAlignment="1">
      <alignment horizontal="center" vertical="center"/>
    </xf>
    <xf numFmtId="41" fontId="31" fillId="7" borderId="1" xfId="24" applyNumberFormat="1" applyFont="1" applyFill="1" applyBorder="1" applyAlignment="1">
      <alignment horizontal="center" vertical="center"/>
    </xf>
    <xf numFmtId="0" fontId="29" fillId="7" borderId="1" xfId="14" applyFont="1" applyFill="1" applyBorder="1" applyAlignment="1">
      <alignment horizontal="center" vertical="center"/>
    </xf>
    <xf numFmtId="44" fontId="31" fillId="7" borderId="1" xfId="1" applyFont="1" applyFill="1" applyBorder="1" applyAlignment="1">
      <alignment horizontal="center" vertical="center"/>
    </xf>
    <xf numFmtId="0" fontId="31" fillId="8" borderId="1" xfId="14" applyFont="1" applyFill="1" applyBorder="1" applyAlignment="1">
      <alignment vertical="center" wrapText="1"/>
    </xf>
    <xf numFmtId="0" fontId="29" fillId="8" borderId="1" xfId="14" applyFont="1" applyFill="1" applyBorder="1" applyAlignment="1">
      <alignment horizontal="left" vertical="top"/>
    </xf>
    <xf numFmtId="9" fontId="29" fillId="8" borderId="1" xfId="24" applyNumberFormat="1" applyFont="1" applyFill="1" applyBorder="1" applyAlignment="1">
      <alignment horizontal="center" vertical="center"/>
    </xf>
    <xf numFmtId="41" fontId="31" fillId="8" borderId="1" xfId="24" applyNumberFormat="1" applyFont="1" applyFill="1" applyBorder="1" applyAlignment="1">
      <alignment horizontal="center" vertical="center"/>
    </xf>
    <xf numFmtId="0" fontId="29" fillId="8" borderId="1" xfId="14" applyFont="1" applyFill="1" applyBorder="1" applyAlignment="1">
      <alignment horizontal="center" vertical="center"/>
    </xf>
    <xf numFmtId="0" fontId="31" fillId="4" borderId="1" xfId="14" applyFont="1" applyFill="1" applyBorder="1" applyAlignment="1">
      <alignment horizontal="left" vertical="top"/>
    </xf>
    <xf numFmtId="9" fontId="31" fillId="4" borderId="1" xfId="24" applyFont="1" applyFill="1" applyBorder="1" applyAlignment="1">
      <alignment horizontal="center" vertical="center"/>
    </xf>
    <xf numFmtId="0" fontId="30" fillId="0" borderId="0" xfId="0" applyFont="1" applyBorder="1" applyAlignment="1">
      <alignment wrapText="1"/>
    </xf>
    <xf numFmtId="0" fontId="30" fillId="3" borderId="0" xfId="14" applyFont="1" applyFill="1" applyBorder="1" applyAlignment="1">
      <alignment vertical="center" wrapText="1"/>
    </xf>
    <xf numFmtId="0" fontId="33" fillId="5" borderId="0" xfId="15" applyFont="1" applyFill="1" applyBorder="1" applyAlignment="1">
      <alignment vertical="center" wrapText="1"/>
    </xf>
    <xf numFmtId="0" fontId="31" fillId="6" borderId="1" xfId="14" applyFont="1" applyFill="1" applyBorder="1" applyAlignment="1">
      <alignment vertical="center" wrapText="1"/>
    </xf>
    <xf numFmtId="41" fontId="29" fillId="3" borderId="1" xfId="14" applyNumberFormat="1" applyFont="1" applyFill="1" applyBorder="1" applyAlignment="1">
      <alignment vertical="center" wrapText="1"/>
    </xf>
    <xf numFmtId="0" fontId="29" fillId="3" borderId="1" xfId="14" applyFont="1" applyFill="1" applyBorder="1" applyAlignment="1">
      <alignment vertical="center" wrapText="1"/>
    </xf>
    <xf numFmtId="0" fontId="29" fillId="0" borderId="1" xfId="14" applyFont="1" applyFill="1" applyBorder="1" applyAlignment="1">
      <alignment vertical="center" wrapText="1"/>
    </xf>
    <xf numFmtId="3" fontId="43" fillId="0" borderId="1" xfId="24" applyNumberFormat="1" applyFont="1" applyFill="1" applyBorder="1" applyAlignment="1">
      <alignment horizontal="center" vertical="center" wrapText="1"/>
    </xf>
    <xf numFmtId="0" fontId="43" fillId="0" borderId="1" xfId="14" applyFont="1" applyFill="1" applyBorder="1" applyAlignment="1">
      <alignment horizontal="center" vertical="center" wrapText="1"/>
    </xf>
    <xf numFmtId="0" fontId="29" fillId="6" borderId="1" xfId="14" applyFont="1" applyFill="1" applyBorder="1" applyAlignment="1">
      <alignment vertical="center" wrapText="1"/>
    </xf>
    <xf numFmtId="0" fontId="2" fillId="4" borderId="1" xfId="14" applyFont="1" applyFill="1" applyBorder="1" applyAlignment="1">
      <alignment horizontal="left" vertical="center" wrapText="1"/>
    </xf>
    <xf numFmtId="0" fontId="29" fillId="3" borderId="0" xfId="14" applyFont="1" applyFill="1" applyBorder="1" applyAlignment="1">
      <alignment horizontal="left" vertical="center" wrapText="1"/>
    </xf>
    <xf numFmtId="175" fontId="44" fillId="0" borderId="0" xfId="0" applyNumberFormat="1" applyFont="1" applyFill="1" applyBorder="1" applyAlignment="1" applyProtection="1">
      <alignment horizontal="left" wrapText="1"/>
    </xf>
    <xf numFmtId="41" fontId="31" fillId="3" borderId="1" xfId="24" applyNumberFormat="1" applyFont="1" applyFill="1" applyBorder="1" applyAlignment="1">
      <alignment horizontal="left" vertical="center" wrapText="1"/>
    </xf>
    <xf numFmtId="41" fontId="31" fillId="3" borderId="1" xfId="24" applyNumberFormat="1" applyFont="1" applyFill="1" applyBorder="1" applyAlignment="1">
      <alignment horizontal="left" vertical="top" wrapText="1"/>
    </xf>
    <xf numFmtId="44" fontId="31" fillId="8" borderId="1" xfId="1" applyFont="1" applyFill="1" applyBorder="1" applyAlignment="1">
      <alignment horizontal="center" vertical="center"/>
    </xf>
    <xf numFmtId="0" fontId="29" fillId="0" borderId="0" xfId="0" applyFont="1" applyBorder="1" applyAlignment="1">
      <alignment horizontal="left" wrapText="1"/>
    </xf>
    <xf numFmtId="0" fontId="31" fillId="3" borderId="0" xfId="14" applyFont="1" applyFill="1" applyBorder="1" applyAlignment="1">
      <alignment horizontal="left" vertical="center" wrapText="1"/>
    </xf>
    <xf numFmtId="0" fontId="31" fillId="6" borderId="1" xfId="14" applyFont="1" applyFill="1" applyBorder="1" applyAlignment="1">
      <alignment horizontal="left" vertical="center" wrapText="1"/>
    </xf>
    <xf numFmtId="41" fontId="31" fillId="3" borderId="1" xfId="14" applyNumberFormat="1" applyFont="1" applyFill="1" applyBorder="1" applyAlignment="1">
      <alignment horizontal="left" vertical="center" wrapText="1"/>
    </xf>
    <xf numFmtId="41" fontId="78" fillId="0" borderId="1" xfId="24" applyNumberFormat="1" applyFont="1" applyFill="1" applyBorder="1" applyAlignment="1">
      <alignment horizontal="left" vertical="center" wrapText="1"/>
    </xf>
    <xf numFmtId="9" fontId="31" fillId="6" borderId="1" xfId="24" applyFont="1" applyFill="1" applyBorder="1" applyAlignment="1">
      <alignment horizontal="left" vertical="center" wrapText="1"/>
    </xf>
    <xf numFmtId="0" fontId="29" fillId="3" borderId="1" xfId="14" applyFont="1" applyFill="1" applyBorder="1" applyAlignment="1">
      <alignment horizontal="left" vertical="center" wrapText="1" shrinkToFit="1"/>
    </xf>
    <xf numFmtId="41" fontId="29" fillId="3" borderId="1" xfId="24" applyNumberFormat="1" applyFont="1" applyFill="1" applyBorder="1" applyAlignment="1">
      <alignment horizontal="left" vertical="center" wrapText="1"/>
    </xf>
    <xf numFmtId="0" fontId="29" fillId="7" borderId="1" xfId="14" applyFont="1" applyFill="1" applyBorder="1" applyAlignment="1">
      <alignment horizontal="left" vertical="center" wrapText="1"/>
    </xf>
    <xf numFmtId="0" fontId="29" fillId="8" borderId="1" xfId="14" applyFont="1" applyFill="1" applyBorder="1" applyAlignment="1">
      <alignment horizontal="left" vertical="center" wrapText="1"/>
    </xf>
    <xf numFmtId="0" fontId="31" fillId="4" borderId="1" xfId="14" applyFont="1" applyFill="1" applyBorder="1" applyAlignment="1">
      <alignment horizontal="left" vertical="center" wrapText="1"/>
    </xf>
    <xf numFmtId="0" fontId="29" fillId="0" borderId="0" xfId="0" applyFont="1" applyFill="1" applyAlignment="1">
      <alignment horizontal="left" wrapText="1"/>
    </xf>
    <xf numFmtId="0" fontId="42" fillId="0" borderId="0" xfId="0" applyFont="1" applyAlignment="1">
      <alignment horizontal="left" wrapText="1"/>
    </xf>
    <xf numFmtId="0" fontId="29" fillId="0" borderId="0" xfId="0" applyFont="1" applyAlignment="1">
      <alignment horizontal="left" wrapText="1"/>
    </xf>
    <xf numFmtId="0" fontId="47" fillId="0" borderId="0" xfId="0" applyFont="1" applyAlignment="1">
      <alignment wrapText="1"/>
    </xf>
    <xf numFmtId="164" fontId="1" fillId="3" borderId="1" xfId="14" applyNumberFormat="1" applyFont="1" applyFill="1" applyBorder="1" applyAlignment="1">
      <alignment horizontal="center" vertical="center"/>
    </xf>
    <xf numFmtId="0" fontId="31" fillId="6" borderId="1" xfId="14" applyFont="1" applyFill="1" applyBorder="1" applyAlignment="1">
      <alignment horizontal="left" vertical="top" wrapText="1"/>
    </xf>
    <xf numFmtId="0" fontId="1" fillId="0" borderId="1" xfId="0" applyFont="1" applyFill="1" applyBorder="1" applyAlignment="1">
      <alignment vertical="center"/>
    </xf>
    <xf numFmtId="44" fontId="1" fillId="0" borderId="1" xfId="1" applyFont="1" applyFill="1" applyBorder="1" applyAlignment="1">
      <alignment vertical="center"/>
    </xf>
    <xf numFmtId="176" fontId="1" fillId="0" borderId="1" xfId="24" applyNumberFormat="1" applyFont="1" applyFill="1" applyBorder="1" applyAlignment="1">
      <alignment horizontal="center" vertical="center"/>
    </xf>
    <xf numFmtId="9" fontId="1" fillId="0" borderId="1" xfId="24" applyNumberFormat="1" applyFont="1" applyFill="1" applyBorder="1" applyAlignment="1">
      <alignment horizontal="center" vertical="center"/>
    </xf>
    <xf numFmtId="0" fontId="0" fillId="0" borderId="1" xfId="0" applyFont="1" applyFill="1" applyBorder="1" applyAlignment="1">
      <alignment vertical="center"/>
    </xf>
    <xf numFmtId="0" fontId="1" fillId="0" borderId="1" xfId="0" applyFont="1" applyFill="1" applyBorder="1" applyAlignment="1">
      <alignment horizontal="center" vertical="center"/>
    </xf>
    <xf numFmtId="185" fontId="1" fillId="0" borderId="1" xfId="29" applyNumberFormat="1" applyFont="1" applyFill="1" applyBorder="1" applyAlignment="1">
      <alignment horizontal="center" vertical="center"/>
    </xf>
    <xf numFmtId="0" fontId="0" fillId="0" borderId="1" xfId="0" applyFont="1" applyFill="1" applyBorder="1" applyAlignment="1">
      <alignment horizontal="center" vertical="center"/>
    </xf>
    <xf numFmtId="0" fontId="1" fillId="3" borderId="0" xfId="14" applyFont="1" applyFill="1" applyBorder="1" applyAlignment="1">
      <alignment horizontal="center" vertical="center"/>
    </xf>
    <xf numFmtId="0" fontId="29" fillId="0" borderId="0" xfId="0" applyFont="1" applyAlignment="1">
      <alignment horizontal="center" vertical="center"/>
    </xf>
    <xf numFmtId="0" fontId="35" fillId="0" borderId="0" xfId="0" applyFont="1" applyAlignment="1">
      <alignment horizontal="center" vertical="center"/>
    </xf>
    <xf numFmtId="0" fontId="1" fillId="0" borderId="1" xfId="14" applyFont="1" applyFill="1" applyBorder="1" applyAlignment="1">
      <alignment horizontal="left" vertical="center"/>
    </xf>
    <xf numFmtId="0" fontId="1" fillId="0" borderId="1" xfId="14" applyFont="1" applyFill="1" applyBorder="1" applyAlignment="1">
      <alignment horizontal="left" vertical="top"/>
    </xf>
    <xf numFmtId="2" fontId="23" fillId="0" borderId="1" xfId="30" applyNumberFormat="1" applyFont="1" applyBorder="1" applyAlignment="1">
      <alignment horizontal="center"/>
    </xf>
    <xf numFmtId="44" fontId="81" fillId="0" borderId="0" xfId="1" applyFont="1"/>
    <xf numFmtId="44" fontId="83" fillId="5" borderId="0" xfId="1" applyFont="1" applyFill="1" applyBorder="1" applyAlignment="1">
      <alignment horizontal="right" vertical="center"/>
    </xf>
    <xf numFmtId="44" fontId="83" fillId="5" borderId="0" xfId="1" applyFont="1" applyFill="1" applyBorder="1" applyAlignment="1">
      <alignment vertical="center"/>
    </xf>
    <xf numFmtId="44" fontId="83" fillId="5" borderId="0" xfId="1" applyFont="1" applyFill="1" applyBorder="1" applyAlignment="1">
      <alignment horizontal="center" vertical="center"/>
    </xf>
    <xf numFmtId="44" fontId="80" fillId="0" borderId="0" xfId="1" applyFont="1"/>
    <xf numFmtId="44" fontId="0" fillId="5" borderId="0" xfId="1" applyFont="1" applyFill="1" applyBorder="1" applyAlignment="1">
      <alignment vertical="center"/>
    </xf>
    <xf numFmtId="2" fontId="85" fillId="17" borderId="9" xfId="31" applyNumberFormat="1" applyFont="1" applyFill="1" applyBorder="1" applyAlignment="1">
      <alignment horizontal="center" vertical="center" wrapText="1"/>
    </xf>
    <xf numFmtId="0" fontId="87" fillId="11" borderId="1" xfId="31" applyFont="1" applyFill="1" applyBorder="1" applyAlignment="1">
      <alignment vertical="center"/>
    </xf>
    <xf numFmtId="2" fontId="87" fillId="11" borderId="1" xfId="31" applyNumberFormat="1" applyFont="1" applyFill="1" applyBorder="1" applyAlignment="1">
      <alignment horizontal="center" vertical="center"/>
    </xf>
    <xf numFmtId="44" fontId="87" fillId="11" borderId="1" xfId="1" applyFont="1" applyFill="1" applyBorder="1" applyAlignment="1" applyProtection="1">
      <alignment horizontal="center" vertical="center"/>
    </xf>
    <xf numFmtId="0" fontId="0" fillId="5" borderId="1" xfId="31" applyFont="1" applyFill="1" applyBorder="1" applyAlignment="1">
      <alignment vertical="center"/>
    </xf>
    <xf numFmtId="2" fontId="87" fillId="5" borderId="1" xfId="31" applyNumberFormat="1" applyFont="1" applyFill="1" applyBorder="1" applyAlignment="1">
      <alignment horizontal="center" vertical="center"/>
    </xf>
    <xf numFmtId="2" fontId="87" fillId="5" borderId="1" xfId="33" applyNumberFormat="1" applyFont="1" applyFill="1" applyBorder="1" applyAlignment="1" applyProtection="1">
      <alignment horizontal="center" vertical="center"/>
    </xf>
    <xf numFmtId="44" fontId="87" fillId="5" borderId="1" xfId="1" applyFont="1" applyFill="1" applyBorder="1" applyAlignment="1" applyProtection="1">
      <alignment horizontal="center" vertical="center"/>
    </xf>
    <xf numFmtId="2" fontId="87" fillId="11" borderId="1" xfId="33" applyNumberFormat="1" applyFont="1" applyFill="1" applyBorder="1" applyAlignment="1" applyProtection="1">
      <alignment horizontal="center" vertical="center"/>
    </xf>
    <xf numFmtId="0" fontId="0" fillId="5" borderId="1" xfId="31" applyFont="1" applyFill="1" applyBorder="1" applyAlignment="1">
      <alignment vertical="center" wrapText="1"/>
    </xf>
    <xf numFmtId="2" fontId="1" fillId="5" borderId="1" xfId="31" applyNumberFormat="1" applyFont="1" applyFill="1" applyBorder="1" applyAlignment="1">
      <alignment horizontal="center" vertical="center" wrapText="1"/>
    </xf>
    <xf numFmtId="2" fontId="1" fillId="5" borderId="1" xfId="31" applyNumberFormat="1" applyFont="1" applyFill="1" applyBorder="1" applyAlignment="1">
      <alignment horizontal="center" vertical="center"/>
    </xf>
    <xf numFmtId="2" fontId="1" fillId="5" borderId="1" xfId="33" applyNumberFormat="1" applyFont="1" applyFill="1" applyBorder="1" applyAlignment="1" applyProtection="1">
      <alignment horizontal="center" vertical="center"/>
    </xf>
    <xf numFmtId="2" fontId="23" fillId="5" borderId="1" xfId="31" applyNumberFormat="1" applyFont="1" applyFill="1" applyBorder="1" applyAlignment="1">
      <alignment horizontal="center" vertical="center"/>
    </xf>
    <xf numFmtId="0" fontId="23" fillId="0" borderId="1" xfId="30" applyFont="1" applyBorder="1"/>
    <xf numFmtId="44" fontId="23" fillId="5" borderId="1" xfId="1" applyFont="1" applyFill="1" applyBorder="1" applyAlignment="1" applyProtection="1">
      <alignment horizontal="center" vertical="center"/>
    </xf>
    <xf numFmtId="187" fontId="1" fillId="5" borderId="1" xfId="33" applyNumberFormat="1" applyFont="1" applyFill="1" applyBorder="1" applyAlignment="1" applyProtection="1">
      <alignment horizontal="center" vertical="center"/>
    </xf>
    <xf numFmtId="180" fontId="1" fillId="0" borderId="1" xfId="33" applyNumberFormat="1" applyFont="1" applyFill="1" applyBorder="1" applyAlignment="1" applyProtection="1">
      <alignment horizontal="justify"/>
    </xf>
    <xf numFmtId="0" fontId="83" fillId="11" borderId="1" xfId="31" applyFont="1" applyFill="1" applyBorder="1" applyAlignment="1">
      <alignment vertical="center"/>
    </xf>
    <xf numFmtId="2" fontId="83" fillId="11" borderId="1" xfId="31" applyNumberFormat="1" applyFont="1" applyFill="1" applyBorder="1" applyAlignment="1">
      <alignment horizontal="center" vertical="center"/>
    </xf>
    <xf numFmtId="2" fontId="83" fillId="11" borderId="1" xfId="33" applyNumberFormat="1" applyFont="1" applyFill="1" applyBorder="1" applyAlignment="1" applyProtection="1">
      <alignment horizontal="center" vertical="center"/>
    </xf>
    <xf numFmtId="44" fontId="83" fillId="11" borderId="1" xfId="1" applyFont="1" applyFill="1" applyBorder="1" applyAlignment="1" applyProtection="1">
      <alignment horizontal="center" vertical="center"/>
    </xf>
    <xf numFmtId="2" fontId="36" fillId="5" borderId="1" xfId="31" applyNumberFormat="1" applyFont="1" applyFill="1" applyBorder="1" applyAlignment="1">
      <alignment horizontal="center" vertical="center"/>
    </xf>
    <xf numFmtId="2" fontId="36" fillId="5" borderId="1" xfId="33" applyNumberFormat="1" applyFont="1" applyFill="1" applyBorder="1" applyAlignment="1" applyProtection="1">
      <alignment horizontal="center" vertical="center"/>
    </xf>
    <xf numFmtId="44" fontId="36" fillId="5" borderId="1" xfId="1" applyFont="1" applyFill="1" applyBorder="1" applyAlignment="1" applyProtection="1">
      <alignment horizontal="center" vertical="center"/>
    </xf>
    <xf numFmtId="2" fontId="83" fillId="5" borderId="1" xfId="31" applyNumberFormat="1" applyFont="1" applyFill="1" applyBorder="1" applyAlignment="1">
      <alignment horizontal="center" vertical="center"/>
    </xf>
    <xf numFmtId="2" fontId="83" fillId="5" borderId="1" xfId="33" applyNumberFormat="1" applyFont="1" applyFill="1" applyBorder="1" applyAlignment="1" applyProtection="1">
      <alignment horizontal="center" vertical="center"/>
    </xf>
    <xf numFmtId="44" fontId="83" fillId="5" borderId="1" xfId="1" applyFont="1" applyFill="1" applyBorder="1" applyAlignment="1" applyProtection="1">
      <alignment horizontal="center" vertical="center"/>
    </xf>
    <xf numFmtId="2" fontId="87" fillId="16" borderId="1" xfId="31" applyNumberFormat="1" applyFont="1" applyFill="1" applyBorder="1" applyAlignment="1">
      <alignment horizontal="center" vertical="center"/>
    </xf>
    <xf numFmtId="2" fontId="23" fillId="5" borderId="1" xfId="33" applyNumberFormat="1" applyFont="1" applyFill="1" applyBorder="1" applyAlignment="1" applyProtection="1">
      <alignment horizontal="center" vertical="center"/>
    </xf>
    <xf numFmtId="44" fontId="23" fillId="0" borderId="1" xfId="1" applyFont="1" applyFill="1" applyBorder="1" applyAlignment="1" applyProtection="1">
      <alignment horizontal="center" vertical="center"/>
    </xf>
    <xf numFmtId="0" fontId="88" fillId="5" borderId="1" xfId="31" applyFont="1" applyFill="1" applyBorder="1" applyAlignment="1">
      <alignment vertical="center"/>
    </xf>
    <xf numFmtId="0" fontId="87" fillId="5" borderId="1" xfId="31" applyFont="1" applyFill="1" applyBorder="1" applyAlignment="1">
      <alignment vertical="center"/>
    </xf>
    <xf numFmtId="0" fontId="36" fillId="0" borderId="1" xfId="31" applyFont="1" applyFill="1" applyBorder="1" applyAlignment="1">
      <alignment vertical="center" wrapText="1"/>
    </xf>
    <xf numFmtId="2" fontId="36" fillId="0" borderId="1" xfId="31" applyNumberFormat="1" applyFont="1" applyFill="1" applyBorder="1" applyAlignment="1">
      <alignment horizontal="center" vertical="center"/>
    </xf>
    <xf numFmtId="2" fontId="36" fillId="0" borderId="1" xfId="33" applyNumberFormat="1" applyFont="1" applyFill="1" applyBorder="1" applyAlignment="1" applyProtection="1">
      <alignment horizontal="center" vertical="center"/>
    </xf>
    <xf numFmtId="44" fontId="36" fillId="0" borderId="1" xfId="1" applyFont="1" applyFill="1" applyBorder="1" applyAlignment="1" applyProtection="1">
      <alignment horizontal="center" vertical="center"/>
    </xf>
    <xf numFmtId="2" fontId="0" fillId="11" borderId="1" xfId="31" applyNumberFormat="1" applyFont="1" applyFill="1" applyBorder="1" applyAlignment="1">
      <alignment horizontal="center" vertical="center"/>
    </xf>
    <xf numFmtId="2" fontId="0" fillId="5" borderId="1" xfId="31" applyNumberFormat="1" applyFont="1" applyFill="1" applyBorder="1" applyAlignment="1">
      <alignment horizontal="center" vertical="center"/>
    </xf>
    <xf numFmtId="0" fontId="84" fillId="17" borderId="1" xfId="31" applyFont="1" applyFill="1" applyBorder="1" applyAlignment="1">
      <alignment horizontal="left" vertical="center"/>
    </xf>
    <xf numFmtId="2" fontId="84" fillId="17" borderId="1" xfId="31" applyNumberFormat="1" applyFont="1" applyFill="1" applyBorder="1" applyAlignment="1">
      <alignment horizontal="center" vertical="center"/>
    </xf>
    <xf numFmtId="2" fontId="84" fillId="17" borderId="1" xfId="33" applyNumberFormat="1" applyFont="1" applyFill="1" applyBorder="1" applyAlignment="1" applyProtection="1">
      <alignment horizontal="center" vertical="center"/>
    </xf>
    <xf numFmtId="44" fontId="84" fillId="17" borderId="1" xfId="1" applyFont="1" applyFill="1" applyBorder="1" applyAlignment="1" applyProtection="1">
      <alignment horizontal="center" vertical="center"/>
    </xf>
    <xf numFmtId="44" fontId="0" fillId="0" borderId="1" xfId="1" applyFont="1" applyBorder="1" applyAlignment="1">
      <alignment vertical="center"/>
    </xf>
    <xf numFmtId="44" fontId="0" fillId="0" borderId="1" xfId="1" applyFont="1" applyFill="1" applyBorder="1" applyAlignment="1">
      <alignment vertical="center"/>
    </xf>
    <xf numFmtId="44" fontId="23" fillId="5" borderId="1" xfId="1" applyFont="1" applyFill="1" applyBorder="1" applyAlignment="1">
      <alignment horizontal="center" vertical="center"/>
    </xf>
    <xf numFmtId="0" fontId="3" fillId="0" borderId="1" xfId="14" applyFont="1" applyFill="1" applyBorder="1" applyAlignment="1">
      <alignment horizontal="left" vertical="top"/>
    </xf>
    <xf numFmtId="0" fontId="31" fillId="0" borderId="1" xfId="14" applyFont="1" applyFill="1" applyBorder="1" applyAlignment="1">
      <alignment horizontal="left" vertical="top"/>
    </xf>
    <xf numFmtId="44" fontId="35" fillId="0" borderId="0" xfId="1" applyFont="1" applyAlignment="1">
      <alignment horizontal="center"/>
    </xf>
    <xf numFmtId="0" fontId="1" fillId="0" borderId="1" xfId="14" applyFont="1" applyFill="1" applyBorder="1" applyAlignment="1">
      <alignment horizontal="left" vertical="center" wrapText="1"/>
    </xf>
    <xf numFmtId="10" fontId="1" fillId="0" borderId="1" xfId="24" applyNumberFormat="1" applyFont="1" applyFill="1" applyBorder="1" applyAlignment="1">
      <alignment horizontal="center" vertical="center"/>
    </xf>
    <xf numFmtId="44" fontId="1" fillId="0" borderId="1" xfId="1" applyFont="1" applyFill="1" applyBorder="1" applyAlignment="1">
      <alignment horizontal="center" vertical="center" wrapText="1"/>
    </xf>
    <xf numFmtId="0" fontId="1" fillId="0" borderId="1" xfId="24" applyNumberFormat="1" applyFont="1" applyFill="1" applyBorder="1" applyAlignment="1">
      <alignment horizontal="center" vertical="center"/>
    </xf>
    <xf numFmtId="9" fontId="1" fillId="0" borderId="1" xfId="24" applyFont="1" applyFill="1" applyBorder="1" applyAlignment="1">
      <alignment horizontal="center" vertical="center" wrapText="1"/>
    </xf>
    <xf numFmtId="0" fontId="1" fillId="0" borderId="1" xfId="14" applyFont="1" applyFill="1" applyBorder="1" applyAlignment="1">
      <alignment vertical="center" wrapText="1"/>
    </xf>
    <xf numFmtId="9" fontId="29" fillId="0" borderId="1" xfId="24" applyFont="1" applyFill="1" applyBorder="1" applyAlignment="1">
      <alignment horizontal="center" vertical="center"/>
    </xf>
    <xf numFmtId="10" fontId="29" fillId="0" borderId="1" xfId="14" applyNumberFormat="1" applyFont="1" applyFill="1" applyBorder="1" applyAlignment="1">
      <alignment horizontal="center" vertical="center"/>
    </xf>
    <xf numFmtId="9" fontId="29" fillId="0" borderId="1" xfId="14" applyNumberFormat="1" applyFont="1" applyFill="1" applyBorder="1" applyAlignment="1">
      <alignment horizontal="center" vertical="center"/>
    </xf>
    <xf numFmtId="173" fontId="1" fillId="0" borderId="1" xfId="24" applyNumberFormat="1" applyFont="1" applyFill="1" applyBorder="1" applyAlignment="1">
      <alignment horizontal="center" vertical="center"/>
    </xf>
    <xf numFmtId="180" fontId="1" fillId="0" borderId="1" xfId="24" applyNumberFormat="1" applyFont="1" applyFill="1" applyBorder="1" applyAlignment="1">
      <alignment horizontal="center" vertical="center"/>
    </xf>
    <xf numFmtId="0" fontId="77" fillId="0" borderId="1" xfId="14" applyFont="1" applyFill="1" applyBorder="1" applyAlignment="1">
      <alignment horizontal="center" vertical="center" wrapText="1"/>
    </xf>
    <xf numFmtId="0" fontId="91" fillId="0" borderId="0" xfId="0" applyFont="1"/>
    <xf numFmtId="0" fontId="74" fillId="0" borderId="0" xfId="0" applyFont="1" applyAlignment="1">
      <alignment horizontal="center"/>
    </xf>
    <xf numFmtId="10" fontId="29" fillId="0" borderId="1" xfId="24" applyNumberFormat="1" applyFont="1" applyFill="1" applyBorder="1" applyAlignment="1">
      <alignment horizontal="center" vertical="center"/>
    </xf>
    <xf numFmtId="44" fontId="29" fillId="0" borderId="1" xfId="1" applyFont="1" applyFill="1" applyBorder="1" applyAlignment="1">
      <alignment horizontal="center" vertical="center" wrapText="1"/>
    </xf>
    <xf numFmtId="9" fontId="29" fillId="0" borderId="1" xfId="24" applyFont="1" applyFill="1" applyBorder="1" applyAlignment="1">
      <alignment horizontal="center" vertical="center" wrapText="1"/>
    </xf>
    <xf numFmtId="176" fontId="0" fillId="0" borderId="1" xfId="0" applyNumberFormat="1" applyBorder="1" applyAlignment="1">
      <alignment horizontal="right" vertical="center"/>
    </xf>
    <xf numFmtId="10" fontId="0" fillId="0" borderId="1" xfId="0" applyNumberFormat="1" applyFont="1" applyBorder="1" applyAlignment="1">
      <alignment horizontal="right" vertical="center"/>
    </xf>
    <xf numFmtId="176" fontId="0" fillId="0" borderId="1" xfId="0" applyNumberFormat="1" applyFont="1" applyBorder="1" applyAlignment="1">
      <alignment horizontal="right" vertical="center"/>
    </xf>
    <xf numFmtId="0" fontId="0" fillId="0" borderId="1" xfId="0" applyBorder="1" applyAlignment="1">
      <alignment horizontal="left" vertical="center"/>
    </xf>
    <xf numFmtId="49" fontId="1" fillId="0" borderId="1" xfId="6" applyNumberFormat="1" applyFont="1" applyBorder="1" applyAlignment="1">
      <alignment horizontal="right" vertical="center"/>
    </xf>
    <xf numFmtId="0" fontId="49" fillId="18" borderId="1" xfId="0" applyFont="1" applyFill="1" applyBorder="1" applyAlignment="1">
      <alignment horizontal="center" vertical="center" wrapText="1"/>
    </xf>
    <xf numFmtId="0" fontId="0" fillId="0" borderId="0" xfId="0" applyFont="1" applyAlignment="1">
      <alignment horizontal="left" vertical="top"/>
    </xf>
    <xf numFmtId="0" fontId="0" fillId="0" borderId="1" xfId="0" applyBorder="1" applyAlignment="1">
      <alignment horizontal="left" vertical="top"/>
    </xf>
    <xf numFmtId="0" fontId="0" fillId="0" borderId="1" xfId="0" applyFont="1" applyBorder="1" applyAlignment="1">
      <alignment horizontal="left" vertical="top"/>
    </xf>
    <xf numFmtId="0" fontId="0" fillId="18" borderId="1" xfId="0" applyFont="1" applyFill="1" applyBorder="1" applyAlignment="1">
      <alignment vertical="center"/>
    </xf>
    <xf numFmtId="0" fontId="32" fillId="18" borderId="1" xfId="14" applyFont="1" applyFill="1" applyBorder="1" applyAlignment="1">
      <alignment horizontal="center" vertical="center" wrapText="1"/>
    </xf>
    <xf numFmtId="0" fontId="0" fillId="0" borderId="1" xfId="0" applyBorder="1" applyAlignment="1">
      <alignment vertical="center" wrapText="1"/>
    </xf>
    <xf numFmtId="0" fontId="35" fillId="0" borderId="0" xfId="0" applyFont="1" applyAlignment="1">
      <alignment wrapText="1"/>
    </xf>
    <xf numFmtId="0" fontId="3" fillId="6" borderId="1" xfId="14" applyFont="1" applyFill="1" applyBorder="1" applyAlignment="1">
      <alignment horizontal="center" vertical="center" wrapText="1"/>
    </xf>
    <xf numFmtId="0" fontId="1" fillId="6" borderId="1" xfId="14" applyFont="1" applyFill="1" applyBorder="1" applyAlignment="1">
      <alignment horizontal="center" vertical="center" wrapText="1"/>
    </xf>
    <xf numFmtId="9" fontId="1" fillId="3" borderId="1" xfId="24" applyFont="1" applyFill="1" applyBorder="1" applyAlignment="1">
      <alignment horizontal="left" vertical="center" wrapText="1"/>
    </xf>
    <xf numFmtId="0" fontId="29" fillId="6" borderId="1" xfId="14" applyFont="1" applyFill="1" applyBorder="1" applyAlignment="1">
      <alignment horizontal="center" vertical="center" wrapText="1"/>
    </xf>
    <xf numFmtId="0" fontId="1" fillId="3" borderId="0" xfId="14" applyFont="1" applyFill="1" applyBorder="1" applyAlignment="1">
      <alignment vertical="center" wrapText="1"/>
    </xf>
    <xf numFmtId="0" fontId="0" fillId="3" borderId="1" xfId="14" applyFont="1" applyFill="1" applyBorder="1" applyAlignment="1">
      <alignment vertical="center"/>
    </xf>
    <xf numFmtId="44" fontId="1" fillId="0" borderId="1" xfId="1" applyFont="1" applyBorder="1" applyAlignment="1">
      <alignment wrapText="1"/>
    </xf>
    <xf numFmtId="44" fontId="0" fillId="0" borderId="0" xfId="1" applyFont="1" applyAlignment="1">
      <alignment vertical="center"/>
    </xf>
    <xf numFmtId="44" fontId="37" fillId="0" borderId="0" xfId="1" applyFont="1" applyAlignment="1">
      <alignment horizontal="right" vertical="center"/>
    </xf>
    <xf numFmtId="44" fontId="0" fillId="0" borderId="1" xfId="1" applyFont="1" applyBorder="1" applyAlignment="1">
      <alignment horizontal="center" vertical="center"/>
    </xf>
    <xf numFmtId="0" fontId="74" fillId="3" borderId="0" xfId="14" applyFont="1" applyFill="1" applyBorder="1" applyAlignment="1">
      <alignment horizontal="left" vertical="top" wrapText="1"/>
    </xf>
    <xf numFmtId="0" fontId="29" fillId="0" borderId="0" xfId="0" applyFont="1" applyAlignment="1">
      <alignment horizontal="left" vertical="top" wrapText="1"/>
    </xf>
    <xf numFmtId="0" fontId="3" fillId="6" borderId="1" xfId="14" applyFont="1" applyFill="1" applyBorder="1" applyAlignment="1">
      <alignment horizontal="left" vertical="top" wrapText="1"/>
    </xf>
    <xf numFmtId="0" fontId="3" fillId="3" borderId="1" xfId="14" applyFont="1" applyFill="1" applyBorder="1" applyAlignment="1">
      <alignment horizontal="left" vertical="top" wrapText="1"/>
    </xf>
    <xf numFmtId="0" fontId="31" fillId="3" borderId="1" xfId="14" applyFont="1" applyFill="1" applyBorder="1" applyAlignment="1">
      <alignment horizontal="left" vertical="top" wrapText="1"/>
    </xf>
    <xf numFmtId="0" fontId="2" fillId="4" borderId="1" xfId="14" applyFont="1" applyFill="1" applyBorder="1" applyAlignment="1">
      <alignment horizontal="left" vertical="top" wrapText="1"/>
    </xf>
    <xf numFmtId="0" fontId="1" fillId="3" borderId="0" xfId="14" applyFont="1" applyFill="1" applyBorder="1" applyAlignment="1">
      <alignment horizontal="left" vertical="top" wrapText="1"/>
    </xf>
    <xf numFmtId="0" fontId="0" fillId="0" borderId="0" xfId="0" applyAlignment="1">
      <alignment horizontal="left" vertical="top" wrapText="1"/>
    </xf>
    <xf numFmtId="0" fontId="1" fillId="3" borderId="0" xfId="14" applyFont="1" applyFill="1" applyBorder="1" applyAlignment="1">
      <alignment horizontal="left" vertical="center" wrapText="1"/>
    </xf>
    <xf numFmtId="0" fontId="31" fillId="3" borderId="0" xfId="14" applyFont="1" applyFill="1" applyBorder="1" applyAlignment="1">
      <alignment horizontal="left" vertical="top" wrapText="1"/>
    </xf>
    <xf numFmtId="0" fontId="3" fillId="6" borderId="1" xfId="14" applyFont="1" applyFill="1" applyBorder="1" applyAlignment="1">
      <alignment vertical="center" wrapText="1"/>
    </xf>
    <xf numFmtId="0" fontId="54" fillId="3" borderId="1" xfId="14" applyFont="1" applyFill="1" applyBorder="1" applyAlignment="1">
      <alignment vertical="center" wrapText="1"/>
    </xf>
    <xf numFmtId="0" fontId="1" fillId="0" borderId="1" xfId="0" applyFont="1" applyBorder="1" applyAlignment="1">
      <alignment vertical="center" wrapText="1"/>
    </xf>
    <xf numFmtId="0" fontId="57" fillId="3" borderId="1" xfId="14" applyFont="1" applyFill="1" applyBorder="1" applyAlignment="1">
      <alignment vertical="center" wrapText="1"/>
    </xf>
    <xf numFmtId="0" fontId="3" fillId="3" borderId="1" xfId="14" applyFont="1" applyFill="1" applyBorder="1" applyAlignment="1">
      <alignment vertical="center" wrapText="1"/>
    </xf>
    <xf numFmtId="0" fontId="31" fillId="3" borderId="1" xfId="14" applyFont="1" applyFill="1" applyBorder="1" applyAlignment="1">
      <alignment vertical="center" wrapText="1"/>
    </xf>
    <xf numFmtId="0" fontId="0" fillId="3" borderId="1" xfId="14" applyFont="1" applyFill="1" applyBorder="1" applyAlignment="1">
      <alignment horizontal="left" vertical="top" wrapText="1"/>
    </xf>
    <xf numFmtId="0" fontId="1" fillId="0" borderId="1" xfId="20" applyFont="1" applyBorder="1" applyAlignment="1">
      <alignment horizontal="left" vertical="top"/>
    </xf>
    <xf numFmtId="0" fontId="1" fillId="0" borderId="1" xfId="20" applyFont="1" applyBorder="1" applyAlignment="1">
      <alignment horizontal="left" vertical="top" wrapText="1"/>
    </xf>
    <xf numFmtId="44" fontId="58" fillId="0" borderId="0" xfId="1" applyFont="1"/>
    <xf numFmtId="44" fontId="31" fillId="5" borderId="0" xfId="1" applyFont="1" applyFill="1" applyBorder="1" applyAlignment="1">
      <alignment horizontal="right" vertical="center"/>
    </xf>
    <xf numFmtId="44" fontId="61" fillId="5" borderId="0" xfId="1" applyFont="1" applyFill="1" applyBorder="1" applyAlignment="1">
      <alignment vertical="center"/>
    </xf>
    <xf numFmtId="44" fontId="31" fillId="5" borderId="0" xfId="1" applyFont="1" applyFill="1" applyBorder="1" applyAlignment="1">
      <alignment horizontal="center" vertical="center"/>
    </xf>
    <xf numFmtId="44" fontId="72" fillId="11" borderId="7" xfId="1" applyFont="1" applyFill="1" applyBorder="1" applyAlignment="1" applyProtection="1">
      <alignment horizontal="center" vertical="center"/>
    </xf>
    <xf numFmtId="44" fontId="72" fillId="5" borderId="7" xfId="1" applyFont="1" applyFill="1" applyBorder="1" applyAlignment="1" applyProtection="1">
      <alignment horizontal="center" vertical="center"/>
    </xf>
    <xf numFmtId="44" fontId="29" fillId="5" borderId="7" xfId="1" applyFont="1" applyFill="1" applyBorder="1" applyAlignment="1" applyProtection="1">
      <alignment horizontal="center" vertical="center" wrapText="1"/>
    </xf>
    <xf numFmtId="44" fontId="48" fillId="5" borderId="7" xfId="1" applyFont="1" applyFill="1" applyBorder="1" applyAlignment="1" applyProtection="1">
      <alignment horizontal="center" vertical="center" wrapText="1"/>
    </xf>
    <xf numFmtId="44" fontId="31" fillId="11" borderId="7" xfId="1" applyFont="1" applyFill="1" applyBorder="1" applyAlignment="1" applyProtection="1">
      <alignment horizontal="center" vertical="center" wrapText="1"/>
    </xf>
    <xf numFmtId="44" fontId="72" fillId="11" borderId="7" xfId="1" applyFont="1" applyFill="1" applyBorder="1" applyAlignment="1" applyProtection="1">
      <alignment horizontal="center" vertical="center" wrapText="1"/>
    </xf>
    <xf numFmtId="44" fontId="72" fillId="5" borderId="7" xfId="1" applyFont="1" applyFill="1" applyBorder="1" applyAlignment="1" applyProtection="1">
      <alignment horizontal="center" vertical="center" wrapText="1"/>
    </xf>
    <xf numFmtId="44" fontId="31" fillId="5" borderId="7" xfId="1" applyFont="1" applyFill="1" applyBorder="1" applyAlignment="1" applyProtection="1">
      <alignment horizontal="center" vertical="center" wrapText="1"/>
    </xf>
    <xf numFmtId="44" fontId="65" fillId="0" borderId="0" xfId="1" applyFont="1"/>
    <xf numFmtId="44" fontId="64" fillId="5" borderId="0" xfId="1" applyFont="1" applyFill="1" applyBorder="1" applyAlignment="1">
      <alignment vertical="center"/>
    </xf>
    <xf numFmtId="44" fontId="64" fillId="0" borderId="0" xfId="1" applyFont="1"/>
    <xf numFmtId="0" fontId="58" fillId="0" borderId="0" xfId="15" applyFont="1" applyAlignment="1">
      <alignment horizontal="left" vertical="top"/>
    </xf>
    <xf numFmtId="0" fontId="61" fillId="5" borderId="0" xfId="15" applyFont="1" applyFill="1" applyBorder="1" applyAlignment="1">
      <alignment horizontal="left" vertical="top"/>
    </xf>
    <xf numFmtId="0" fontId="72" fillId="11" borderId="7" xfId="15" applyFont="1" applyFill="1" applyBorder="1" applyAlignment="1">
      <alignment horizontal="left" vertical="top"/>
    </xf>
    <xf numFmtId="0" fontId="72" fillId="5" borderId="7" xfId="15" applyFont="1" applyFill="1" applyBorder="1" applyAlignment="1">
      <alignment horizontal="left" vertical="top"/>
    </xf>
    <xf numFmtId="0" fontId="48" fillId="5" borderId="7" xfId="15" applyFont="1" applyFill="1" applyBorder="1" applyAlignment="1">
      <alignment horizontal="left" vertical="top" wrapText="1"/>
    </xf>
    <xf numFmtId="0" fontId="31" fillId="11" borderId="7" xfId="15" applyFont="1" applyFill="1" applyBorder="1" applyAlignment="1">
      <alignment horizontal="left" vertical="top" wrapText="1"/>
    </xf>
    <xf numFmtId="0" fontId="29" fillId="5" borderId="7" xfId="15" applyFont="1" applyFill="1" applyBorder="1" applyAlignment="1">
      <alignment horizontal="left" vertical="top" wrapText="1"/>
    </xf>
    <xf numFmtId="0" fontId="72" fillId="11" borderId="7" xfId="15" applyFont="1" applyFill="1" applyBorder="1" applyAlignment="1">
      <alignment horizontal="left" vertical="top" wrapText="1"/>
    </xf>
    <xf numFmtId="0" fontId="72" fillId="5" borderId="7" xfId="15" applyFont="1" applyFill="1" applyBorder="1" applyAlignment="1">
      <alignment horizontal="left" vertical="top" wrapText="1"/>
    </xf>
    <xf numFmtId="0" fontId="31" fillId="5" borderId="7" xfId="15" applyFont="1" applyFill="1" applyBorder="1" applyAlignment="1">
      <alignment horizontal="left" vertical="top" wrapText="1"/>
    </xf>
    <xf numFmtId="0" fontId="65" fillId="0" borderId="0" xfId="15" applyFont="1" applyAlignment="1">
      <alignment horizontal="left" vertical="top"/>
    </xf>
    <xf numFmtId="0" fontId="64" fillId="5" borderId="0" xfId="15" applyFont="1" applyFill="1" applyBorder="1" applyAlignment="1">
      <alignment horizontal="left" vertical="top"/>
    </xf>
    <xf numFmtId="0" fontId="64" fillId="0" borderId="0" xfId="15" applyFont="1" applyAlignment="1">
      <alignment horizontal="left" vertical="top"/>
    </xf>
    <xf numFmtId="44" fontId="48" fillId="12" borderId="1" xfId="1" applyFont="1" applyFill="1" applyBorder="1" applyAlignment="1">
      <alignment horizontal="center" vertical="center"/>
    </xf>
    <xf numFmtId="188" fontId="1" fillId="3" borderId="1" xfId="24" applyNumberFormat="1" applyFont="1" applyFill="1" applyBorder="1" applyAlignment="1">
      <alignment horizontal="center" vertical="center"/>
    </xf>
    <xf numFmtId="189" fontId="1" fillId="3" borderId="1" xfId="14" applyNumberFormat="1" applyFont="1" applyFill="1" applyBorder="1" applyAlignment="1">
      <alignment horizontal="center" vertical="center"/>
    </xf>
    <xf numFmtId="184" fontId="1" fillId="3" borderId="1" xfId="24" applyNumberFormat="1" applyFont="1" applyFill="1" applyBorder="1" applyAlignment="1">
      <alignment horizontal="center" vertical="center"/>
    </xf>
    <xf numFmtId="0" fontId="32" fillId="4" borderId="1" xfId="14" applyFont="1" applyFill="1" applyBorder="1" applyAlignment="1">
      <alignment horizontal="center" vertical="center" wrapText="1"/>
    </xf>
    <xf numFmtId="49" fontId="31" fillId="3" borderId="0" xfId="14" applyNumberFormat="1" applyFont="1" applyFill="1" applyBorder="1" applyAlignment="1">
      <alignment horizontal="center" vertical="center"/>
    </xf>
    <xf numFmtId="0" fontId="2" fillId="4" borderId="1" xfId="14" applyFont="1" applyFill="1" applyBorder="1" applyAlignment="1">
      <alignment horizontal="center" vertical="center"/>
    </xf>
    <xf numFmtId="0" fontId="35" fillId="0" borderId="0" xfId="0" applyFont="1" applyAlignment="1">
      <alignment horizontal="center"/>
    </xf>
    <xf numFmtId="44" fontId="1" fillId="3" borderId="1" xfId="1" applyFont="1" applyFill="1" applyBorder="1" applyAlignment="1">
      <alignment horizontal="center" vertical="center"/>
    </xf>
    <xf numFmtId="0" fontId="32" fillId="4" borderId="1" xfId="14" applyFont="1" applyFill="1" applyBorder="1" applyAlignment="1">
      <alignment horizontal="center" vertical="center" wrapText="1"/>
    </xf>
    <xf numFmtId="44" fontId="32" fillId="4" borderId="1" xfId="1" applyFont="1" applyFill="1" applyBorder="1" applyAlignment="1">
      <alignment horizontal="center" vertical="center"/>
    </xf>
    <xf numFmtId="49" fontId="31" fillId="3" borderId="0" xfId="14" applyNumberFormat="1" applyFont="1" applyFill="1" applyBorder="1" applyAlignment="1">
      <alignment horizontal="center" vertical="center"/>
    </xf>
    <xf numFmtId="0" fontId="2" fillId="4" borderId="1" xfId="14" applyFont="1" applyFill="1" applyBorder="1" applyAlignment="1">
      <alignment horizontal="center" vertical="center"/>
    </xf>
    <xf numFmtId="0" fontId="0" fillId="0" borderId="0" xfId="0" applyAlignment="1">
      <alignment wrapText="1"/>
    </xf>
    <xf numFmtId="44" fontId="1" fillId="3" borderId="1" xfId="1" applyFont="1" applyFill="1" applyBorder="1" applyAlignment="1">
      <alignment horizontal="center" vertical="center"/>
    </xf>
    <xf numFmtId="44" fontId="74" fillId="3" borderId="0" xfId="1" applyFont="1" applyFill="1" applyBorder="1" applyAlignment="1">
      <alignment vertical="center"/>
    </xf>
    <xf numFmtId="0" fontId="3" fillId="19" borderId="1" xfId="14" applyFont="1" applyFill="1" applyBorder="1" applyAlignment="1">
      <alignment horizontal="center" vertical="center"/>
    </xf>
    <xf numFmtId="0" fontId="32" fillId="4" borderId="1" xfId="14" applyFont="1" applyFill="1" applyBorder="1" applyAlignment="1">
      <alignment horizontal="center" vertical="center" wrapText="1"/>
    </xf>
    <xf numFmtId="44" fontId="32" fillId="4" borderId="1" xfId="1" applyFont="1" applyFill="1" applyBorder="1" applyAlignment="1">
      <alignment horizontal="center" vertical="center"/>
    </xf>
    <xf numFmtId="49" fontId="31" fillId="3" borderId="0" xfId="14" applyNumberFormat="1" applyFont="1" applyFill="1" applyBorder="1" applyAlignment="1">
      <alignment horizontal="center" vertical="center"/>
    </xf>
    <xf numFmtId="0" fontId="2" fillId="4" borderId="1" xfId="14" applyFont="1" applyFill="1" applyBorder="1" applyAlignment="1">
      <alignment horizontal="center" vertical="center"/>
    </xf>
    <xf numFmtId="43" fontId="32" fillId="4" borderId="1" xfId="25" applyFont="1" applyFill="1" applyBorder="1" applyAlignment="1">
      <alignment horizontal="center" vertical="center" wrapText="1"/>
    </xf>
    <xf numFmtId="0" fontId="0" fillId="0" borderId="0" xfId="0" applyAlignment="1">
      <alignment horizontal="center" vertical="center"/>
    </xf>
    <xf numFmtId="44" fontId="1" fillId="3" borderId="1" xfId="1" applyFont="1" applyFill="1" applyBorder="1" applyAlignment="1">
      <alignment horizontal="center" vertical="center"/>
    </xf>
    <xf numFmtId="49" fontId="37" fillId="5" borderId="0" xfId="15" applyNumberFormat="1" applyFont="1" applyFill="1" applyBorder="1" applyAlignment="1">
      <alignment horizontal="center" vertical="center"/>
    </xf>
    <xf numFmtId="184" fontId="1" fillId="3" borderId="1" xfId="14" applyNumberFormat="1" applyFont="1" applyFill="1" applyBorder="1" applyAlignment="1">
      <alignment horizontal="center" vertical="center"/>
    </xf>
    <xf numFmtId="182" fontId="1" fillId="3" borderId="1" xfId="14" applyNumberFormat="1" applyFont="1" applyFill="1" applyBorder="1" applyAlignment="1">
      <alignment horizontal="center" vertical="center"/>
    </xf>
    <xf numFmtId="44" fontId="72" fillId="13" borderId="1" xfId="1" applyFont="1" applyFill="1" applyBorder="1" applyAlignment="1">
      <alignment horizontal="center" vertical="center"/>
    </xf>
    <xf numFmtId="0" fontId="72" fillId="13" borderId="1" xfId="14" applyFont="1" applyFill="1" applyBorder="1" applyAlignment="1">
      <alignment horizontal="center" vertical="center" wrapText="1"/>
    </xf>
    <xf numFmtId="0" fontId="3" fillId="2" borderId="1" xfId="14" applyFont="1" applyFill="1" applyBorder="1" applyAlignment="1">
      <alignment horizontal="center" vertical="center"/>
    </xf>
    <xf numFmtId="4" fontId="1" fillId="3" borderId="1" xfId="14" applyNumberFormat="1" applyFont="1" applyFill="1" applyBorder="1" applyAlignment="1">
      <alignment horizontal="right" vertical="center"/>
    </xf>
    <xf numFmtId="0" fontId="29" fillId="0" borderId="1" xfId="0" applyFont="1" applyBorder="1"/>
    <xf numFmtId="0" fontId="29" fillId="0" borderId="1" xfId="0" applyFont="1" applyBorder="1" applyAlignment="1">
      <alignment horizontal="left"/>
    </xf>
    <xf numFmtId="0" fontId="29" fillId="6" borderId="1" xfId="14" applyFont="1" applyFill="1" applyBorder="1" applyAlignment="1">
      <alignment horizontal="left" vertical="top"/>
    </xf>
    <xf numFmtId="0" fontId="1" fillId="6" borderId="1" xfId="14" applyFont="1" applyFill="1" applyBorder="1" applyAlignment="1">
      <alignment horizontal="left" vertical="top"/>
    </xf>
    <xf numFmtId="0" fontId="4" fillId="4" borderId="1" xfId="14" applyFont="1" applyFill="1" applyBorder="1" applyAlignment="1">
      <alignment horizontal="left" vertical="top"/>
    </xf>
    <xf numFmtId="44" fontId="29" fillId="0" borderId="1" xfId="1" applyFont="1" applyBorder="1"/>
    <xf numFmtId="44" fontId="29" fillId="0" borderId="1" xfId="1" applyFont="1" applyFill="1" applyBorder="1"/>
    <xf numFmtId="170" fontId="1" fillId="3" borderId="1" xfId="14" applyNumberFormat="1" applyFont="1" applyFill="1" applyBorder="1" applyAlignment="1">
      <alignment horizontal="center" vertical="center"/>
    </xf>
    <xf numFmtId="0" fontId="74" fillId="3" borderId="0" xfId="14" applyFont="1" applyFill="1" applyBorder="1" applyAlignment="1">
      <alignment horizontal="left" vertical="top"/>
    </xf>
    <xf numFmtId="182" fontId="1" fillId="3" borderId="1" xfId="24" applyNumberFormat="1" applyFont="1" applyFill="1" applyBorder="1" applyAlignment="1">
      <alignment horizontal="center" vertical="center"/>
    </xf>
    <xf numFmtId="9" fontId="3" fillId="2" borderId="1" xfId="24" applyFont="1" applyFill="1" applyBorder="1" applyAlignment="1">
      <alignment horizontal="center" vertical="center"/>
    </xf>
    <xf numFmtId="44" fontId="3" fillId="2" borderId="1" xfId="1" applyFont="1" applyFill="1" applyBorder="1" applyAlignment="1">
      <alignment horizontal="center" vertical="center"/>
    </xf>
    <xf numFmtId="49" fontId="1" fillId="3" borderId="1" xfId="0" applyNumberFormat="1" applyFont="1" applyFill="1" applyBorder="1" applyAlignment="1">
      <alignment wrapText="1"/>
    </xf>
    <xf numFmtId="0" fontId="74" fillId="0" borderId="0" xfId="0" applyFont="1" applyAlignment="1">
      <alignment wrapText="1"/>
    </xf>
    <xf numFmtId="0" fontId="31" fillId="6" borderId="1" xfId="14" applyFont="1" applyFill="1" applyBorder="1" applyAlignment="1">
      <alignment horizontal="center" vertical="center" wrapText="1"/>
    </xf>
    <xf numFmtId="0" fontId="3" fillId="2" borderId="1" xfId="14" applyFont="1" applyFill="1" applyBorder="1" applyAlignment="1">
      <alignment horizontal="center" vertical="center" wrapText="1"/>
    </xf>
    <xf numFmtId="9" fontId="1" fillId="3" borderId="1" xfId="24" applyFont="1" applyFill="1" applyBorder="1" applyAlignment="1">
      <alignment horizontal="center" vertical="center" wrapText="1"/>
    </xf>
    <xf numFmtId="182" fontId="1" fillId="3" borderId="1" xfId="24" applyNumberFormat="1" applyFont="1" applyFill="1" applyBorder="1" applyAlignment="1">
      <alignment horizontal="center" vertical="center" wrapText="1"/>
    </xf>
    <xf numFmtId="0" fontId="0" fillId="3" borderId="1" xfId="14" applyFont="1" applyFill="1" applyBorder="1" applyAlignment="1">
      <alignment horizontal="center" vertical="center" wrapText="1"/>
    </xf>
    <xf numFmtId="44" fontId="1" fillId="3" borderId="1" xfId="1" applyFont="1" applyFill="1" applyBorder="1"/>
    <xf numFmtId="49" fontId="1" fillId="3" borderId="1" xfId="0" applyNumberFormat="1" applyFont="1" applyFill="1" applyBorder="1" applyAlignment="1">
      <alignment horizontal="left" vertical="top" wrapText="1"/>
    </xf>
    <xf numFmtId="49" fontId="1" fillId="3" borderId="1" xfId="0" applyNumberFormat="1" applyFont="1" applyFill="1" applyBorder="1" applyAlignment="1">
      <alignment horizontal="left" vertical="top"/>
    </xf>
    <xf numFmtId="0" fontId="91" fillId="0" borderId="0" xfId="0" applyFont="1" applyAlignment="1">
      <alignment horizontal="left" vertical="top" wrapText="1"/>
    </xf>
    <xf numFmtId="0" fontId="74" fillId="0" borderId="0" xfId="0" applyFont="1" applyAlignment="1">
      <alignment horizontal="left" vertical="top" wrapText="1"/>
    </xf>
    <xf numFmtId="0" fontId="3" fillId="2" borderId="1" xfId="14" applyFont="1" applyFill="1" applyBorder="1" applyAlignment="1">
      <alignment horizontal="left" vertical="top" wrapText="1"/>
    </xf>
    <xf numFmtId="0" fontId="1" fillId="20" borderId="1" xfId="14" applyFont="1" applyFill="1" applyBorder="1" applyAlignment="1">
      <alignment vertical="center"/>
    </xf>
    <xf numFmtId="0" fontId="35" fillId="0" borderId="0" xfId="0" applyFont="1" applyAlignment="1">
      <alignment horizontal="center" wrapText="1"/>
    </xf>
    <xf numFmtId="9" fontId="3" fillId="3" borderId="1" xfId="24" applyFont="1" applyFill="1" applyBorder="1" applyAlignment="1">
      <alignment horizontal="center" vertical="center" wrapText="1"/>
    </xf>
    <xf numFmtId="9" fontId="3" fillId="6" borderId="1" xfId="24" applyFont="1" applyFill="1" applyBorder="1" applyAlignment="1">
      <alignment horizontal="center" vertical="center" wrapText="1"/>
    </xf>
    <xf numFmtId="9" fontId="31" fillId="6" borderId="1" xfId="24" applyFont="1" applyFill="1" applyBorder="1" applyAlignment="1">
      <alignment horizontal="center" vertical="center" wrapText="1"/>
    </xf>
    <xf numFmtId="9" fontId="31" fillId="3" borderId="1" xfId="24" applyFont="1" applyFill="1" applyBorder="1" applyAlignment="1">
      <alignment horizontal="center" vertical="center" wrapText="1"/>
    </xf>
    <xf numFmtId="9" fontId="2" fillId="4" borderId="1" xfId="24" applyFont="1" applyFill="1" applyBorder="1" applyAlignment="1">
      <alignment horizontal="center" vertical="center" wrapText="1"/>
    </xf>
    <xf numFmtId="0" fontId="74" fillId="0" borderId="0" xfId="0" applyFont="1" applyAlignment="1">
      <alignment horizontal="left" vertical="top"/>
    </xf>
    <xf numFmtId="0" fontId="1" fillId="3" borderId="1" xfId="24" applyNumberFormat="1" applyFont="1" applyFill="1" applyBorder="1" applyAlignment="1">
      <alignment horizontal="center" vertical="center"/>
    </xf>
    <xf numFmtId="180" fontId="1" fillId="3" borderId="1" xfId="24" applyNumberFormat="1" applyFont="1" applyFill="1" applyBorder="1" applyAlignment="1">
      <alignment horizontal="center" vertical="center"/>
    </xf>
    <xf numFmtId="9" fontId="3" fillId="6" borderId="1" xfId="24" applyFont="1" applyFill="1" applyBorder="1" applyAlignment="1">
      <alignment horizontal="left" vertical="top" wrapText="1"/>
    </xf>
    <xf numFmtId="9" fontId="1" fillId="3" borderId="1" xfId="24" applyFont="1" applyFill="1" applyBorder="1" applyAlignment="1">
      <alignment horizontal="left" vertical="top" wrapText="1"/>
    </xf>
    <xf numFmtId="9" fontId="31" fillId="3" borderId="1" xfId="24" applyFont="1" applyFill="1" applyBorder="1" applyAlignment="1">
      <alignment horizontal="left" vertical="top" wrapText="1"/>
    </xf>
    <xf numFmtId="9" fontId="3" fillId="3" borderId="1" xfId="24" applyFont="1" applyFill="1" applyBorder="1" applyAlignment="1">
      <alignment horizontal="left" vertical="top" wrapText="1"/>
    </xf>
    <xf numFmtId="9" fontId="2" fillId="4" borderId="1" xfId="24" applyFont="1" applyFill="1" applyBorder="1" applyAlignment="1">
      <alignment horizontal="left" vertical="top" wrapText="1"/>
    </xf>
    <xf numFmtId="190" fontId="29" fillId="0" borderId="0" xfId="1" applyNumberFormat="1" applyFont="1"/>
    <xf numFmtId="190" fontId="31" fillId="3" borderId="0" xfId="1" applyNumberFormat="1" applyFont="1" applyFill="1" applyBorder="1" applyAlignment="1">
      <alignment horizontal="right" vertical="center"/>
    </xf>
    <xf numFmtId="190" fontId="31" fillId="3" borderId="0" xfId="1" applyNumberFormat="1" applyFont="1" applyFill="1" applyBorder="1" applyAlignment="1">
      <alignment vertical="center"/>
    </xf>
    <xf numFmtId="190" fontId="31" fillId="3" borderId="0" xfId="1" applyNumberFormat="1" applyFont="1" applyFill="1" applyBorder="1" applyAlignment="1">
      <alignment horizontal="center" vertical="center"/>
    </xf>
    <xf numFmtId="190" fontId="3" fillId="6" borderId="1" xfId="1" applyNumberFormat="1" applyFont="1" applyFill="1" applyBorder="1" applyAlignment="1">
      <alignment horizontal="center" vertical="center"/>
    </xf>
    <xf numFmtId="190" fontId="3" fillId="3" borderId="1" xfId="1" applyNumberFormat="1" applyFont="1" applyFill="1" applyBorder="1" applyAlignment="1">
      <alignment horizontal="center" vertical="center"/>
    </xf>
    <xf numFmtId="190" fontId="1" fillId="3" borderId="1" xfId="1" applyNumberFormat="1" applyFont="1" applyFill="1" applyBorder="1" applyAlignment="1">
      <alignment horizontal="center" vertical="center"/>
    </xf>
    <xf numFmtId="190" fontId="31" fillId="6" borderId="1" xfId="1" applyNumberFormat="1" applyFont="1" applyFill="1" applyBorder="1" applyAlignment="1">
      <alignment horizontal="center" vertical="center"/>
    </xf>
    <xf numFmtId="190" fontId="29" fillId="3" borderId="1" xfId="1" applyNumberFormat="1" applyFont="1" applyFill="1" applyBorder="1" applyAlignment="1">
      <alignment horizontal="center" vertical="center"/>
    </xf>
    <xf numFmtId="190" fontId="2" fillId="4" borderId="1" xfId="1" applyNumberFormat="1" applyFont="1" applyFill="1" applyBorder="1" applyAlignment="1">
      <alignment horizontal="center" vertical="center"/>
    </xf>
    <xf numFmtId="190" fontId="1" fillId="3" borderId="0" xfId="1" applyNumberFormat="1" applyFont="1" applyFill="1" applyBorder="1" applyAlignment="1">
      <alignment vertical="center"/>
    </xf>
    <xf numFmtId="190" fontId="0" fillId="0" borderId="0" xfId="1" applyNumberFormat="1" applyFont="1"/>
    <xf numFmtId="43" fontId="31" fillId="3" borderId="1" xfId="29" applyFont="1" applyFill="1" applyBorder="1" applyAlignment="1">
      <alignment horizontal="center" vertical="center"/>
    </xf>
    <xf numFmtId="43" fontId="1" fillId="3" borderId="1" xfId="29" applyFont="1" applyFill="1" applyBorder="1" applyAlignment="1">
      <alignment horizontal="right" vertical="center"/>
    </xf>
    <xf numFmtId="43" fontId="1" fillId="3" borderId="1" xfId="29" applyFont="1" applyFill="1" applyBorder="1" applyAlignment="1">
      <alignment horizontal="center" vertical="center"/>
    </xf>
    <xf numFmtId="43" fontId="29" fillId="3" borderId="1" xfId="29" applyFont="1" applyFill="1" applyBorder="1" applyAlignment="1">
      <alignment horizontal="center" vertical="center"/>
    </xf>
    <xf numFmtId="43" fontId="1" fillId="3" borderId="1" xfId="29" applyFont="1" applyFill="1" applyBorder="1" applyAlignment="1">
      <alignment horizontal="center"/>
    </xf>
    <xf numFmtId="43" fontId="29" fillId="3" borderId="1" xfId="29" applyFont="1" applyFill="1" applyBorder="1" applyAlignment="1">
      <alignment horizontal="center"/>
    </xf>
    <xf numFmtId="44" fontId="1" fillId="3" borderId="1" xfId="1" applyFont="1" applyFill="1" applyBorder="1" applyAlignment="1">
      <alignment horizontal="right" vertical="center"/>
    </xf>
    <xf numFmtId="44" fontId="29" fillId="3" borderId="1" xfId="1" applyFont="1" applyFill="1" applyBorder="1" applyAlignment="1">
      <alignment horizontal="center"/>
    </xf>
    <xf numFmtId="0" fontId="1" fillId="0" borderId="1" xfId="0" applyFont="1" applyBorder="1" applyAlignment="1"/>
    <xf numFmtId="0" fontId="29" fillId="12" borderId="1" xfId="0" applyFont="1" applyFill="1" applyBorder="1" applyAlignment="1">
      <alignment vertical="top" wrapText="1"/>
    </xf>
    <xf numFmtId="43" fontId="3" fillId="3" borderId="1" xfId="25" applyFont="1" applyFill="1" applyBorder="1" applyAlignment="1">
      <alignment horizontal="center" vertical="center"/>
    </xf>
    <xf numFmtId="43" fontId="31" fillId="3" borderId="1" xfId="25" applyFont="1" applyFill="1" applyBorder="1" applyAlignment="1">
      <alignment horizontal="center" vertical="center"/>
    </xf>
    <xf numFmtId="43" fontId="1" fillId="3" borderId="1" xfId="25" applyFont="1" applyFill="1" applyBorder="1" applyAlignment="1">
      <alignment horizontal="center" vertical="center"/>
    </xf>
    <xf numFmtId="173" fontId="1" fillId="3" borderId="1" xfId="14" applyNumberFormat="1" applyFont="1" applyFill="1" applyBorder="1" applyAlignment="1">
      <alignment horizontal="center" vertical="center"/>
    </xf>
    <xf numFmtId="0" fontId="31" fillId="0" borderId="0" xfId="0" applyFont="1" applyFill="1" applyAlignment="1">
      <alignment wrapText="1"/>
    </xf>
    <xf numFmtId="0" fontId="31" fillId="9" borderId="0" xfId="0" applyFont="1" applyFill="1" applyAlignment="1">
      <alignment wrapText="1"/>
    </xf>
    <xf numFmtId="0" fontId="30" fillId="9" borderId="0" xfId="14" applyFont="1" applyFill="1" applyBorder="1" applyAlignment="1">
      <alignment vertical="center" wrapText="1"/>
    </xf>
    <xf numFmtId="0" fontId="37" fillId="9" borderId="0" xfId="0" applyFont="1" applyFill="1" applyAlignment="1">
      <alignment wrapText="1"/>
    </xf>
    <xf numFmtId="0" fontId="31" fillId="14" borderId="0" xfId="0" applyFont="1" applyFill="1" applyAlignment="1">
      <alignment wrapText="1"/>
    </xf>
    <xf numFmtId="0" fontId="30" fillId="14" borderId="0" xfId="14" applyFont="1" applyFill="1" applyBorder="1" applyAlignment="1">
      <alignment vertical="center" wrapText="1"/>
    </xf>
    <xf numFmtId="0" fontId="37" fillId="14" borderId="0" xfId="0" applyFont="1" applyFill="1" applyAlignment="1">
      <alignment wrapText="1"/>
    </xf>
    <xf numFmtId="0" fontId="31" fillId="15" borderId="0" xfId="0" applyFont="1" applyFill="1" applyAlignment="1">
      <alignment wrapText="1"/>
    </xf>
    <xf numFmtId="0" fontId="30" fillId="15" borderId="0" xfId="14" applyFont="1" applyFill="1" applyBorder="1" applyAlignment="1">
      <alignment vertical="center" wrapText="1"/>
    </xf>
    <xf numFmtId="0" fontId="37" fillId="15" borderId="0" xfId="0" applyFont="1" applyFill="1" applyAlignment="1">
      <alignment wrapText="1"/>
    </xf>
    <xf numFmtId="43" fontId="29" fillId="3" borderId="1" xfId="25" applyFont="1" applyFill="1" applyBorder="1" applyAlignment="1">
      <alignment horizontal="center" vertical="center"/>
    </xf>
    <xf numFmtId="0" fontId="3" fillId="0" borderId="1" xfId="14" applyFont="1" applyFill="1" applyBorder="1" applyAlignment="1">
      <alignment vertical="center" wrapText="1"/>
    </xf>
    <xf numFmtId="0" fontId="1" fillId="0" borderId="1" xfId="0" applyFont="1" applyFill="1" applyBorder="1" applyAlignment="1">
      <alignment horizontal="left" vertical="top"/>
    </xf>
    <xf numFmtId="0" fontId="1" fillId="0" borderId="1" xfId="0" applyFont="1" applyFill="1" applyBorder="1"/>
    <xf numFmtId="0" fontId="1" fillId="3" borderId="1" xfId="0" applyFont="1" applyFill="1" applyBorder="1"/>
    <xf numFmtId="0" fontId="93" fillId="0" borderId="1" xfId="0" applyFont="1" applyBorder="1"/>
    <xf numFmtId="168" fontId="1" fillId="0" borderId="1" xfId="1" applyNumberFormat="1" applyFont="1" applyBorder="1" applyAlignment="1">
      <alignment horizontal="right"/>
    </xf>
    <xf numFmtId="182" fontId="29" fillId="3" borderId="1" xfId="14" applyNumberFormat="1" applyFont="1" applyFill="1" applyBorder="1" applyAlignment="1">
      <alignment horizontal="center" vertical="center"/>
    </xf>
    <xf numFmtId="181" fontId="1" fillId="0" borderId="1" xfId="0" applyNumberFormat="1" applyFont="1" applyBorder="1" applyAlignment="1">
      <alignment vertical="center"/>
    </xf>
    <xf numFmtId="10" fontId="1" fillId="0" borderId="1" xfId="0" applyNumberFormat="1" applyFont="1" applyBorder="1" applyAlignment="1">
      <alignment vertical="center"/>
    </xf>
    <xf numFmtId="0" fontId="1" fillId="3" borderId="1" xfId="0" applyFont="1" applyFill="1" applyBorder="1" applyAlignment="1">
      <alignment vertical="center"/>
    </xf>
    <xf numFmtId="10" fontId="1" fillId="3" borderId="1" xfId="0" applyNumberFormat="1" applyFont="1" applyFill="1" applyBorder="1" applyAlignment="1">
      <alignment vertical="center"/>
    </xf>
    <xf numFmtId="9" fontId="1" fillId="3" borderId="1" xfId="0" applyNumberFormat="1" applyFont="1" applyFill="1" applyBorder="1" applyAlignment="1">
      <alignment vertical="center"/>
    </xf>
    <xf numFmtId="0" fontId="48" fillId="0" borderId="1" xfId="0" applyFont="1" applyBorder="1" applyAlignment="1">
      <alignment vertical="center"/>
    </xf>
    <xf numFmtId="172" fontId="3" fillId="0" borderId="1" xfId="0" applyNumberFormat="1" applyFont="1" applyBorder="1" applyAlignment="1">
      <alignment vertical="center"/>
    </xf>
    <xf numFmtId="0" fontId="1" fillId="3" borderId="1" xfId="0" applyFont="1" applyFill="1" applyBorder="1" applyAlignment="1">
      <alignment vertical="center" wrapText="1"/>
    </xf>
    <xf numFmtId="0" fontId="48" fillId="0" borderId="1" xfId="0" applyFont="1" applyBorder="1" applyAlignment="1">
      <alignment horizontal="left" vertical="center" wrapText="1"/>
    </xf>
    <xf numFmtId="0" fontId="48" fillId="0" borderId="1" xfId="0" applyFont="1" applyBorder="1" applyAlignment="1">
      <alignment horizontal="left" vertical="center"/>
    </xf>
    <xf numFmtId="172" fontId="0" fillId="0" borderId="1" xfId="0" applyNumberFormat="1" applyFont="1" applyBorder="1" applyAlignment="1">
      <alignment vertical="center"/>
    </xf>
    <xf numFmtId="44" fontId="0" fillId="3" borderId="1" xfId="1" applyFont="1" applyFill="1" applyBorder="1" applyAlignment="1">
      <alignment vertical="center"/>
    </xf>
    <xf numFmtId="44" fontId="0" fillId="0" borderId="0" xfId="1" applyFont="1" applyBorder="1"/>
    <xf numFmtId="44" fontId="1" fillId="0" borderId="1" xfId="1" applyFont="1" applyBorder="1" applyAlignment="1">
      <alignment vertical="center"/>
    </xf>
    <xf numFmtId="10" fontId="1" fillId="0" borderId="1" xfId="0" applyNumberFormat="1" applyFont="1" applyBorder="1" applyAlignment="1">
      <alignment horizontal="center" vertical="center"/>
    </xf>
    <xf numFmtId="9" fontId="1" fillId="0" borderId="1" xfId="0" applyNumberFormat="1" applyFont="1" applyBorder="1" applyAlignment="1">
      <alignment horizontal="center" vertical="center"/>
    </xf>
    <xf numFmtId="0" fontId="1" fillId="3" borderId="1" xfId="0" applyFont="1" applyFill="1" applyBorder="1" applyAlignment="1">
      <alignment horizontal="center" vertical="center"/>
    </xf>
    <xf numFmtId="0" fontId="52" fillId="0" borderId="0" xfId="0" applyFont="1" applyAlignment="1">
      <alignment horizontal="center" vertical="center"/>
    </xf>
    <xf numFmtId="0" fontId="1" fillId="0" borderId="1" xfId="0" applyFont="1" applyBorder="1" applyAlignment="1">
      <alignment horizontal="left"/>
    </xf>
    <xf numFmtId="0" fontId="67" fillId="0" borderId="0" xfId="0" applyFont="1" applyAlignment="1">
      <alignment horizontal="left" vertical="top"/>
    </xf>
    <xf numFmtId="0" fontId="66" fillId="3" borderId="0" xfId="14" applyFont="1" applyFill="1" applyBorder="1" applyAlignment="1">
      <alignment horizontal="left" vertical="top"/>
    </xf>
    <xf numFmtId="0" fontId="56" fillId="0" borderId="0" xfId="0" applyFont="1" applyAlignment="1">
      <alignment horizontal="left" vertical="top"/>
    </xf>
    <xf numFmtId="0" fontId="3" fillId="0" borderId="1" xfId="0" applyFont="1" applyBorder="1" applyAlignment="1">
      <alignment horizontal="left" vertical="top"/>
    </xf>
    <xf numFmtId="9" fontId="1" fillId="0" borderId="1" xfId="0" applyNumberFormat="1" applyFont="1" applyFill="1" applyBorder="1" applyAlignment="1">
      <alignment horizontal="center"/>
    </xf>
    <xf numFmtId="172" fontId="1" fillId="0" borderId="1" xfId="0" applyNumberFormat="1" applyFont="1" applyBorder="1" applyAlignment="1">
      <alignment horizontal="center"/>
    </xf>
    <xf numFmtId="44" fontId="1" fillId="0" borderId="1" xfId="1" applyFont="1" applyBorder="1" applyAlignment="1">
      <alignment horizontal="center"/>
    </xf>
    <xf numFmtId="0" fontId="1" fillId="0" borderId="1" xfId="0" applyFont="1" applyFill="1" applyBorder="1" applyAlignment="1">
      <alignment horizontal="center"/>
    </xf>
    <xf numFmtId="172" fontId="1" fillId="0" borderId="1" xfId="0" applyNumberFormat="1" applyFont="1" applyFill="1" applyBorder="1"/>
    <xf numFmtId="44" fontId="67" fillId="0" borderId="0" xfId="1" applyFont="1"/>
    <xf numFmtId="44" fontId="66" fillId="3" borderId="0" xfId="1" applyFont="1" applyFill="1" applyBorder="1" applyAlignment="1">
      <alignment vertical="center"/>
    </xf>
    <xf numFmtId="44" fontId="56" fillId="0" borderId="0" xfId="1" applyFont="1"/>
    <xf numFmtId="0" fontId="48" fillId="0" borderId="1" xfId="3" applyFont="1" applyBorder="1" applyAlignment="1">
      <alignment horizontal="left" vertical="center" wrapText="1"/>
    </xf>
    <xf numFmtId="44" fontId="36" fillId="0" borderId="0" xfId="1" applyFont="1"/>
    <xf numFmtId="44" fontId="37" fillId="5" borderId="0" xfId="1" applyFont="1" applyFill="1" applyBorder="1" applyAlignment="1">
      <alignment horizontal="right" vertical="center"/>
    </xf>
    <xf numFmtId="44" fontId="37" fillId="5" borderId="0" xfId="1" applyFont="1" applyFill="1" applyBorder="1" applyAlignment="1">
      <alignment vertical="center"/>
    </xf>
    <xf numFmtId="44" fontId="37" fillId="5" borderId="0" xfId="1" applyFont="1" applyFill="1" applyBorder="1" applyAlignment="1">
      <alignment horizontal="center" vertical="center"/>
    </xf>
    <xf numFmtId="44" fontId="48" fillId="0" borderId="1" xfId="1" applyFont="1" applyBorder="1" applyAlignment="1">
      <alignment horizontal="right" vertical="center"/>
    </xf>
    <xf numFmtId="44" fontId="23" fillId="0" borderId="0" xfId="1" applyFont="1"/>
    <xf numFmtId="0" fontId="3" fillId="6" borderId="1" xfId="14" applyFont="1" applyFill="1" applyBorder="1" applyAlignment="1">
      <alignment horizontal="right" vertical="center" wrapText="1"/>
    </xf>
    <xf numFmtId="44" fontId="29" fillId="3" borderId="0" xfId="1" applyFont="1" applyFill="1" applyBorder="1" applyAlignment="1">
      <alignment horizontal="right" vertical="center"/>
    </xf>
    <xf numFmtId="44" fontId="29" fillId="3" borderId="0" xfId="1" applyFont="1" applyFill="1" applyBorder="1" applyAlignment="1">
      <alignment horizontal="center" vertical="center"/>
    </xf>
    <xf numFmtId="0" fontId="75" fillId="17" borderId="1" xfId="15" applyFont="1" applyFill="1" applyBorder="1" applyAlignment="1">
      <alignment horizontal="center" vertical="center" wrapText="1"/>
    </xf>
    <xf numFmtId="0" fontId="72" fillId="5" borderId="1" xfId="15" applyFont="1" applyFill="1" applyBorder="1" applyAlignment="1">
      <alignment vertical="center"/>
    </xf>
    <xf numFmtId="0" fontId="72" fillId="5" borderId="1" xfId="15" applyFont="1" applyFill="1" applyBorder="1" applyAlignment="1">
      <alignment horizontal="center" vertical="center"/>
    </xf>
    <xf numFmtId="0" fontId="48" fillId="0" borderId="1" xfId="15" applyFont="1" applyBorder="1"/>
    <xf numFmtId="0" fontId="31" fillId="5" borderId="1" xfId="15" applyFont="1" applyFill="1" applyBorder="1" applyAlignment="1">
      <alignment horizontal="center" vertical="center"/>
    </xf>
    <xf numFmtId="0" fontId="31" fillId="5" borderId="1" xfId="15" applyFont="1" applyFill="1" applyBorder="1" applyAlignment="1">
      <alignment vertical="center"/>
    </xf>
    <xf numFmtId="0" fontId="48" fillId="0" borderId="1" xfId="15" applyFont="1" applyBorder="1" applyAlignment="1">
      <alignment wrapText="1"/>
    </xf>
    <xf numFmtId="0" fontId="48" fillId="0" borderId="1" xfId="15" applyFont="1" applyBorder="1" applyAlignment="1">
      <alignment horizontal="center" vertical="center"/>
    </xf>
    <xf numFmtId="10" fontId="48" fillId="0" borderId="1" xfId="15" applyNumberFormat="1" applyFont="1" applyBorder="1" applyAlignment="1">
      <alignment horizontal="center" vertical="center"/>
    </xf>
    <xf numFmtId="0" fontId="48" fillId="0" borderId="1" xfId="15" applyFont="1" applyFill="1" applyBorder="1"/>
    <xf numFmtId="0" fontId="48" fillId="0" borderId="1" xfId="15" applyFont="1" applyBorder="1" applyAlignment="1">
      <alignment vertical="center"/>
    </xf>
    <xf numFmtId="0" fontId="37" fillId="5" borderId="0" xfId="15" applyFont="1" applyFill="1" applyBorder="1" applyAlignment="1">
      <alignment horizontal="left" vertical="center"/>
    </xf>
    <xf numFmtId="0" fontId="36" fillId="0" borderId="0" xfId="15" applyFont="1" applyAlignment="1">
      <alignment horizontal="left"/>
    </xf>
    <xf numFmtId="0" fontId="72" fillId="5" borderId="1" xfId="15" applyFont="1" applyFill="1" applyBorder="1" applyAlignment="1">
      <alignment horizontal="left" vertical="center"/>
    </xf>
    <xf numFmtId="0" fontId="48" fillId="0" borderId="1" xfId="15" applyFont="1" applyBorder="1" applyAlignment="1">
      <alignment horizontal="left" vertical="center"/>
    </xf>
    <xf numFmtId="0" fontId="48" fillId="0" borderId="1" xfId="15" applyFont="1" applyBorder="1" applyAlignment="1">
      <alignment horizontal="left"/>
    </xf>
    <xf numFmtId="0" fontId="31" fillId="5" borderId="1" xfId="15" applyFont="1" applyFill="1" applyBorder="1" applyAlignment="1">
      <alignment horizontal="left" vertical="center"/>
    </xf>
    <xf numFmtId="0" fontId="23" fillId="0" borderId="0" xfId="15" applyAlignment="1">
      <alignment horizontal="left"/>
    </xf>
    <xf numFmtId="0" fontId="37" fillId="5" borderId="0" xfId="15" applyFont="1" applyFill="1" applyBorder="1" applyAlignment="1">
      <alignment horizontal="left" vertical="top"/>
    </xf>
    <xf numFmtId="0" fontId="36" fillId="0" borderId="0" xfId="15" applyFont="1" applyAlignment="1">
      <alignment horizontal="left" vertical="top"/>
    </xf>
    <xf numFmtId="0" fontId="72" fillId="5" borderId="1" xfId="15" applyFont="1" applyFill="1" applyBorder="1" applyAlignment="1">
      <alignment horizontal="left" vertical="top"/>
    </xf>
    <xf numFmtId="0" fontId="48" fillId="0" borderId="1" xfId="15" applyFont="1" applyBorder="1" applyAlignment="1">
      <alignment horizontal="left" vertical="top"/>
    </xf>
    <xf numFmtId="0" fontId="31" fillId="5" borderId="1" xfId="15" applyFont="1" applyFill="1" applyBorder="1" applyAlignment="1">
      <alignment horizontal="left" vertical="top"/>
    </xf>
    <xf numFmtId="0" fontId="0" fillId="5" borderId="0" xfId="15" applyFont="1" applyFill="1" applyBorder="1" applyAlignment="1">
      <alignment horizontal="left" vertical="top"/>
    </xf>
    <xf numFmtId="0" fontId="23" fillId="0" borderId="0" xfId="15" applyAlignment="1">
      <alignment horizontal="left" vertical="top"/>
    </xf>
    <xf numFmtId="44" fontId="72" fillId="5" borderId="1" xfId="1" applyFont="1" applyFill="1" applyBorder="1" applyAlignment="1">
      <alignment horizontal="center" vertical="center"/>
    </xf>
    <xf numFmtId="44" fontId="1" fillId="5" borderId="1" xfId="1" applyFont="1" applyFill="1" applyBorder="1" applyAlignment="1">
      <alignment horizontal="center" vertical="center"/>
    </xf>
    <xf numFmtId="44" fontId="48" fillId="0" borderId="1" xfId="1" applyFont="1" applyBorder="1"/>
    <xf numFmtId="44" fontId="29" fillId="5" borderId="1" xfId="1"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12" fillId="0" borderId="0" xfId="0" applyFont="1" applyAlignment="1">
      <alignment horizontal="left"/>
    </xf>
    <xf numFmtId="14" fontId="13" fillId="0" borderId="0" xfId="0" applyNumberFormat="1" applyFont="1" applyAlignment="1">
      <alignment horizontal="left"/>
    </xf>
    <xf numFmtId="0" fontId="12" fillId="0" borderId="0" xfId="0" applyFont="1" applyAlignment="1">
      <alignment horizontal="justify" vertical="center" wrapText="1"/>
    </xf>
    <xf numFmtId="0" fontId="12" fillId="0" borderId="0" xfId="0" applyFont="1" applyAlignment="1">
      <alignment horizontal="left" vertical="center"/>
    </xf>
    <xf numFmtId="0" fontId="12" fillId="0" borderId="0" xfId="0" applyFont="1" applyAlignment="1">
      <alignment horizontal="justify" wrapText="1"/>
    </xf>
    <xf numFmtId="49" fontId="31" fillId="3" borderId="6" xfId="14" applyNumberFormat="1" applyFont="1" applyFill="1" applyBorder="1" applyAlignment="1">
      <alignment horizontal="center" vertical="center"/>
    </xf>
    <xf numFmtId="0" fontId="32" fillId="4" borderId="2" xfId="14" applyFont="1" applyFill="1" applyBorder="1" applyAlignment="1">
      <alignment horizontal="center" vertical="center" wrapText="1"/>
    </xf>
    <xf numFmtId="0" fontId="32" fillId="4" borderId="3" xfId="14" applyFont="1" applyFill="1" applyBorder="1" applyAlignment="1">
      <alignment horizontal="center" vertical="center" wrapText="1"/>
    </xf>
    <xf numFmtId="44" fontId="32" fillId="4" borderId="2" xfId="1" applyFont="1" applyFill="1" applyBorder="1" applyAlignment="1">
      <alignment horizontal="center" vertical="center"/>
    </xf>
    <xf numFmtId="44" fontId="32" fillId="4" borderId="3" xfId="1" applyFont="1" applyFill="1" applyBorder="1" applyAlignment="1">
      <alignment horizontal="center" vertical="center"/>
    </xf>
    <xf numFmtId="0" fontId="2" fillId="4" borderId="2" xfId="14" applyFont="1" applyFill="1" applyBorder="1" applyAlignment="1">
      <alignment horizontal="center" vertical="center"/>
    </xf>
    <xf numFmtId="0" fontId="2" fillId="4" borderId="3" xfId="14" applyFont="1" applyFill="1" applyBorder="1" applyAlignment="1">
      <alignment horizontal="center" vertical="center"/>
    </xf>
    <xf numFmtId="0" fontId="32" fillId="4" borderId="5" xfId="14" applyFont="1" applyFill="1" applyBorder="1" applyAlignment="1">
      <alignment horizontal="center" vertical="center" wrapText="1"/>
    </xf>
    <xf numFmtId="0" fontId="32" fillId="4" borderId="8" xfId="14" applyFont="1" applyFill="1" applyBorder="1" applyAlignment="1">
      <alignment horizontal="center" vertical="center" wrapText="1"/>
    </xf>
    <xf numFmtId="0" fontId="2" fillId="4" borderId="2" xfId="14" applyFont="1" applyFill="1" applyBorder="1" applyAlignment="1">
      <alignment horizontal="center" vertical="center" wrapText="1"/>
    </xf>
    <xf numFmtId="0" fontId="2" fillId="4" borderId="3" xfId="14" applyFont="1" applyFill="1" applyBorder="1" applyAlignment="1">
      <alignment horizontal="center" vertical="center" wrapText="1"/>
    </xf>
    <xf numFmtId="0" fontId="32" fillId="4" borderId="1" xfId="14" applyFont="1" applyFill="1" applyBorder="1" applyAlignment="1">
      <alignment horizontal="center" vertical="center" wrapText="1"/>
    </xf>
    <xf numFmtId="44" fontId="32" fillId="4" borderId="1" xfId="1" applyFont="1" applyFill="1" applyBorder="1" applyAlignment="1">
      <alignment horizontal="center" vertical="center"/>
    </xf>
    <xf numFmtId="49" fontId="31" fillId="3" borderId="0" xfId="14" applyNumberFormat="1" applyFont="1" applyFill="1" applyBorder="1" applyAlignment="1">
      <alignment horizontal="center" vertical="center"/>
    </xf>
    <xf numFmtId="0" fontId="2" fillId="4" borderId="1" xfId="14" applyFont="1" applyFill="1" applyBorder="1" applyAlignment="1">
      <alignment horizontal="center" vertical="center"/>
    </xf>
    <xf numFmtId="44" fontId="32" fillId="4" borderId="2" xfId="1" applyFont="1" applyFill="1" applyBorder="1" applyAlignment="1">
      <alignment horizontal="center" vertical="center" wrapText="1"/>
    </xf>
    <xf numFmtId="44" fontId="32" fillId="4" borderId="3" xfId="1" applyFont="1" applyFill="1" applyBorder="1" applyAlignment="1">
      <alignment horizontal="center" vertical="center" wrapText="1"/>
    </xf>
    <xf numFmtId="0" fontId="32" fillId="4" borderId="1" xfId="14" applyFont="1" applyFill="1" applyBorder="1" applyAlignment="1">
      <alignment horizontal="center" vertical="center"/>
    </xf>
    <xf numFmtId="0" fontId="84" fillId="17" borderId="9" xfId="31" applyFont="1" applyFill="1" applyBorder="1" applyAlignment="1">
      <alignment horizontal="center" vertical="center"/>
    </xf>
    <xf numFmtId="0" fontId="84" fillId="17" borderId="12" xfId="31" applyFont="1" applyFill="1" applyBorder="1" applyAlignment="1">
      <alignment horizontal="center" vertical="center"/>
    </xf>
    <xf numFmtId="2" fontId="85" fillId="17" borderId="9" xfId="31" applyNumberFormat="1" applyFont="1" applyFill="1" applyBorder="1" applyAlignment="1">
      <alignment horizontal="center" vertical="center" wrapText="1"/>
    </xf>
    <xf numFmtId="2" fontId="85" fillId="17" borderId="12" xfId="31" applyNumberFormat="1" applyFont="1" applyFill="1" applyBorder="1" applyAlignment="1">
      <alignment horizontal="center" vertical="center" wrapText="1"/>
    </xf>
    <xf numFmtId="44" fontId="85" fillId="17" borderId="9" xfId="1" applyFont="1" applyFill="1" applyBorder="1" applyAlignment="1">
      <alignment horizontal="center" vertical="center"/>
    </xf>
    <xf numFmtId="44" fontId="85" fillId="17" borderId="12" xfId="1" applyFont="1" applyFill="1" applyBorder="1" applyAlignment="1">
      <alignment horizontal="center" vertical="center"/>
    </xf>
    <xf numFmtId="2" fontId="83" fillId="5" borderId="13" xfId="31" applyNumberFormat="1" applyFont="1" applyFill="1" applyBorder="1" applyAlignment="1">
      <alignment horizontal="center" vertical="center"/>
    </xf>
    <xf numFmtId="2" fontId="85" fillId="17" borderId="10" xfId="31" applyNumberFormat="1" applyFont="1" applyFill="1" applyBorder="1" applyAlignment="1">
      <alignment horizontal="center" vertical="center" wrapText="1"/>
    </xf>
    <xf numFmtId="2" fontId="85" fillId="17" borderId="11" xfId="31" applyNumberFormat="1" applyFont="1" applyFill="1" applyBorder="1" applyAlignment="1">
      <alignment horizontal="center" vertical="center" wrapText="1"/>
    </xf>
    <xf numFmtId="0" fontId="1" fillId="3" borderId="2" xfId="14" applyFont="1" applyFill="1" applyBorder="1" applyAlignment="1">
      <alignment horizontal="center" vertical="center" wrapText="1"/>
    </xf>
    <xf numFmtId="0" fontId="1" fillId="3" borderId="4" xfId="14" applyFont="1" applyFill="1" applyBorder="1" applyAlignment="1">
      <alignment horizontal="center" vertical="center" wrapText="1"/>
    </xf>
    <xf numFmtId="0" fontId="1" fillId="3" borderId="3" xfId="14" applyFont="1" applyFill="1" applyBorder="1" applyAlignment="1">
      <alignment horizontal="center" vertical="center" wrapText="1"/>
    </xf>
    <xf numFmtId="0" fontId="35" fillId="0" borderId="0" xfId="0" applyFont="1" applyAlignment="1">
      <alignment horizontal="center"/>
    </xf>
    <xf numFmtId="44" fontId="32" fillId="4" borderId="1" xfId="1" applyFont="1" applyFill="1" applyBorder="1" applyAlignment="1">
      <alignment horizontal="center" vertical="center" wrapText="1"/>
    </xf>
    <xf numFmtId="0" fontId="73" fillId="0" borderId="0" xfId="0" applyFont="1" applyAlignment="1">
      <alignment horizontal="center"/>
    </xf>
    <xf numFmtId="0" fontId="49" fillId="18" borderId="2" xfId="0" applyFont="1" applyFill="1" applyBorder="1" applyAlignment="1">
      <alignment horizontal="center" vertical="center"/>
    </xf>
    <xf numFmtId="0" fontId="49" fillId="18" borderId="3" xfId="0" applyFont="1" applyFill="1" applyBorder="1" applyAlignment="1">
      <alignment horizontal="center" vertical="center"/>
    </xf>
    <xf numFmtId="44" fontId="49" fillId="18" borderId="2" xfId="1" applyFont="1" applyFill="1" applyBorder="1" applyAlignment="1">
      <alignment horizontal="center" vertical="center"/>
    </xf>
    <xf numFmtId="44" fontId="49" fillId="18" borderId="3" xfId="1" applyFont="1" applyFill="1" applyBorder="1" applyAlignment="1">
      <alignment horizontal="center" vertical="center"/>
    </xf>
    <xf numFmtId="0" fontId="49" fillId="18" borderId="1" xfId="0" applyFont="1" applyFill="1" applyBorder="1" applyAlignment="1">
      <alignment horizontal="center" vertical="center"/>
    </xf>
    <xf numFmtId="0" fontId="49" fillId="18" borderId="2" xfId="0" applyFont="1" applyFill="1" applyBorder="1" applyAlignment="1">
      <alignment horizontal="center" vertical="center" wrapText="1"/>
    </xf>
    <xf numFmtId="0" fontId="49" fillId="18" borderId="3" xfId="0" applyFont="1" applyFill="1" applyBorder="1" applyAlignment="1">
      <alignment horizontal="center" vertical="center" wrapText="1"/>
    </xf>
    <xf numFmtId="0" fontId="49" fillId="18" borderId="1" xfId="0" applyFont="1" applyFill="1" applyBorder="1" applyAlignment="1">
      <alignment horizontal="center" vertical="center" wrapText="1"/>
    </xf>
    <xf numFmtId="0" fontId="32" fillId="18" borderId="1" xfId="14" applyFont="1" applyFill="1" applyBorder="1" applyAlignment="1">
      <alignment horizontal="center" vertical="center" wrapText="1"/>
    </xf>
    <xf numFmtId="44" fontId="32" fillId="4" borderId="1" xfId="14" applyNumberFormat="1" applyFont="1" applyFill="1" applyBorder="1" applyAlignment="1">
      <alignment horizontal="center" vertical="center" wrapText="1"/>
    </xf>
    <xf numFmtId="4" fontId="32" fillId="4" borderId="1" xfId="14" applyNumberFormat="1" applyFont="1" applyFill="1" applyBorder="1" applyAlignment="1">
      <alignment horizontal="center" vertical="center"/>
    </xf>
    <xf numFmtId="49" fontId="31" fillId="5" borderId="6" xfId="15" applyNumberFormat="1" applyFont="1" applyFill="1" applyBorder="1" applyAlignment="1">
      <alignment horizontal="center" vertical="center"/>
    </xf>
    <xf numFmtId="0" fontId="32" fillId="4" borderId="2" xfId="14" applyFont="1" applyFill="1" applyBorder="1" applyAlignment="1">
      <alignment horizontal="center" vertical="center"/>
    </xf>
    <xf numFmtId="0" fontId="32" fillId="4" borderId="3" xfId="14" applyFont="1" applyFill="1" applyBorder="1" applyAlignment="1">
      <alignment horizontal="center" vertical="center"/>
    </xf>
    <xf numFmtId="49" fontId="37" fillId="12" borderId="6" xfId="14" applyNumberFormat="1" applyFont="1" applyFill="1" applyBorder="1" applyAlignment="1">
      <alignment horizontal="center" vertical="center"/>
    </xf>
    <xf numFmtId="190" fontId="32" fillId="4" borderId="1" xfId="1" applyNumberFormat="1" applyFont="1" applyFill="1" applyBorder="1" applyAlignment="1">
      <alignment horizontal="center" vertical="center"/>
    </xf>
    <xf numFmtId="43" fontId="32" fillId="4" borderId="1" xfId="25" applyFont="1" applyFill="1" applyBorder="1" applyAlignment="1">
      <alignment horizontal="center" vertical="center" wrapText="1"/>
    </xf>
    <xf numFmtId="43" fontId="31" fillId="3" borderId="0" xfId="25" applyFont="1" applyFill="1" applyBorder="1" applyAlignment="1">
      <alignment horizontal="center" vertical="center"/>
    </xf>
    <xf numFmtId="0" fontId="2" fillId="4" borderId="1" xfId="14" applyFont="1" applyFill="1" applyBorder="1" applyAlignment="1">
      <alignment horizontal="center" vertical="center" wrapText="1"/>
    </xf>
    <xf numFmtId="0" fontId="0" fillId="0" borderId="0" xfId="0" applyAlignment="1">
      <alignment horizontal="center" vertical="center"/>
    </xf>
    <xf numFmtId="44" fontId="29" fillId="3" borderId="1" xfId="1" applyFont="1" applyFill="1" applyBorder="1" applyAlignment="1">
      <alignment horizontal="center" vertical="center"/>
    </xf>
    <xf numFmtId="44" fontId="1" fillId="3" borderId="1" xfId="1" applyFont="1" applyFill="1" applyBorder="1" applyAlignment="1">
      <alignment horizontal="center" vertical="center"/>
    </xf>
    <xf numFmtId="49" fontId="37" fillId="5" borderId="0" xfId="15" applyNumberFormat="1" applyFont="1" applyFill="1" applyBorder="1" applyAlignment="1">
      <alignment horizontal="center" vertical="center"/>
    </xf>
    <xf numFmtId="49" fontId="37" fillId="5" borderId="6" xfId="15" applyNumberFormat="1" applyFont="1" applyFill="1" applyBorder="1" applyAlignment="1">
      <alignment horizontal="center" vertical="center"/>
    </xf>
    <xf numFmtId="0" fontId="2" fillId="4" borderId="5" xfId="14" applyFont="1" applyFill="1" applyBorder="1" applyAlignment="1">
      <alignment horizontal="center" vertical="center" wrapText="1"/>
    </xf>
    <xf numFmtId="0" fontId="2" fillId="4" borderId="8" xfId="14" applyFont="1" applyFill="1" applyBorder="1" applyAlignment="1">
      <alignment horizontal="center" vertical="center" wrapText="1"/>
    </xf>
    <xf numFmtId="44" fontId="2" fillId="4" borderId="2" xfId="1" applyFont="1" applyFill="1" applyBorder="1" applyAlignment="1">
      <alignment horizontal="center" vertical="center"/>
    </xf>
    <xf numFmtId="44" fontId="2" fillId="4" borderId="3" xfId="1" applyFont="1" applyFill="1" applyBorder="1" applyAlignment="1">
      <alignment horizontal="center" vertical="center"/>
    </xf>
    <xf numFmtId="44" fontId="75" fillId="17" borderId="1" xfId="1" applyFont="1" applyFill="1" applyBorder="1" applyAlignment="1">
      <alignment horizontal="center" vertical="center"/>
    </xf>
    <xf numFmtId="0" fontId="48" fillId="5" borderId="1" xfId="15" applyFont="1" applyFill="1" applyBorder="1" applyAlignment="1">
      <alignment horizontal="center" vertical="center"/>
    </xf>
    <xf numFmtId="0" fontId="29" fillId="5" borderId="1" xfId="15" applyFont="1" applyFill="1" applyBorder="1" applyAlignment="1">
      <alignment horizontal="center" vertical="center"/>
    </xf>
    <xf numFmtId="0" fontId="36" fillId="0" borderId="0" xfId="15" applyFont="1" applyAlignment="1">
      <alignment horizontal="center" vertical="center"/>
    </xf>
    <xf numFmtId="0" fontId="75" fillId="17" borderId="2" xfId="15" applyFont="1" applyFill="1" applyBorder="1" applyAlignment="1">
      <alignment horizontal="center" vertical="center" wrapText="1"/>
    </xf>
    <xf numFmtId="0" fontId="75" fillId="17" borderId="3" xfId="15" applyFont="1" applyFill="1" applyBorder="1" applyAlignment="1">
      <alignment horizontal="center" vertical="center" wrapText="1"/>
    </xf>
    <xf numFmtId="0" fontId="75" fillId="17" borderId="1" xfId="15" applyFont="1" applyFill="1" applyBorder="1" applyAlignment="1">
      <alignment horizontal="center" vertical="center" wrapText="1"/>
    </xf>
  </cellXfs>
  <cellStyles count="34">
    <cellStyle name="Excel Built-in Normal" xfId="2"/>
    <cellStyle name="Excel Built-in Normal 1" xfId="3"/>
    <cellStyle name="Heading" xfId="4"/>
    <cellStyle name="Heading1" xfId="5"/>
    <cellStyle name="Millares" xfId="29" builtinId="3"/>
    <cellStyle name="Millares [0] 2" xfId="28"/>
    <cellStyle name="Millares 2" xfId="6"/>
    <cellStyle name="Millares 3" xfId="7"/>
    <cellStyle name="Millares 4" xfId="8"/>
    <cellStyle name="Millares 5" xfId="9"/>
    <cellStyle name="Millares 6" xfId="25"/>
    <cellStyle name="Moneda" xfId="1" builtinId="4"/>
    <cellStyle name="Moneda 2" xfId="10"/>
    <cellStyle name="Moneda 2 2" xfId="11"/>
    <cellStyle name="Moneda 3" xfId="12"/>
    <cellStyle name="Moneda 4" xfId="13"/>
    <cellStyle name="Moneda 5" xfId="26"/>
    <cellStyle name="Moneda 6" xfId="32"/>
    <cellStyle name="Normal" xfId="0" builtinId="0"/>
    <cellStyle name="Normal 2" xfId="14"/>
    <cellStyle name="Normal 2 2" xfId="15"/>
    <cellStyle name="Normal 2 3" xfId="31"/>
    <cellStyle name="Normal 3" xfId="16"/>
    <cellStyle name="Normal 3 2" xfId="17"/>
    <cellStyle name="Normal 4" xfId="18"/>
    <cellStyle name="Normal 5" xfId="19"/>
    <cellStyle name="Normal 6" xfId="30"/>
    <cellStyle name="Normal 8" xfId="20"/>
    <cellStyle name="Porcentaje" xfId="24" builtinId="5"/>
    <cellStyle name="Porcentaje 2" xfId="21"/>
    <cellStyle name="Porcentaje 3" xfId="27"/>
    <cellStyle name="Porcentaje 4" xfId="33"/>
    <cellStyle name="Result" xfId="22"/>
    <cellStyle name="Result2" xfId="23"/>
  </cellStyles>
  <dxfs count="2">
    <dxf>
      <font>
        <color rgb="FF00B050"/>
      </font>
    </dxf>
    <dxf>
      <font>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lmun01\Compartidos%202019\Users\CONTADOR\Downloads\CARGA%20SIPIF\2019\Planilla%204.-%20SIPIF.-%2030.06.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lmun01\Compartidos%202019\disco-c\CONTADURIA\Presupuesto\Presupuesto%202019\Cuadro%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mpartidos%202019/Consenso%20Fiscal/2.-%20Base%20Unica%20de%20Tasas-%20PRESUPUESTADA%202019/Villa%20Mantero%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06.2019"/>
      <sheetName val="REC. ACUMULADO AL 30.06.2019"/>
    </sheetNames>
    <sheetDataSet>
      <sheetData sheetId="0"/>
      <sheetData sheetId="1">
        <row r="12">
          <cell r="B12">
            <v>11894281.779999999</v>
          </cell>
        </row>
        <row r="13">
          <cell r="B13">
            <v>28466588.07</v>
          </cell>
        </row>
        <row r="14">
          <cell r="B14">
            <v>61747.06</v>
          </cell>
        </row>
        <row r="15">
          <cell r="B15">
            <v>146726.84</v>
          </cell>
        </row>
        <row r="16">
          <cell r="B16">
            <v>2964401.39</v>
          </cell>
        </row>
        <row r="17">
          <cell r="B17">
            <v>35000</v>
          </cell>
        </row>
        <row r="18">
          <cell r="B18">
            <v>148498.91</v>
          </cell>
        </row>
        <row r="19">
          <cell r="B19">
            <v>917048.26</v>
          </cell>
        </row>
        <row r="20">
          <cell r="B20">
            <v>5511532.4199999999</v>
          </cell>
        </row>
        <row r="21">
          <cell r="B21">
            <v>5166601.57</v>
          </cell>
        </row>
        <row r="22">
          <cell r="B22">
            <v>250205.85</v>
          </cell>
        </row>
        <row r="23">
          <cell r="B23">
            <v>572452.54</v>
          </cell>
        </row>
        <row r="24">
          <cell r="A24" t="str">
            <v>Disposiciones Varias</v>
          </cell>
          <cell r="B24">
            <v>1618500</v>
          </cell>
        </row>
        <row r="25">
          <cell r="B25">
            <v>1766862.63</v>
          </cell>
        </row>
        <row r="26">
          <cell r="B26">
            <v>4862668.05</v>
          </cell>
        </row>
        <row r="27">
          <cell r="B27">
            <v>1969716.19</v>
          </cell>
        </row>
        <row r="30">
          <cell r="B30">
            <v>5937089.2199999997</v>
          </cell>
        </row>
        <row r="31">
          <cell r="B31">
            <v>3473183.98</v>
          </cell>
        </row>
        <row r="32">
          <cell r="A32" t="str">
            <v>Trabajo x cta 3º</v>
          </cell>
          <cell r="B32">
            <v>150369.22</v>
          </cell>
        </row>
        <row r="33">
          <cell r="B33">
            <v>527460.85</v>
          </cell>
        </row>
        <row r="34">
          <cell r="A34" t="str">
            <v>Derecho uso plataforma</v>
          </cell>
          <cell r="B34">
            <v>90369</v>
          </cell>
        </row>
        <row r="35">
          <cell r="A35" t="str">
            <v>Ingresos por Promotoras</v>
          </cell>
          <cell r="B35">
            <v>550369</v>
          </cell>
        </row>
        <row r="36">
          <cell r="A36" t="str">
            <v>Enajenacion de Vehiculos en Dessuso</v>
          </cell>
          <cell r="B36">
            <v>300000</v>
          </cell>
        </row>
        <row r="37">
          <cell r="B37">
            <v>849506.97</v>
          </cell>
        </row>
        <row r="38">
          <cell r="B38">
            <v>1784546.13</v>
          </cell>
        </row>
        <row r="39">
          <cell r="B39">
            <v>899652.37</v>
          </cell>
        </row>
        <row r="40">
          <cell r="B40">
            <v>6861614.21</v>
          </cell>
        </row>
        <row r="41">
          <cell r="B41">
            <v>209620.89</v>
          </cell>
        </row>
        <row r="42">
          <cell r="A42" t="str">
            <v>Recupero Terrenos (ORD.908/09)</v>
          </cell>
          <cell r="B42">
            <v>330560.33</v>
          </cell>
        </row>
        <row r="43">
          <cell r="A43" t="str">
            <v>Expl. Local Terminal y Otros (conseciones)</v>
          </cell>
          <cell r="B43">
            <v>0</v>
          </cell>
        </row>
        <row r="48">
          <cell r="B48">
            <v>20713576.27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GI "/>
      <sheetName val="OSM"/>
      <sheetName val="T.I.S.H.P.Y S."/>
      <sheetName val="CEMENTERIO"/>
      <sheetName val="VENTA DE PARCELAS"/>
      <sheetName val="TASAS ATRASADAS"/>
      <sheetName val="CONVENIOS"/>
      <sheetName val="OSM ATRA"/>
      <sheetName val="COM.ATRA"/>
      <sheetName val="TGI ATRA"/>
      <sheetName val="CEM.ATRA"/>
    </sheetNames>
    <sheetDataSet>
      <sheetData sheetId="0">
        <row r="10">
          <cell r="G10">
            <v>18892000</v>
          </cell>
        </row>
        <row r="11">
          <cell r="G11">
            <v>844000</v>
          </cell>
        </row>
        <row r="12">
          <cell r="G12">
            <v>20045000</v>
          </cell>
        </row>
        <row r="13">
          <cell r="G13">
            <v>924000</v>
          </cell>
        </row>
        <row r="14">
          <cell r="G14">
            <v>43000</v>
          </cell>
        </row>
        <row r="15">
          <cell r="G15">
            <v>30000</v>
          </cell>
        </row>
        <row r="16">
          <cell r="G16">
            <v>1359000</v>
          </cell>
        </row>
        <row r="17">
          <cell r="G17">
            <v>61000</v>
          </cell>
        </row>
        <row r="18">
          <cell r="G18">
            <v>1630000</v>
          </cell>
        </row>
        <row r="19">
          <cell r="G19">
            <v>8146000</v>
          </cell>
        </row>
        <row r="20">
          <cell r="G20">
            <v>1183000</v>
          </cell>
        </row>
        <row r="21">
          <cell r="G21">
            <v>3000</v>
          </cell>
        </row>
        <row r="22">
          <cell r="G22">
            <v>5000</v>
          </cell>
        </row>
        <row r="23">
          <cell r="G23">
            <v>6720000</v>
          </cell>
        </row>
        <row r="24">
          <cell r="G24">
            <v>107000</v>
          </cell>
        </row>
        <row r="25">
          <cell r="G25">
            <v>503999.99999999994</v>
          </cell>
        </row>
        <row r="26">
          <cell r="G26">
            <v>38000</v>
          </cell>
        </row>
        <row r="27">
          <cell r="G27">
            <v>25000</v>
          </cell>
        </row>
        <row r="28">
          <cell r="G28">
            <v>76000</v>
          </cell>
        </row>
        <row r="29">
          <cell r="G29">
            <v>438000</v>
          </cell>
        </row>
        <row r="30">
          <cell r="G30">
            <v>1050000</v>
          </cell>
        </row>
        <row r="31">
          <cell r="G31">
            <v>207000</v>
          </cell>
        </row>
        <row r="32">
          <cell r="G32">
            <v>6720000</v>
          </cell>
        </row>
        <row r="33">
          <cell r="G33">
            <v>44000</v>
          </cell>
        </row>
        <row r="34">
          <cell r="G34">
            <v>68000</v>
          </cell>
        </row>
        <row r="35">
          <cell r="G35">
            <v>11335000</v>
          </cell>
        </row>
        <row r="36">
          <cell r="G36">
            <v>634000</v>
          </cell>
        </row>
        <row r="37">
          <cell r="G37">
            <v>197000</v>
          </cell>
        </row>
        <row r="38">
          <cell r="G38">
            <v>2665000</v>
          </cell>
        </row>
        <row r="39">
          <cell r="G39">
            <v>5000000</v>
          </cell>
        </row>
        <row r="40">
          <cell r="G40">
            <v>200000</v>
          </cell>
        </row>
        <row r="41">
          <cell r="G41">
            <v>180000</v>
          </cell>
        </row>
        <row r="42">
          <cell r="G42">
            <v>600000</v>
          </cell>
        </row>
        <row r="43">
          <cell r="G43">
            <v>300000</v>
          </cell>
        </row>
        <row r="44">
          <cell r="G44">
            <v>10000</v>
          </cell>
        </row>
        <row r="45">
          <cell r="G45">
            <v>400000</v>
          </cell>
        </row>
        <row r="46">
          <cell r="G46">
            <v>430000</v>
          </cell>
        </row>
        <row r="47">
          <cell r="G47">
            <v>25000</v>
          </cell>
        </row>
        <row r="48">
          <cell r="G48">
            <v>585000</v>
          </cell>
        </row>
        <row r="49">
          <cell r="G49">
            <v>1054000</v>
          </cell>
        </row>
        <row r="50">
          <cell r="G50">
            <v>555000</v>
          </cell>
        </row>
        <row r="51">
          <cell r="G51">
            <v>115000</v>
          </cell>
        </row>
        <row r="54">
          <cell r="G54">
            <v>1500000</v>
          </cell>
        </row>
        <row r="69">
          <cell r="G69">
            <v>0</v>
          </cell>
        </row>
        <row r="70">
          <cell r="G70">
            <v>0</v>
          </cell>
        </row>
        <row r="71">
          <cell r="G71">
            <v>185000</v>
          </cell>
        </row>
        <row r="72">
          <cell r="G72">
            <v>261000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1"/>
      <sheetName val="4 Recursos Propios 2018."/>
      <sheetName val="2017"/>
      <sheetName val="Recursos propios cta x cta"/>
      <sheetName val="Recursos Total 2018"/>
    </sheetNames>
    <sheetDataSet>
      <sheetData sheetId="0">
        <row r="8">
          <cell r="D8">
            <v>3525042.6199999996</v>
          </cell>
        </row>
        <row r="10">
          <cell r="D10">
            <v>333465.90999999997</v>
          </cell>
        </row>
        <row r="11">
          <cell r="D11">
            <v>371213.91</v>
          </cell>
        </row>
        <row r="12">
          <cell r="D12">
            <v>187728.47</v>
          </cell>
        </row>
        <row r="13">
          <cell r="D13">
            <v>3616.25</v>
          </cell>
        </row>
        <row r="14">
          <cell r="D14">
            <v>3616.25</v>
          </cell>
        </row>
        <row r="15">
          <cell r="D15">
            <v>2890.03</v>
          </cell>
        </row>
        <row r="16">
          <cell r="D16">
            <v>7226.58</v>
          </cell>
        </row>
        <row r="17">
          <cell r="D17">
            <v>28900.38</v>
          </cell>
        </row>
        <row r="18">
          <cell r="D18">
            <v>5059.79</v>
          </cell>
        </row>
        <row r="19">
          <cell r="D19">
            <v>22336.54</v>
          </cell>
        </row>
        <row r="20">
          <cell r="D20">
            <v>117528.2</v>
          </cell>
        </row>
        <row r="21">
          <cell r="D21">
            <v>42530.65</v>
          </cell>
        </row>
        <row r="22">
          <cell r="D22">
            <v>14923.5</v>
          </cell>
        </row>
        <row r="23">
          <cell r="D23">
            <v>119803.19</v>
          </cell>
        </row>
        <row r="24">
          <cell r="D24">
            <v>3616.25</v>
          </cell>
        </row>
        <row r="25">
          <cell r="D25">
            <v>831955.87</v>
          </cell>
        </row>
        <row r="26">
          <cell r="D26">
            <v>196974.96</v>
          </cell>
        </row>
        <row r="27">
          <cell r="D27">
            <v>1446.5</v>
          </cell>
        </row>
        <row r="28">
          <cell r="D28">
            <v>1446.5</v>
          </cell>
        </row>
        <row r="29">
          <cell r="D29">
            <v>72250.94</v>
          </cell>
        </row>
        <row r="30">
          <cell r="D30">
            <v>456752.84</v>
          </cell>
        </row>
        <row r="33">
          <cell r="D33">
            <v>308016.09999999998</v>
          </cell>
        </row>
        <row r="34">
          <cell r="D34">
            <v>13593.6</v>
          </cell>
        </row>
        <row r="35">
          <cell r="D35">
            <v>2245.81</v>
          </cell>
        </row>
        <row r="36">
          <cell r="D36">
            <v>2761.2</v>
          </cell>
        </row>
        <row r="37">
          <cell r="D37">
            <v>27187.200000000001</v>
          </cell>
        </row>
        <row r="38">
          <cell r="D38">
            <v>13593.6</v>
          </cell>
        </row>
        <row r="39">
          <cell r="D39">
            <v>3256.8</v>
          </cell>
        </row>
        <row r="40">
          <cell r="D40">
            <v>1840.8</v>
          </cell>
        </row>
        <row r="41">
          <cell r="D41">
            <v>3681.6</v>
          </cell>
        </row>
        <row r="42">
          <cell r="D42">
            <v>323582.40000000002</v>
          </cell>
        </row>
      </sheetData>
      <sheetData sheetId="1"/>
      <sheetData sheetId="2">
        <row r="15">
          <cell r="B15" t="str">
            <v>por c/pago atrasado</v>
          </cell>
          <cell r="C15" t="str">
            <v>% mensual</v>
          </cell>
          <cell r="D15">
            <v>0.05</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104"/>
  <sheetViews>
    <sheetView showGridLines="0" zoomScale="90" zoomScaleNormal="90" workbookViewId="0">
      <selection activeCell="H34" sqref="H34"/>
    </sheetView>
  </sheetViews>
  <sheetFormatPr baseColWidth="10" defaultColWidth="11.42578125" defaultRowHeight="15" x14ac:dyDescent="0.25"/>
  <cols>
    <col min="1" max="3" width="11.42578125" style="2"/>
    <col min="4" max="4" width="27.85546875" style="2" customWidth="1"/>
    <col min="5" max="5" width="17.140625" style="2" customWidth="1"/>
    <col min="6" max="7" width="11.42578125" style="2"/>
    <col min="8" max="8" width="12.140625" style="2" bestFit="1" customWidth="1"/>
    <col min="9" max="9" width="11.42578125" style="2"/>
    <col min="10" max="10" width="14.5703125" style="2" customWidth="1"/>
    <col min="11" max="11" width="11.42578125" style="2"/>
    <col min="12" max="12" width="9.7109375" style="2" customWidth="1"/>
    <col min="13" max="16384" width="11.42578125" style="2"/>
  </cols>
  <sheetData>
    <row r="1" spans="1:17" ht="36.75" customHeight="1" x14ac:dyDescent="0.35">
      <c r="A1" s="912" t="s">
        <v>0</v>
      </c>
      <c r="B1" s="912"/>
      <c r="C1" s="912"/>
      <c r="D1" s="912"/>
      <c r="E1" s="912"/>
      <c r="F1" s="912"/>
      <c r="G1" s="912"/>
      <c r="H1" s="912"/>
      <c r="I1" s="912"/>
      <c r="J1" s="912"/>
      <c r="K1" s="912"/>
      <c r="L1" s="912"/>
      <c r="M1" s="912"/>
      <c r="N1" s="912"/>
      <c r="O1" s="1"/>
      <c r="P1" s="1"/>
      <c r="Q1" s="1"/>
    </row>
    <row r="2" spans="1:17" ht="32.25" customHeight="1" x14ac:dyDescent="0.35">
      <c r="B2" s="913" t="s">
        <v>2330</v>
      </c>
      <c r="C2" s="913"/>
      <c r="D2" s="913"/>
      <c r="E2" s="913"/>
      <c r="F2" s="913"/>
      <c r="G2" s="913"/>
      <c r="H2" s="913"/>
      <c r="I2" s="913"/>
      <c r="J2" s="913"/>
      <c r="K2" s="913"/>
      <c r="L2" s="913"/>
      <c r="M2" s="913"/>
      <c r="N2" s="3"/>
      <c r="O2" s="3"/>
    </row>
    <row r="3" spans="1:17" ht="21" customHeight="1" x14ac:dyDescent="0.35">
      <c r="B3" s="3"/>
      <c r="C3" s="3"/>
      <c r="D3" s="4"/>
      <c r="E3" s="4"/>
      <c r="F3" s="4"/>
      <c r="G3" s="4"/>
      <c r="H3" s="4"/>
      <c r="I3" s="4"/>
      <c r="J3" s="4"/>
      <c r="K3" s="4"/>
      <c r="L3" s="3"/>
      <c r="M3" s="3"/>
      <c r="N3" s="3"/>
      <c r="O3" s="3"/>
    </row>
    <row r="4" spans="1:17" ht="24.75" customHeight="1" x14ac:dyDescent="0.3">
      <c r="B4" s="3"/>
      <c r="C4" s="3"/>
      <c r="D4" s="5" t="s">
        <v>1</v>
      </c>
      <c r="E4" s="6"/>
      <c r="F4" s="6"/>
      <c r="G4" s="6"/>
      <c r="J4" s="7">
        <f>COUNTIF(E14:E91,"Sí")</f>
        <v>41</v>
      </c>
      <c r="K4" s="3"/>
      <c r="L4" s="3"/>
      <c r="M4" s="3"/>
      <c r="N4" s="3"/>
      <c r="O4" s="3"/>
    </row>
    <row r="5" spans="1:17" ht="24.75" hidden="1" customHeight="1" x14ac:dyDescent="0.3">
      <c r="B5" s="3"/>
      <c r="C5" s="3"/>
      <c r="D5" s="914" t="s">
        <v>2</v>
      </c>
      <c r="E5" s="914"/>
      <c r="F5" s="8"/>
      <c r="G5" s="8"/>
      <c r="J5" s="915">
        <v>43782</v>
      </c>
      <c r="K5" s="915"/>
      <c r="L5" s="3"/>
      <c r="M5" s="3"/>
      <c r="N5" s="3"/>
      <c r="O5" s="3"/>
    </row>
    <row r="6" spans="1:17" ht="21.95" customHeight="1" x14ac:dyDescent="0.3">
      <c r="B6" s="3"/>
      <c r="C6" s="3"/>
      <c r="D6" s="9" t="s">
        <v>3</v>
      </c>
      <c r="E6" s="10"/>
      <c r="F6" s="11"/>
      <c r="G6" s="12"/>
      <c r="H6" s="12"/>
      <c r="I6" s="12"/>
      <c r="J6" s="13"/>
      <c r="K6" s="3"/>
      <c r="L6" s="3"/>
      <c r="M6" s="3"/>
      <c r="N6" s="3"/>
      <c r="O6" s="3"/>
    </row>
    <row r="7" spans="1:17" ht="18.95" customHeight="1" x14ac:dyDescent="0.3">
      <c r="B7" s="3"/>
      <c r="C7" s="3"/>
      <c r="D7" s="14" t="s">
        <v>4</v>
      </c>
      <c r="E7" s="10"/>
      <c r="F7" s="11"/>
      <c r="G7" s="12"/>
      <c r="H7" s="12"/>
      <c r="I7" s="12"/>
      <c r="J7" s="15"/>
      <c r="K7" s="10"/>
      <c r="L7" s="3"/>
      <c r="M7" s="3"/>
      <c r="N7" s="3"/>
      <c r="O7" s="3"/>
    </row>
    <row r="8" spans="1:17" ht="18.95" customHeight="1" x14ac:dyDescent="0.3">
      <c r="B8" s="3"/>
      <c r="C8" s="3"/>
      <c r="D8" s="14" t="s">
        <v>5</v>
      </c>
      <c r="E8" s="10"/>
      <c r="F8" s="11"/>
      <c r="G8" s="12"/>
      <c r="H8" s="12"/>
      <c r="I8" s="12"/>
      <c r="J8" s="15"/>
      <c r="K8" s="10"/>
      <c r="L8" s="3"/>
      <c r="M8" s="3"/>
      <c r="N8" s="3"/>
      <c r="O8" s="3"/>
    </row>
    <row r="9" spans="1:17" ht="18.95" customHeight="1" x14ac:dyDescent="0.3">
      <c r="D9" s="14" t="s">
        <v>6</v>
      </c>
      <c r="E9" s="16"/>
      <c r="F9" s="11"/>
      <c r="G9" s="12"/>
      <c r="H9" s="12"/>
      <c r="I9" s="12"/>
      <c r="J9" s="10"/>
      <c r="K9" s="10"/>
    </row>
    <row r="10" spans="1:17" ht="18.95" customHeight="1" x14ac:dyDescent="0.3">
      <c r="D10" s="14" t="s">
        <v>7</v>
      </c>
      <c r="E10" s="16"/>
      <c r="F10" s="11"/>
      <c r="G10" s="12"/>
      <c r="H10" s="12"/>
      <c r="I10" s="12"/>
      <c r="J10" s="10"/>
      <c r="K10" s="10"/>
    </row>
    <row r="11" spans="1:17" ht="24.95" customHeight="1" x14ac:dyDescent="0.3">
      <c r="F11" s="14"/>
      <c r="G11" s="10"/>
      <c r="H11" s="10"/>
      <c r="I11" s="10"/>
      <c r="J11" s="10"/>
      <c r="K11" s="10"/>
    </row>
    <row r="12" spans="1:17" ht="19.5" customHeight="1" x14ac:dyDescent="0.25">
      <c r="D12" s="147" t="s">
        <v>8</v>
      </c>
      <c r="E12" s="124"/>
      <c r="F12" s="124"/>
      <c r="G12" s="124"/>
      <c r="H12" s="124"/>
    </row>
    <row r="13" spans="1:17" ht="38.25" x14ac:dyDescent="0.25">
      <c r="D13" s="148" t="s">
        <v>441</v>
      </c>
      <c r="E13" s="149" t="s">
        <v>442</v>
      </c>
      <c r="G13"/>
    </row>
    <row r="14" spans="1:17" ht="16.5" x14ac:dyDescent="0.25">
      <c r="D14" s="413" t="s">
        <v>443</v>
      </c>
      <c r="E14" s="414" t="s">
        <v>522</v>
      </c>
      <c r="G14"/>
    </row>
    <row r="15" spans="1:17" ht="16.5" x14ac:dyDescent="0.25">
      <c r="D15" s="413" t="s">
        <v>444</v>
      </c>
      <c r="E15" s="414" t="s">
        <v>521</v>
      </c>
      <c r="G15"/>
    </row>
    <row r="16" spans="1:17" ht="16.5" x14ac:dyDescent="0.25">
      <c r="D16" s="413" t="s">
        <v>445</v>
      </c>
      <c r="E16" s="414" t="s">
        <v>521</v>
      </c>
      <c r="G16"/>
    </row>
    <row r="17" spans="4:7" ht="16.5" x14ac:dyDescent="0.25">
      <c r="D17" s="413" t="s">
        <v>446</v>
      </c>
      <c r="E17" s="414" t="s">
        <v>522</v>
      </c>
      <c r="G17"/>
    </row>
    <row r="18" spans="4:7" ht="16.5" x14ac:dyDescent="0.25">
      <c r="D18" s="413" t="s">
        <v>447</v>
      </c>
      <c r="E18" s="414" t="s">
        <v>522</v>
      </c>
      <c r="G18"/>
    </row>
    <row r="19" spans="4:7" ht="16.5" x14ac:dyDescent="0.25">
      <c r="D19" s="413" t="s">
        <v>448</v>
      </c>
      <c r="E19" s="414" t="s">
        <v>521</v>
      </c>
      <c r="G19"/>
    </row>
    <row r="20" spans="4:7" ht="16.5" x14ac:dyDescent="0.25">
      <c r="D20" s="413" t="s">
        <v>449</v>
      </c>
      <c r="E20" s="414" t="s">
        <v>522</v>
      </c>
      <c r="G20"/>
    </row>
    <row r="21" spans="4:7" ht="16.5" x14ac:dyDescent="0.25">
      <c r="D21" s="413" t="s">
        <v>450</v>
      </c>
      <c r="E21" s="414" t="s">
        <v>522</v>
      </c>
      <c r="G21"/>
    </row>
    <row r="22" spans="4:7" ht="16.5" x14ac:dyDescent="0.25">
      <c r="D22" s="413" t="s">
        <v>451</v>
      </c>
      <c r="E22" s="414" t="s">
        <v>521</v>
      </c>
      <c r="G22"/>
    </row>
    <row r="23" spans="4:7" ht="16.5" x14ac:dyDescent="0.25">
      <c r="D23" s="413" t="s">
        <v>452</v>
      </c>
      <c r="E23" s="414" t="s">
        <v>521</v>
      </c>
      <c r="G23"/>
    </row>
    <row r="24" spans="4:7" ht="16.5" x14ac:dyDescent="0.25">
      <c r="D24" s="413" t="s">
        <v>453</v>
      </c>
      <c r="E24" s="414" t="s">
        <v>521</v>
      </c>
      <c r="G24"/>
    </row>
    <row r="25" spans="4:7" ht="16.5" x14ac:dyDescent="0.25">
      <c r="D25" s="413" t="s">
        <v>454</v>
      </c>
      <c r="E25" s="414" t="s">
        <v>521</v>
      </c>
      <c r="G25"/>
    </row>
    <row r="26" spans="4:7" ht="16.5" x14ac:dyDescent="0.25">
      <c r="D26" s="413" t="s">
        <v>455</v>
      </c>
      <c r="E26" s="414" t="s">
        <v>522</v>
      </c>
      <c r="G26"/>
    </row>
    <row r="27" spans="4:7" ht="16.5" x14ac:dyDescent="0.25">
      <c r="D27" s="413" t="s">
        <v>456</v>
      </c>
      <c r="E27" s="414" t="s">
        <v>521</v>
      </c>
      <c r="G27"/>
    </row>
    <row r="28" spans="4:7" ht="16.5" x14ac:dyDescent="0.25">
      <c r="D28" s="413" t="s">
        <v>457</v>
      </c>
      <c r="E28" s="414" t="s">
        <v>521</v>
      </c>
      <c r="G28"/>
    </row>
    <row r="29" spans="4:7" ht="16.5" x14ac:dyDescent="0.25">
      <c r="D29" s="413" t="s">
        <v>458</v>
      </c>
      <c r="E29" s="414" t="s">
        <v>521</v>
      </c>
      <c r="G29"/>
    </row>
    <row r="30" spans="4:7" ht="16.5" x14ac:dyDescent="0.25">
      <c r="D30" s="413" t="s">
        <v>459</v>
      </c>
      <c r="E30" s="414" t="s">
        <v>522</v>
      </c>
      <c r="G30"/>
    </row>
    <row r="31" spans="4:7" ht="16.5" x14ac:dyDescent="0.25">
      <c r="D31" s="413" t="s">
        <v>460</v>
      </c>
      <c r="E31" s="414" t="s">
        <v>521</v>
      </c>
      <c r="G31"/>
    </row>
    <row r="32" spans="4:7" ht="16.5" x14ac:dyDescent="0.25">
      <c r="D32" s="413" t="s">
        <v>461</v>
      </c>
      <c r="E32" s="414" t="s">
        <v>522</v>
      </c>
      <c r="G32"/>
    </row>
    <row r="33" spans="4:7" ht="16.5" x14ac:dyDescent="0.25">
      <c r="D33" s="413" t="s">
        <v>462</v>
      </c>
      <c r="E33" s="414" t="s">
        <v>521</v>
      </c>
      <c r="G33"/>
    </row>
    <row r="34" spans="4:7" ht="16.5" x14ac:dyDescent="0.25">
      <c r="D34" s="413" t="s">
        <v>463</v>
      </c>
      <c r="E34" s="414" t="s">
        <v>521</v>
      </c>
      <c r="G34"/>
    </row>
    <row r="35" spans="4:7" ht="16.5" x14ac:dyDescent="0.25">
      <c r="D35" s="413" t="s">
        <v>464</v>
      </c>
      <c r="E35" s="414" t="s">
        <v>521</v>
      </c>
      <c r="G35"/>
    </row>
    <row r="36" spans="4:7" ht="16.5" x14ac:dyDescent="0.25">
      <c r="D36" s="413" t="s">
        <v>465</v>
      </c>
      <c r="E36" s="414" t="s">
        <v>521</v>
      </c>
      <c r="G36"/>
    </row>
    <row r="37" spans="4:7" ht="16.5" x14ac:dyDescent="0.25">
      <c r="D37" s="413" t="s">
        <v>466</v>
      </c>
      <c r="E37" s="414" t="s">
        <v>521</v>
      </c>
      <c r="G37"/>
    </row>
    <row r="38" spans="4:7" ht="16.5" x14ac:dyDescent="0.25">
      <c r="D38" s="413" t="s">
        <v>467</v>
      </c>
      <c r="E38" s="414" t="s">
        <v>522</v>
      </c>
      <c r="G38"/>
    </row>
    <row r="39" spans="4:7" ht="16.5" x14ac:dyDescent="0.25">
      <c r="D39" s="413" t="s">
        <v>468</v>
      </c>
      <c r="E39" s="414" t="s">
        <v>522</v>
      </c>
      <c r="G39"/>
    </row>
    <row r="40" spans="4:7" ht="16.5" x14ac:dyDescent="0.25">
      <c r="D40" s="413" t="s">
        <v>469</v>
      </c>
      <c r="E40" s="414" t="s">
        <v>521</v>
      </c>
      <c r="G40"/>
    </row>
    <row r="41" spans="4:7" ht="16.5" x14ac:dyDescent="0.25">
      <c r="D41" s="413" t="s">
        <v>470</v>
      </c>
      <c r="E41" s="414" t="s">
        <v>522</v>
      </c>
      <c r="G41"/>
    </row>
    <row r="42" spans="4:7" ht="16.5" x14ac:dyDescent="0.25">
      <c r="D42" s="413" t="s">
        <v>471</v>
      </c>
      <c r="E42" s="414" t="s">
        <v>522</v>
      </c>
      <c r="G42"/>
    </row>
    <row r="43" spans="4:7" ht="16.5" x14ac:dyDescent="0.25">
      <c r="D43" s="413" t="s">
        <v>472</v>
      </c>
      <c r="E43" s="414" t="s">
        <v>522</v>
      </c>
      <c r="G43"/>
    </row>
    <row r="44" spans="4:7" ht="16.5" x14ac:dyDescent="0.25">
      <c r="D44" s="413" t="s">
        <v>473</v>
      </c>
      <c r="E44" s="414" t="s">
        <v>522</v>
      </c>
      <c r="G44"/>
    </row>
    <row r="45" spans="4:7" ht="16.5" x14ac:dyDescent="0.25">
      <c r="D45" s="413" t="s">
        <v>474</v>
      </c>
      <c r="E45" s="414" t="s">
        <v>522</v>
      </c>
      <c r="G45"/>
    </row>
    <row r="46" spans="4:7" ht="16.5" x14ac:dyDescent="0.25">
      <c r="D46" s="413" t="s">
        <v>475</v>
      </c>
      <c r="E46" s="414" t="s">
        <v>522</v>
      </c>
      <c r="G46"/>
    </row>
    <row r="47" spans="4:7" ht="16.5" x14ac:dyDescent="0.25">
      <c r="D47" s="413" t="s">
        <v>476</v>
      </c>
      <c r="E47" s="414" t="s">
        <v>522</v>
      </c>
      <c r="G47"/>
    </row>
    <row r="48" spans="4:7" ht="16.5" x14ac:dyDescent="0.25">
      <c r="D48" s="413" t="s">
        <v>477</v>
      </c>
      <c r="E48" s="414" t="s">
        <v>521</v>
      </c>
      <c r="G48"/>
    </row>
    <row r="49" spans="4:7" ht="16.5" x14ac:dyDescent="0.25">
      <c r="D49" s="413" t="s">
        <v>478</v>
      </c>
      <c r="E49" s="414" t="s">
        <v>522</v>
      </c>
      <c r="G49"/>
    </row>
    <row r="50" spans="4:7" ht="16.5" x14ac:dyDescent="0.25">
      <c r="D50" s="413" t="s">
        <v>479</v>
      </c>
      <c r="E50" s="414" t="s">
        <v>521</v>
      </c>
      <c r="G50"/>
    </row>
    <row r="51" spans="4:7" ht="16.5" x14ac:dyDescent="0.25">
      <c r="D51" s="413" t="s">
        <v>480</v>
      </c>
      <c r="E51" s="414" t="s">
        <v>522</v>
      </c>
      <c r="G51"/>
    </row>
    <row r="52" spans="4:7" ht="16.5" x14ac:dyDescent="0.25">
      <c r="D52" s="413" t="s">
        <v>481</v>
      </c>
      <c r="E52" s="414" t="s">
        <v>521</v>
      </c>
      <c r="G52"/>
    </row>
    <row r="53" spans="4:7" ht="16.5" x14ac:dyDescent="0.25">
      <c r="D53" s="413" t="s">
        <v>482</v>
      </c>
      <c r="E53" s="414" t="s">
        <v>522</v>
      </c>
      <c r="G53"/>
    </row>
    <row r="54" spans="4:7" ht="16.5" x14ac:dyDescent="0.25">
      <c r="D54" s="413" t="s">
        <v>483</v>
      </c>
      <c r="E54" s="414" t="s">
        <v>522</v>
      </c>
      <c r="G54"/>
    </row>
    <row r="55" spans="4:7" ht="16.5" x14ac:dyDescent="0.25">
      <c r="D55" s="413" t="s">
        <v>484</v>
      </c>
      <c r="E55" s="414" t="s">
        <v>521</v>
      </c>
      <c r="G55"/>
    </row>
    <row r="56" spans="4:7" ht="16.5" x14ac:dyDescent="0.25">
      <c r="D56" s="413" t="s">
        <v>485</v>
      </c>
      <c r="E56" s="414" t="s">
        <v>521</v>
      </c>
      <c r="G56"/>
    </row>
    <row r="57" spans="4:7" ht="16.5" x14ac:dyDescent="0.25">
      <c r="D57" s="413" t="s">
        <v>486</v>
      </c>
      <c r="E57" s="414" t="s">
        <v>522</v>
      </c>
      <c r="G57"/>
    </row>
    <row r="58" spans="4:7" ht="16.5" x14ac:dyDescent="0.25">
      <c r="D58" s="413" t="s">
        <v>487</v>
      </c>
      <c r="E58" s="414" t="s">
        <v>521</v>
      </c>
      <c r="G58"/>
    </row>
    <row r="59" spans="4:7" ht="16.5" x14ac:dyDescent="0.25">
      <c r="D59" s="413" t="s">
        <v>488</v>
      </c>
      <c r="E59" s="414" t="s">
        <v>522</v>
      </c>
      <c r="G59"/>
    </row>
    <row r="60" spans="4:7" ht="16.5" x14ac:dyDescent="0.25">
      <c r="D60" s="413" t="s">
        <v>489</v>
      </c>
      <c r="E60" s="414" t="s">
        <v>521</v>
      </c>
      <c r="G60"/>
    </row>
    <row r="61" spans="4:7" ht="16.5" x14ac:dyDescent="0.25">
      <c r="D61" s="413" t="s">
        <v>490</v>
      </c>
      <c r="E61" s="414" t="s">
        <v>522</v>
      </c>
      <c r="G61"/>
    </row>
    <row r="62" spans="4:7" ht="16.5" x14ac:dyDescent="0.25">
      <c r="D62" s="413" t="s">
        <v>491</v>
      </c>
      <c r="E62" s="414" t="s">
        <v>522</v>
      </c>
      <c r="G62"/>
    </row>
    <row r="63" spans="4:7" ht="16.5" x14ac:dyDescent="0.25">
      <c r="D63" s="413" t="s">
        <v>492</v>
      </c>
      <c r="E63" s="414" t="s">
        <v>521</v>
      </c>
      <c r="G63"/>
    </row>
    <row r="64" spans="4:7" ht="16.5" x14ac:dyDescent="0.25">
      <c r="D64" s="413" t="s">
        <v>493</v>
      </c>
      <c r="E64" s="414" t="s">
        <v>522</v>
      </c>
      <c r="G64"/>
    </row>
    <row r="65" spans="4:7" ht="16.5" x14ac:dyDescent="0.25">
      <c r="D65" s="413" t="s">
        <v>494</v>
      </c>
      <c r="E65" s="414" t="s">
        <v>521</v>
      </c>
      <c r="G65"/>
    </row>
    <row r="66" spans="4:7" ht="16.5" x14ac:dyDescent="0.25">
      <c r="D66" s="413" t="s">
        <v>495</v>
      </c>
      <c r="E66" s="414" t="s">
        <v>522</v>
      </c>
      <c r="G66"/>
    </row>
    <row r="67" spans="4:7" ht="16.5" x14ac:dyDescent="0.25">
      <c r="D67" s="413" t="s">
        <v>496</v>
      </c>
      <c r="E67" s="414" t="s">
        <v>522</v>
      </c>
      <c r="G67"/>
    </row>
    <row r="68" spans="4:7" ht="16.5" x14ac:dyDescent="0.25">
      <c r="D68" s="413" t="s">
        <v>497</v>
      </c>
      <c r="E68" s="414" t="s">
        <v>521</v>
      </c>
      <c r="G68"/>
    </row>
    <row r="69" spans="4:7" ht="16.5" x14ac:dyDescent="0.25">
      <c r="D69" s="415" t="s">
        <v>498</v>
      </c>
      <c r="E69" s="414" t="s">
        <v>521</v>
      </c>
      <c r="G69"/>
    </row>
    <row r="70" spans="4:7" ht="16.5" x14ac:dyDescent="0.25">
      <c r="D70" s="413" t="s">
        <v>499</v>
      </c>
      <c r="E70" s="414" t="s">
        <v>522</v>
      </c>
      <c r="G70"/>
    </row>
    <row r="71" spans="4:7" ht="16.5" x14ac:dyDescent="0.25">
      <c r="D71" s="413" t="s">
        <v>500</v>
      </c>
      <c r="E71" s="414" t="s">
        <v>522</v>
      </c>
      <c r="G71"/>
    </row>
    <row r="72" spans="4:7" ht="16.5" x14ac:dyDescent="0.25">
      <c r="D72" s="413" t="s">
        <v>501</v>
      </c>
      <c r="E72" s="414" t="s">
        <v>522</v>
      </c>
      <c r="G72"/>
    </row>
    <row r="73" spans="4:7" ht="16.5" x14ac:dyDescent="0.25">
      <c r="D73" s="413" t="s">
        <v>502</v>
      </c>
      <c r="E73" s="414" t="s">
        <v>521</v>
      </c>
      <c r="G73"/>
    </row>
    <row r="74" spans="4:7" ht="16.5" x14ac:dyDescent="0.25">
      <c r="D74" s="413" t="s">
        <v>503</v>
      </c>
      <c r="E74" s="414" t="s">
        <v>521</v>
      </c>
      <c r="G74"/>
    </row>
    <row r="75" spans="4:7" ht="16.5" x14ac:dyDescent="0.25">
      <c r="D75" s="413" t="s">
        <v>504</v>
      </c>
      <c r="E75" s="414" t="s">
        <v>522</v>
      </c>
      <c r="G75"/>
    </row>
    <row r="76" spans="4:7" ht="16.5" x14ac:dyDescent="0.25">
      <c r="D76" s="413" t="s">
        <v>505</v>
      </c>
      <c r="E76" s="414" t="s">
        <v>522</v>
      </c>
      <c r="G76"/>
    </row>
    <row r="77" spans="4:7" ht="16.5" x14ac:dyDescent="0.25">
      <c r="D77" s="413" t="s">
        <v>506</v>
      </c>
      <c r="E77" s="414" t="s">
        <v>521</v>
      </c>
      <c r="G77"/>
    </row>
    <row r="78" spans="4:7" ht="16.5" x14ac:dyDescent="0.25">
      <c r="D78" s="413" t="s">
        <v>507</v>
      </c>
      <c r="E78" s="414" t="s">
        <v>521</v>
      </c>
      <c r="G78"/>
    </row>
    <row r="79" spans="4:7" ht="16.5" x14ac:dyDescent="0.25">
      <c r="D79" s="413" t="s">
        <v>508</v>
      </c>
      <c r="E79" s="414" t="s">
        <v>521</v>
      </c>
      <c r="G79"/>
    </row>
    <row r="80" spans="4:7" ht="16.5" x14ac:dyDescent="0.25">
      <c r="D80" s="413" t="s">
        <v>509</v>
      </c>
      <c r="E80" s="414" t="s">
        <v>521</v>
      </c>
      <c r="G80"/>
    </row>
    <row r="81" spans="1:12" ht="16.5" x14ac:dyDescent="0.25">
      <c r="D81" s="413" t="s">
        <v>510</v>
      </c>
      <c r="E81" s="414" t="s">
        <v>521</v>
      </c>
      <c r="G81"/>
    </row>
    <row r="82" spans="1:12" ht="16.5" x14ac:dyDescent="0.25">
      <c r="D82" s="413" t="s">
        <v>511</v>
      </c>
      <c r="E82" s="414" t="s">
        <v>522</v>
      </c>
      <c r="G82"/>
    </row>
    <row r="83" spans="1:12" ht="16.5" x14ac:dyDescent="0.25">
      <c r="D83" s="413" t="s">
        <v>512</v>
      </c>
      <c r="E83" s="414" t="s">
        <v>521</v>
      </c>
      <c r="G83"/>
    </row>
    <row r="84" spans="1:12" ht="16.5" x14ac:dyDescent="0.25">
      <c r="D84" s="413" t="s">
        <v>513</v>
      </c>
      <c r="E84" s="414" t="s">
        <v>521</v>
      </c>
      <c r="G84"/>
    </row>
    <row r="85" spans="1:12" ht="16.5" x14ac:dyDescent="0.25">
      <c r="D85" s="413" t="s">
        <v>514</v>
      </c>
      <c r="E85" s="414" t="s">
        <v>522</v>
      </c>
      <c r="G85"/>
    </row>
    <row r="86" spans="1:12" ht="16.5" x14ac:dyDescent="0.25">
      <c r="D86" s="413" t="s">
        <v>515</v>
      </c>
      <c r="E86" s="414" t="s">
        <v>521</v>
      </c>
      <c r="G86"/>
    </row>
    <row r="87" spans="1:12" ht="16.5" x14ac:dyDescent="0.25">
      <c r="D87" s="413" t="s">
        <v>516</v>
      </c>
      <c r="E87" s="414" t="s">
        <v>521</v>
      </c>
      <c r="G87"/>
    </row>
    <row r="88" spans="1:12" ht="16.5" x14ac:dyDescent="0.25">
      <c r="D88" s="413" t="s">
        <v>517</v>
      </c>
      <c r="E88" s="414" t="s">
        <v>521</v>
      </c>
      <c r="G88"/>
    </row>
    <row r="89" spans="1:12" ht="16.5" x14ac:dyDescent="0.25">
      <c r="D89" s="413" t="s">
        <v>518</v>
      </c>
      <c r="E89" s="414" t="s">
        <v>522</v>
      </c>
      <c r="G89"/>
    </row>
    <row r="90" spans="1:12" ht="16.5" x14ac:dyDescent="0.25">
      <c r="D90" s="413" t="s">
        <v>519</v>
      </c>
      <c r="E90" s="414" t="s">
        <v>522</v>
      </c>
      <c r="G90"/>
    </row>
    <row r="91" spans="1:12" ht="16.5" x14ac:dyDescent="0.25">
      <c r="D91" s="413" t="s">
        <v>520</v>
      </c>
      <c r="E91" s="414" t="s">
        <v>521</v>
      </c>
      <c r="G91"/>
    </row>
    <row r="94" spans="1:12" ht="17.25" customHeight="1" x14ac:dyDescent="0.3">
      <c r="A94" s="17" t="s">
        <v>9</v>
      </c>
      <c r="B94" s="16"/>
      <c r="C94" s="10"/>
      <c r="D94" s="10"/>
      <c r="E94" s="10"/>
      <c r="F94" s="16"/>
      <c r="G94" s="10"/>
      <c r="H94" s="10"/>
      <c r="I94" s="10"/>
      <c r="J94" s="10"/>
      <c r="K94" s="10"/>
      <c r="L94" s="10"/>
    </row>
    <row r="95" spans="1:12" ht="35.25" customHeight="1" x14ac:dyDescent="0.25">
      <c r="A95" s="917" t="s">
        <v>10</v>
      </c>
      <c r="B95" s="917"/>
      <c r="C95" s="917"/>
      <c r="D95" s="917"/>
      <c r="E95" s="917"/>
      <c r="F95" s="917"/>
      <c r="G95" s="917"/>
      <c r="H95" s="917"/>
      <c r="I95" s="917"/>
      <c r="J95" s="917"/>
      <c r="K95" s="917"/>
      <c r="L95" s="144"/>
    </row>
    <row r="96" spans="1:12" ht="61.5" customHeight="1" x14ac:dyDescent="0.25">
      <c r="A96" s="916" t="s">
        <v>11</v>
      </c>
      <c r="B96" s="916"/>
      <c r="C96" s="916"/>
      <c r="D96" s="916"/>
      <c r="E96" s="916"/>
      <c r="F96" s="916"/>
      <c r="G96" s="916"/>
      <c r="H96" s="916"/>
      <c r="I96" s="916"/>
      <c r="J96" s="916"/>
      <c r="K96" s="916"/>
      <c r="L96" s="916"/>
    </row>
    <row r="97" spans="1:12" ht="132" customHeight="1" x14ac:dyDescent="0.25">
      <c r="A97" s="916" t="s">
        <v>12</v>
      </c>
      <c r="B97" s="916"/>
      <c r="C97" s="916"/>
      <c r="D97" s="916"/>
      <c r="E97" s="916"/>
      <c r="F97" s="916"/>
      <c r="G97" s="916"/>
      <c r="H97" s="916"/>
      <c r="I97" s="916"/>
      <c r="J97" s="916"/>
      <c r="K97" s="916"/>
      <c r="L97" s="916"/>
    </row>
    <row r="98" spans="1:12" ht="48" customHeight="1" x14ac:dyDescent="0.25">
      <c r="A98" s="916" t="s">
        <v>13</v>
      </c>
      <c r="B98" s="916"/>
      <c r="C98" s="916"/>
      <c r="D98" s="916"/>
      <c r="E98" s="916"/>
      <c r="F98" s="916"/>
      <c r="G98" s="916"/>
      <c r="H98" s="916"/>
      <c r="I98" s="916"/>
      <c r="J98" s="916"/>
      <c r="K98" s="916"/>
      <c r="L98" s="916"/>
    </row>
    <row r="99" spans="1:12" ht="75" customHeight="1" x14ac:dyDescent="0.3">
      <c r="A99" s="918" t="s">
        <v>14</v>
      </c>
      <c r="B99" s="918"/>
      <c r="C99" s="918"/>
      <c r="D99" s="918"/>
      <c r="E99" s="918"/>
      <c r="F99" s="918"/>
      <c r="G99" s="918"/>
      <c r="H99" s="918"/>
      <c r="I99" s="918"/>
      <c r="J99" s="918"/>
      <c r="K99" s="918"/>
      <c r="L99" s="918"/>
    </row>
    <row r="100" spans="1:12" ht="39.950000000000003" customHeight="1" x14ac:dyDescent="0.25">
      <c r="A100" s="916" t="s">
        <v>15</v>
      </c>
      <c r="B100" s="916"/>
      <c r="C100" s="916"/>
      <c r="D100" s="916"/>
      <c r="E100" s="916"/>
      <c r="F100" s="916"/>
      <c r="G100" s="916"/>
      <c r="H100" s="916"/>
      <c r="I100" s="916"/>
      <c r="J100" s="916"/>
      <c r="K100" s="916"/>
      <c r="L100" s="916"/>
    </row>
    <row r="101" spans="1:12" ht="39.950000000000003" customHeight="1" x14ac:dyDescent="0.25">
      <c r="A101" s="916" t="s">
        <v>16</v>
      </c>
      <c r="B101" s="916"/>
      <c r="C101" s="916"/>
      <c r="D101" s="916"/>
      <c r="E101" s="916"/>
      <c r="F101" s="916"/>
      <c r="G101" s="916"/>
      <c r="H101" s="916"/>
      <c r="I101" s="916"/>
      <c r="J101" s="916"/>
      <c r="K101" s="916"/>
      <c r="L101" s="916"/>
    </row>
    <row r="102" spans="1:12" ht="60" customHeight="1" x14ac:dyDescent="0.25">
      <c r="A102" s="916" t="s">
        <v>17</v>
      </c>
      <c r="B102" s="916"/>
      <c r="C102" s="916"/>
      <c r="D102" s="916"/>
      <c r="E102" s="916"/>
      <c r="F102" s="916"/>
      <c r="G102" s="916"/>
      <c r="H102" s="916"/>
      <c r="I102" s="916"/>
      <c r="J102" s="916"/>
      <c r="K102" s="916"/>
      <c r="L102" s="916"/>
    </row>
    <row r="103" spans="1:12" ht="49.5" customHeight="1" x14ac:dyDescent="0.25">
      <c r="A103" s="916" t="s">
        <v>18</v>
      </c>
      <c r="B103" s="916"/>
      <c r="C103" s="916"/>
      <c r="D103" s="916"/>
      <c r="E103" s="916"/>
      <c r="F103" s="916"/>
      <c r="G103" s="916"/>
      <c r="H103" s="916"/>
      <c r="I103" s="916"/>
      <c r="J103" s="916"/>
      <c r="K103" s="916"/>
      <c r="L103" s="916"/>
    </row>
    <row r="104" spans="1:12" ht="49.5" customHeight="1" x14ac:dyDescent="0.25">
      <c r="A104" s="916" t="s">
        <v>19</v>
      </c>
      <c r="B104" s="916"/>
      <c r="C104" s="916"/>
      <c r="D104" s="916"/>
      <c r="E104" s="916"/>
      <c r="F104" s="916"/>
      <c r="G104" s="916"/>
      <c r="H104" s="916"/>
      <c r="I104" s="916"/>
      <c r="J104" s="916"/>
      <c r="K104" s="916"/>
      <c r="L104" s="916"/>
    </row>
  </sheetData>
  <mergeCells count="14">
    <mergeCell ref="A102:L102"/>
    <mergeCell ref="A103:L103"/>
    <mergeCell ref="A104:L104"/>
    <mergeCell ref="A95:K95"/>
    <mergeCell ref="A99:L99"/>
    <mergeCell ref="A98:L98"/>
    <mergeCell ref="A97:L97"/>
    <mergeCell ref="A96:L96"/>
    <mergeCell ref="A100:L100"/>
    <mergeCell ref="A1:N1"/>
    <mergeCell ref="B2:M2"/>
    <mergeCell ref="D5:E5"/>
    <mergeCell ref="J5:K5"/>
    <mergeCell ref="A101:L101"/>
  </mergeCells>
  <pageMargins left="0.70866141732283472" right="0.70866141732283472" top="0.74803149606299213" bottom="0.74803149606299213" header="0.31496062992125984" footer="0.31496062992125984"/>
  <pageSetup paperSize="9" scale="53"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7E232BF5-423C-43B7-87F6-F0E6FADE284A}">
            <xm:f>NOT(ISERROR(SEARCH($E$14,E14)))</xm:f>
            <xm:f>$E$14</xm:f>
            <x14:dxf>
              <font>
                <color rgb="FFFF0000"/>
              </font>
            </x14:dxf>
          </x14:cfRule>
          <x14:cfRule type="containsText" priority="2" operator="containsText" id="{8608B1AE-A55F-40EF-98C1-DEFBDC86084E}">
            <xm:f>NOT(ISERROR(SEARCH($E$15,E14)))</xm:f>
            <xm:f>$E$15</xm:f>
            <x14:dxf>
              <font>
                <color rgb="FF00B050"/>
              </font>
            </x14:dxf>
          </x14:cfRule>
          <xm:sqref>E14:E91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zoomScale="80" zoomScaleNormal="80" workbookViewId="0">
      <selection activeCell="K2" sqref="K1:K1048576"/>
    </sheetView>
  </sheetViews>
  <sheetFormatPr baseColWidth="10" defaultRowHeight="15" x14ac:dyDescent="0.25"/>
  <cols>
    <col min="1" max="1" width="36.7109375" customWidth="1"/>
    <col min="2" max="2" width="47.140625" bestFit="1" customWidth="1"/>
    <col min="3" max="3" width="14.5703125" bestFit="1" customWidth="1"/>
    <col min="5" max="5" width="14.5703125" customWidth="1"/>
    <col min="7" max="7" width="12.42578125" bestFit="1" customWidth="1"/>
    <col min="8" max="8" width="9.85546875" bestFit="1" customWidth="1"/>
    <col min="10" max="10" width="18.5703125" bestFit="1" customWidth="1"/>
    <col min="11" max="11" width="17.42578125" style="150" bestFit="1" customWidth="1"/>
    <col min="257" max="257" width="36.7109375" customWidth="1"/>
    <col min="258" max="258" width="37.140625" customWidth="1"/>
    <col min="259" max="259" width="14.5703125" bestFit="1" customWidth="1"/>
    <col min="261" max="261" width="14.5703125" customWidth="1"/>
    <col min="263" max="263" width="14.28515625" customWidth="1"/>
    <col min="266" max="266" width="14.28515625" customWidth="1"/>
    <col min="267" max="267" width="18.85546875" customWidth="1"/>
    <col min="513" max="513" width="36.7109375" customWidth="1"/>
    <col min="514" max="514" width="37.140625" customWidth="1"/>
    <col min="515" max="515" width="14.5703125" bestFit="1" customWidth="1"/>
    <col min="517" max="517" width="14.5703125" customWidth="1"/>
    <col min="519" max="519" width="14.28515625" customWidth="1"/>
    <col min="522" max="522" width="14.28515625" customWidth="1"/>
    <col min="523" max="523" width="18.85546875" customWidth="1"/>
    <col min="769" max="769" width="36.7109375" customWidth="1"/>
    <col min="770" max="770" width="37.140625" customWidth="1"/>
    <col min="771" max="771" width="14.5703125" bestFit="1" customWidth="1"/>
    <col min="773" max="773" width="14.5703125" customWidth="1"/>
    <col min="775" max="775" width="14.28515625" customWidth="1"/>
    <col min="778" max="778" width="14.28515625" customWidth="1"/>
    <col min="779" max="779" width="18.85546875" customWidth="1"/>
    <col min="1025" max="1025" width="36.7109375" customWidth="1"/>
    <col min="1026" max="1026" width="37.140625" customWidth="1"/>
    <col min="1027" max="1027" width="14.5703125" bestFit="1" customWidth="1"/>
    <col min="1029" max="1029" width="14.5703125" customWidth="1"/>
    <col min="1031" max="1031" width="14.28515625" customWidth="1"/>
    <col min="1034" max="1034" width="14.28515625" customWidth="1"/>
    <col min="1035" max="1035" width="18.85546875" customWidth="1"/>
    <col min="1281" max="1281" width="36.7109375" customWidth="1"/>
    <col min="1282" max="1282" width="37.140625" customWidth="1"/>
    <col min="1283" max="1283" width="14.5703125" bestFit="1" customWidth="1"/>
    <col min="1285" max="1285" width="14.5703125" customWidth="1"/>
    <col min="1287" max="1287" width="14.28515625" customWidth="1"/>
    <col min="1290" max="1290" width="14.28515625" customWidth="1"/>
    <col min="1291" max="1291" width="18.85546875" customWidth="1"/>
    <col min="1537" max="1537" width="36.7109375" customWidth="1"/>
    <col min="1538" max="1538" width="37.140625" customWidth="1"/>
    <col min="1539" max="1539" width="14.5703125" bestFit="1" customWidth="1"/>
    <col min="1541" max="1541" width="14.5703125" customWidth="1"/>
    <col min="1543" max="1543" width="14.28515625" customWidth="1"/>
    <col min="1546" max="1546" width="14.28515625" customWidth="1"/>
    <col min="1547" max="1547" width="18.85546875" customWidth="1"/>
    <col min="1793" max="1793" width="36.7109375" customWidth="1"/>
    <col min="1794" max="1794" width="37.140625" customWidth="1"/>
    <col min="1795" max="1795" width="14.5703125" bestFit="1" customWidth="1"/>
    <col min="1797" max="1797" width="14.5703125" customWidth="1"/>
    <col min="1799" max="1799" width="14.28515625" customWidth="1"/>
    <col min="1802" max="1802" width="14.28515625" customWidth="1"/>
    <col min="1803" max="1803" width="18.85546875" customWidth="1"/>
    <col min="2049" max="2049" width="36.7109375" customWidth="1"/>
    <col min="2050" max="2050" width="37.140625" customWidth="1"/>
    <col min="2051" max="2051" width="14.5703125" bestFit="1" customWidth="1"/>
    <col min="2053" max="2053" width="14.5703125" customWidth="1"/>
    <col min="2055" max="2055" width="14.28515625" customWidth="1"/>
    <col min="2058" max="2058" width="14.28515625" customWidth="1"/>
    <col min="2059" max="2059" width="18.85546875" customWidth="1"/>
    <col min="2305" max="2305" width="36.7109375" customWidth="1"/>
    <col min="2306" max="2306" width="37.140625" customWidth="1"/>
    <col min="2307" max="2307" width="14.5703125" bestFit="1" customWidth="1"/>
    <col min="2309" max="2309" width="14.5703125" customWidth="1"/>
    <col min="2311" max="2311" width="14.28515625" customWidth="1"/>
    <col min="2314" max="2314" width="14.28515625" customWidth="1"/>
    <col min="2315" max="2315" width="18.85546875" customWidth="1"/>
    <col min="2561" max="2561" width="36.7109375" customWidth="1"/>
    <col min="2562" max="2562" width="37.140625" customWidth="1"/>
    <col min="2563" max="2563" width="14.5703125" bestFit="1" customWidth="1"/>
    <col min="2565" max="2565" width="14.5703125" customWidth="1"/>
    <col min="2567" max="2567" width="14.28515625" customWidth="1"/>
    <col min="2570" max="2570" width="14.28515625" customWidth="1"/>
    <col min="2571" max="2571" width="18.85546875" customWidth="1"/>
    <col min="2817" max="2817" width="36.7109375" customWidth="1"/>
    <col min="2818" max="2818" width="37.140625" customWidth="1"/>
    <col min="2819" max="2819" width="14.5703125" bestFit="1" customWidth="1"/>
    <col min="2821" max="2821" width="14.5703125" customWidth="1"/>
    <col min="2823" max="2823" width="14.28515625" customWidth="1"/>
    <col min="2826" max="2826" width="14.28515625" customWidth="1"/>
    <col min="2827" max="2827" width="18.85546875" customWidth="1"/>
    <col min="3073" max="3073" width="36.7109375" customWidth="1"/>
    <col min="3074" max="3074" width="37.140625" customWidth="1"/>
    <col min="3075" max="3075" width="14.5703125" bestFit="1" customWidth="1"/>
    <col min="3077" max="3077" width="14.5703125" customWidth="1"/>
    <col min="3079" max="3079" width="14.28515625" customWidth="1"/>
    <col min="3082" max="3082" width="14.28515625" customWidth="1"/>
    <col min="3083" max="3083" width="18.85546875" customWidth="1"/>
    <col min="3329" max="3329" width="36.7109375" customWidth="1"/>
    <col min="3330" max="3330" width="37.140625" customWidth="1"/>
    <col min="3331" max="3331" width="14.5703125" bestFit="1" customWidth="1"/>
    <col min="3333" max="3333" width="14.5703125" customWidth="1"/>
    <col min="3335" max="3335" width="14.28515625" customWidth="1"/>
    <col min="3338" max="3338" width="14.28515625" customWidth="1"/>
    <col min="3339" max="3339" width="18.85546875" customWidth="1"/>
    <col min="3585" max="3585" width="36.7109375" customWidth="1"/>
    <col min="3586" max="3586" width="37.140625" customWidth="1"/>
    <col min="3587" max="3587" width="14.5703125" bestFit="1" customWidth="1"/>
    <col min="3589" max="3589" width="14.5703125" customWidth="1"/>
    <col min="3591" max="3591" width="14.28515625" customWidth="1"/>
    <col min="3594" max="3594" width="14.28515625" customWidth="1"/>
    <col min="3595" max="3595" width="18.85546875" customWidth="1"/>
    <col min="3841" max="3841" width="36.7109375" customWidth="1"/>
    <col min="3842" max="3842" width="37.140625" customWidth="1"/>
    <col min="3843" max="3843" width="14.5703125" bestFit="1" customWidth="1"/>
    <col min="3845" max="3845" width="14.5703125" customWidth="1"/>
    <col min="3847" max="3847" width="14.28515625" customWidth="1"/>
    <col min="3850" max="3850" width="14.28515625" customWidth="1"/>
    <col min="3851" max="3851" width="18.85546875" customWidth="1"/>
    <col min="4097" max="4097" width="36.7109375" customWidth="1"/>
    <col min="4098" max="4098" width="37.140625" customWidth="1"/>
    <col min="4099" max="4099" width="14.5703125" bestFit="1" customWidth="1"/>
    <col min="4101" max="4101" width="14.5703125" customWidth="1"/>
    <col min="4103" max="4103" width="14.28515625" customWidth="1"/>
    <col min="4106" max="4106" width="14.28515625" customWidth="1"/>
    <col min="4107" max="4107" width="18.85546875" customWidth="1"/>
    <col min="4353" max="4353" width="36.7109375" customWidth="1"/>
    <col min="4354" max="4354" width="37.140625" customWidth="1"/>
    <col min="4355" max="4355" width="14.5703125" bestFit="1" customWidth="1"/>
    <col min="4357" max="4357" width="14.5703125" customWidth="1"/>
    <col min="4359" max="4359" width="14.28515625" customWidth="1"/>
    <col min="4362" max="4362" width="14.28515625" customWidth="1"/>
    <col min="4363" max="4363" width="18.85546875" customWidth="1"/>
    <col min="4609" max="4609" width="36.7109375" customWidth="1"/>
    <col min="4610" max="4610" width="37.140625" customWidth="1"/>
    <col min="4611" max="4611" width="14.5703125" bestFit="1" customWidth="1"/>
    <col min="4613" max="4613" width="14.5703125" customWidth="1"/>
    <col min="4615" max="4615" width="14.28515625" customWidth="1"/>
    <col min="4618" max="4618" width="14.28515625" customWidth="1"/>
    <col min="4619" max="4619" width="18.85546875" customWidth="1"/>
    <col min="4865" max="4865" width="36.7109375" customWidth="1"/>
    <col min="4866" max="4866" width="37.140625" customWidth="1"/>
    <col min="4867" max="4867" width="14.5703125" bestFit="1" customWidth="1"/>
    <col min="4869" max="4869" width="14.5703125" customWidth="1"/>
    <col min="4871" max="4871" width="14.28515625" customWidth="1"/>
    <col min="4874" max="4874" width="14.28515625" customWidth="1"/>
    <col min="4875" max="4875" width="18.85546875" customWidth="1"/>
    <col min="5121" max="5121" width="36.7109375" customWidth="1"/>
    <col min="5122" max="5122" width="37.140625" customWidth="1"/>
    <col min="5123" max="5123" width="14.5703125" bestFit="1" customWidth="1"/>
    <col min="5125" max="5125" width="14.5703125" customWidth="1"/>
    <col min="5127" max="5127" width="14.28515625" customWidth="1"/>
    <col min="5130" max="5130" width="14.28515625" customWidth="1"/>
    <col min="5131" max="5131" width="18.85546875" customWidth="1"/>
    <col min="5377" max="5377" width="36.7109375" customWidth="1"/>
    <col min="5378" max="5378" width="37.140625" customWidth="1"/>
    <col min="5379" max="5379" width="14.5703125" bestFit="1" customWidth="1"/>
    <col min="5381" max="5381" width="14.5703125" customWidth="1"/>
    <col min="5383" max="5383" width="14.28515625" customWidth="1"/>
    <col min="5386" max="5386" width="14.28515625" customWidth="1"/>
    <col min="5387" max="5387" width="18.85546875" customWidth="1"/>
    <col min="5633" max="5633" width="36.7109375" customWidth="1"/>
    <col min="5634" max="5634" width="37.140625" customWidth="1"/>
    <col min="5635" max="5635" width="14.5703125" bestFit="1" customWidth="1"/>
    <col min="5637" max="5637" width="14.5703125" customWidth="1"/>
    <col min="5639" max="5639" width="14.28515625" customWidth="1"/>
    <col min="5642" max="5642" width="14.28515625" customWidth="1"/>
    <col min="5643" max="5643" width="18.85546875" customWidth="1"/>
    <col min="5889" max="5889" width="36.7109375" customWidth="1"/>
    <col min="5890" max="5890" width="37.140625" customWidth="1"/>
    <col min="5891" max="5891" width="14.5703125" bestFit="1" customWidth="1"/>
    <col min="5893" max="5893" width="14.5703125" customWidth="1"/>
    <col min="5895" max="5895" width="14.28515625" customWidth="1"/>
    <col min="5898" max="5898" width="14.28515625" customWidth="1"/>
    <col min="5899" max="5899" width="18.85546875" customWidth="1"/>
    <col min="6145" max="6145" width="36.7109375" customWidth="1"/>
    <col min="6146" max="6146" width="37.140625" customWidth="1"/>
    <col min="6147" max="6147" width="14.5703125" bestFit="1" customWidth="1"/>
    <col min="6149" max="6149" width="14.5703125" customWidth="1"/>
    <col min="6151" max="6151" width="14.28515625" customWidth="1"/>
    <col min="6154" max="6154" width="14.28515625" customWidth="1"/>
    <col min="6155" max="6155" width="18.85546875" customWidth="1"/>
    <col min="6401" max="6401" width="36.7109375" customWidth="1"/>
    <col min="6402" max="6402" width="37.140625" customWidth="1"/>
    <col min="6403" max="6403" width="14.5703125" bestFit="1" customWidth="1"/>
    <col min="6405" max="6405" width="14.5703125" customWidth="1"/>
    <col min="6407" max="6407" width="14.28515625" customWidth="1"/>
    <col min="6410" max="6410" width="14.28515625" customWidth="1"/>
    <col min="6411" max="6411" width="18.85546875" customWidth="1"/>
    <col min="6657" max="6657" width="36.7109375" customWidth="1"/>
    <col min="6658" max="6658" width="37.140625" customWidth="1"/>
    <col min="6659" max="6659" width="14.5703125" bestFit="1" customWidth="1"/>
    <col min="6661" max="6661" width="14.5703125" customWidth="1"/>
    <col min="6663" max="6663" width="14.28515625" customWidth="1"/>
    <col min="6666" max="6666" width="14.28515625" customWidth="1"/>
    <col min="6667" max="6667" width="18.85546875" customWidth="1"/>
    <col min="6913" max="6913" width="36.7109375" customWidth="1"/>
    <col min="6914" max="6914" width="37.140625" customWidth="1"/>
    <col min="6915" max="6915" width="14.5703125" bestFit="1" customWidth="1"/>
    <col min="6917" max="6917" width="14.5703125" customWidth="1"/>
    <col min="6919" max="6919" width="14.28515625" customWidth="1"/>
    <col min="6922" max="6922" width="14.28515625" customWidth="1"/>
    <col min="6923" max="6923" width="18.85546875" customWidth="1"/>
    <col min="7169" max="7169" width="36.7109375" customWidth="1"/>
    <col min="7170" max="7170" width="37.140625" customWidth="1"/>
    <col min="7171" max="7171" width="14.5703125" bestFit="1" customWidth="1"/>
    <col min="7173" max="7173" width="14.5703125" customWidth="1"/>
    <col min="7175" max="7175" width="14.28515625" customWidth="1"/>
    <col min="7178" max="7178" width="14.28515625" customWidth="1"/>
    <col min="7179" max="7179" width="18.85546875" customWidth="1"/>
    <col min="7425" max="7425" width="36.7109375" customWidth="1"/>
    <col min="7426" max="7426" width="37.140625" customWidth="1"/>
    <col min="7427" max="7427" width="14.5703125" bestFit="1" customWidth="1"/>
    <col min="7429" max="7429" width="14.5703125" customWidth="1"/>
    <col min="7431" max="7431" width="14.28515625" customWidth="1"/>
    <col min="7434" max="7434" width="14.28515625" customWidth="1"/>
    <col min="7435" max="7435" width="18.85546875" customWidth="1"/>
    <col min="7681" max="7681" width="36.7109375" customWidth="1"/>
    <col min="7682" max="7682" width="37.140625" customWidth="1"/>
    <col min="7683" max="7683" width="14.5703125" bestFit="1" customWidth="1"/>
    <col min="7685" max="7685" width="14.5703125" customWidth="1"/>
    <col min="7687" max="7687" width="14.28515625" customWidth="1"/>
    <col min="7690" max="7690" width="14.28515625" customWidth="1"/>
    <col min="7691" max="7691" width="18.85546875" customWidth="1"/>
    <col min="7937" max="7937" width="36.7109375" customWidth="1"/>
    <col min="7938" max="7938" width="37.140625" customWidth="1"/>
    <col min="7939" max="7939" width="14.5703125" bestFit="1" customWidth="1"/>
    <col min="7941" max="7941" width="14.5703125" customWidth="1"/>
    <col min="7943" max="7943" width="14.28515625" customWidth="1"/>
    <col min="7946" max="7946" width="14.28515625" customWidth="1"/>
    <col min="7947" max="7947" width="18.85546875" customWidth="1"/>
    <col min="8193" max="8193" width="36.7109375" customWidth="1"/>
    <col min="8194" max="8194" width="37.140625" customWidth="1"/>
    <col min="8195" max="8195" width="14.5703125" bestFit="1" customWidth="1"/>
    <col min="8197" max="8197" width="14.5703125" customWidth="1"/>
    <col min="8199" max="8199" width="14.28515625" customWidth="1"/>
    <col min="8202" max="8202" width="14.28515625" customWidth="1"/>
    <col min="8203" max="8203" width="18.85546875" customWidth="1"/>
    <col min="8449" max="8449" width="36.7109375" customWidth="1"/>
    <col min="8450" max="8450" width="37.140625" customWidth="1"/>
    <col min="8451" max="8451" width="14.5703125" bestFit="1" customWidth="1"/>
    <col min="8453" max="8453" width="14.5703125" customWidth="1"/>
    <col min="8455" max="8455" width="14.28515625" customWidth="1"/>
    <col min="8458" max="8458" width="14.28515625" customWidth="1"/>
    <col min="8459" max="8459" width="18.85546875" customWidth="1"/>
    <col min="8705" max="8705" width="36.7109375" customWidth="1"/>
    <col min="8706" max="8706" width="37.140625" customWidth="1"/>
    <col min="8707" max="8707" width="14.5703125" bestFit="1" customWidth="1"/>
    <col min="8709" max="8709" width="14.5703125" customWidth="1"/>
    <col min="8711" max="8711" width="14.28515625" customWidth="1"/>
    <col min="8714" max="8714" width="14.28515625" customWidth="1"/>
    <col min="8715" max="8715" width="18.85546875" customWidth="1"/>
    <col min="8961" max="8961" width="36.7109375" customWidth="1"/>
    <col min="8962" max="8962" width="37.140625" customWidth="1"/>
    <col min="8963" max="8963" width="14.5703125" bestFit="1" customWidth="1"/>
    <col min="8965" max="8965" width="14.5703125" customWidth="1"/>
    <col min="8967" max="8967" width="14.28515625" customWidth="1"/>
    <col min="8970" max="8970" width="14.28515625" customWidth="1"/>
    <col min="8971" max="8971" width="18.85546875" customWidth="1"/>
    <col min="9217" max="9217" width="36.7109375" customWidth="1"/>
    <col min="9218" max="9218" width="37.140625" customWidth="1"/>
    <col min="9219" max="9219" width="14.5703125" bestFit="1" customWidth="1"/>
    <col min="9221" max="9221" width="14.5703125" customWidth="1"/>
    <col min="9223" max="9223" width="14.28515625" customWidth="1"/>
    <col min="9226" max="9226" width="14.28515625" customWidth="1"/>
    <col min="9227" max="9227" width="18.85546875" customWidth="1"/>
    <col min="9473" max="9473" width="36.7109375" customWidth="1"/>
    <col min="9474" max="9474" width="37.140625" customWidth="1"/>
    <col min="9475" max="9475" width="14.5703125" bestFit="1" customWidth="1"/>
    <col min="9477" max="9477" width="14.5703125" customWidth="1"/>
    <col min="9479" max="9479" width="14.28515625" customWidth="1"/>
    <col min="9482" max="9482" width="14.28515625" customWidth="1"/>
    <col min="9483" max="9483" width="18.85546875" customWidth="1"/>
    <col min="9729" max="9729" width="36.7109375" customWidth="1"/>
    <col min="9730" max="9730" width="37.140625" customWidth="1"/>
    <col min="9731" max="9731" width="14.5703125" bestFit="1" customWidth="1"/>
    <col min="9733" max="9733" width="14.5703125" customWidth="1"/>
    <col min="9735" max="9735" width="14.28515625" customWidth="1"/>
    <col min="9738" max="9738" width="14.28515625" customWidth="1"/>
    <col min="9739" max="9739" width="18.85546875" customWidth="1"/>
    <col min="9985" max="9985" width="36.7109375" customWidth="1"/>
    <col min="9986" max="9986" width="37.140625" customWidth="1"/>
    <col min="9987" max="9987" width="14.5703125" bestFit="1" customWidth="1"/>
    <col min="9989" max="9989" width="14.5703125" customWidth="1"/>
    <col min="9991" max="9991" width="14.28515625" customWidth="1"/>
    <col min="9994" max="9994" width="14.28515625" customWidth="1"/>
    <col min="9995" max="9995" width="18.85546875" customWidth="1"/>
    <col min="10241" max="10241" width="36.7109375" customWidth="1"/>
    <col min="10242" max="10242" width="37.140625" customWidth="1"/>
    <col min="10243" max="10243" width="14.5703125" bestFit="1" customWidth="1"/>
    <col min="10245" max="10245" width="14.5703125" customWidth="1"/>
    <col min="10247" max="10247" width="14.28515625" customWidth="1"/>
    <col min="10250" max="10250" width="14.28515625" customWidth="1"/>
    <col min="10251" max="10251" width="18.85546875" customWidth="1"/>
    <col min="10497" max="10497" width="36.7109375" customWidth="1"/>
    <col min="10498" max="10498" width="37.140625" customWidth="1"/>
    <col min="10499" max="10499" width="14.5703125" bestFit="1" customWidth="1"/>
    <col min="10501" max="10501" width="14.5703125" customWidth="1"/>
    <col min="10503" max="10503" width="14.28515625" customWidth="1"/>
    <col min="10506" max="10506" width="14.28515625" customWidth="1"/>
    <col min="10507" max="10507" width="18.85546875" customWidth="1"/>
    <col min="10753" max="10753" width="36.7109375" customWidth="1"/>
    <col min="10754" max="10754" width="37.140625" customWidth="1"/>
    <col min="10755" max="10755" width="14.5703125" bestFit="1" customWidth="1"/>
    <col min="10757" max="10757" width="14.5703125" customWidth="1"/>
    <col min="10759" max="10759" width="14.28515625" customWidth="1"/>
    <col min="10762" max="10762" width="14.28515625" customWidth="1"/>
    <col min="10763" max="10763" width="18.85546875" customWidth="1"/>
    <col min="11009" max="11009" width="36.7109375" customWidth="1"/>
    <col min="11010" max="11010" width="37.140625" customWidth="1"/>
    <col min="11011" max="11011" width="14.5703125" bestFit="1" customWidth="1"/>
    <col min="11013" max="11013" width="14.5703125" customWidth="1"/>
    <col min="11015" max="11015" width="14.28515625" customWidth="1"/>
    <col min="11018" max="11018" width="14.28515625" customWidth="1"/>
    <col min="11019" max="11019" width="18.85546875" customWidth="1"/>
    <col min="11265" max="11265" width="36.7109375" customWidth="1"/>
    <col min="11266" max="11266" width="37.140625" customWidth="1"/>
    <col min="11267" max="11267" width="14.5703125" bestFit="1" customWidth="1"/>
    <col min="11269" max="11269" width="14.5703125" customWidth="1"/>
    <col min="11271" max="11271" width="14.28515625" customWidth="1"/>
    <col min="11274" max="11274" width="14.28515625" customWidth="1"/>
    <col min="11275" max="11275" width="18.85546875" customWidth="1"/>
    <col min="11521" max="11521" width="36.7109375" customWidth="1"/>
    <col min="11522" max="11522" width="37.140625" customWidth="1"/>
    <col min="11523" max="11523" width="14.5703125" bestFit="1" customWidth="1"/>
    <col min="11525" max="11525" width="14.5703125" customWidth="1"/>
    <col min="11527" max="11527" width="14.28515625" customWidth="1"/>
    <col min="11530" max="11530" width="14.28515625" customWidth="1"/>
    <col min="11531" max="11531" width="18.85546875" customWidth="1"/>
    <col min="11777" max="11777" width="36.7109375" customWidth="1"/>
    <col min="11778" max="11778" width="37.140625" customWidth="1"/>
    <col min="11779" max="11779" width="14.5703125" bestFit="1" customWidth="1"/>
    <col min="11781" max="11781" width="14.5703125" customWidth="1"/>
    <col min="11783" max="11783" width="14.28515625" customWidth="1"/>
    <col min="11786" max="11786" width="14.28515625" customWidth="1"/>
    <col min="11787" max="11787" width="18.85546875" customWidth="1"/>
    <col min="12033" max="12033" width="36.7109375" customWidth="1"/>
    <col min="12034" max="12034" width="37.140625" customWidth="1"/>
    <col min="12035" max="12035" width="14.5703125" bestFit="1" customWidth="1"/>
    <col min="12037" max="12037" width="14.5703125" customWidth="1"/>
    <col min="12039" max="12039" width="14.28515625" customWidth="1"/>
    <col min="12042" max="12042" width="14.28515625" customWidth="1"/>
    <col min="12043" max="12043" width="18.85546875" customWidth="1"/>
    <col min="12289" max="12289" width="36.7109375" customWidth="1"/>
    <col min="12290" max="12290" width="37.140625" customWidth="1"/>
    <col min="12291" max="12291" width="14.5703125" bestFit="1" customWidth="1"/>
    <col min="12293" max="12293" width="14.5703125" customWidth="1"/>
    <col min="12295" max="12295" width="14.28515625" customWidth="1"/>
    <col min="12298" max="12298" width="14.28515625" customWidth="1"/>
    <col min="12299" max="12299" width="18.85546875" customWidth="1"/>
    <col min="12545" max="12545" width="36.7109375" customWidth="1"/>
    <col min="12546" max="12546" width="37.140625" customWidth="1"/>
    <col min="12547" max="12547" width="14.5703125" bestFit="1" customWidth="1"/>
    <col min="12549" max="12549" width="14.5703125" customWidth="1"/>
    <col min="12551" max="12551" width="14.28515625" customWidth="1"/>
    <col min="12554" max="12554" width="14.28515625" customWidth="1"/>
    <col min="12555" max="12555" width="18.85546875" customWidth="1"/>
    <col min="12801" max="12801" width="36.7109375" customWidth="1"/>
    <col min="12802" max="12802" width="37.140625" customWidth="1"/>
    <col min="12803" max="12803" width="14.5703125" bestFit="1" customWidth="1"/>
    <col min="12805" max="12805" width="14.5703125" customWidth="1"/>
    <col min="12807" max="12807" width="14.28515625" customWidth="1"/>
    <col min="12810" max="12810" width="14.28515625" customWidth="1"/>
    <col min="12811" max="12811" width="18.85546875" customWidth="1"/>
    <col min="13057" max="13057" width="36.7109375" customWidth="1"/>
    <col min="13058" max="13058" width="37.140625" customWidth="1"/>
    <col min="13059" max="13059" width="14.5703125" bestFit="1" customWidth="1"/>
    <col min="13061" max="13061" width="14.5703125" customWidth="1"/>
    <col min="13063" max="13063" width="14.28515625" customWidth="1"/>
    <col min="13066" max="13066" width="14.28515625" customWidth="1"/>
    <col min="13067" max="13067" width="18.85546875" customWidth="1"/>
    <col min="13313" max="13313" width="36.7109375" customWidth="1"/>
    <col min="13314" max="13314" width="37.140625" customWidth="1"/>
    <col min="13315" max="13315" width="14.5703125" bestFit="1" customWidth="1"/>
    <col min="13317" max="13317" width="14.5703125" customWidth="1"/>
    <col min="13319" max="13319" width="14.28515625" customWidth="1"/>
    <col min="13322" max="13322" width="14.28515625" customWidth="1"/>
    <col min="13323" max="13323" width="18.85546875" customWidth="1"/>
    <col min="13569" max="13569" width="36.7109375" customWidth="1"/>
    <col min="13570" max="13570" width="37.140625" customWidth="1"/>
    <col min="13571" max="13571" width="14.5703125" bestFit="1" customWidth="1"/>
    <col min="13573" max="13573" width="14.5703125" customWidth="1"/>
    <col min="13575" max="13575" width="14.28515625" customWidth="1"/>
    <col min="13578" max="13578" width="14.28515625" customWidth="1"/>
    <col min="13579" max="13579" width="18.85546875" customWidth="1"/>
    <col min="13825" max="13825" width="36.7109375" customWidth="1"/>
    <col min="13826" max="13826" width="37.140625" customWidth="1"/>
    <col min="13827" max="13827" width="14.5703125" bestFit="1" customWidth="1"/>
    <col min="13829" max="13829" width="14.5703125" customWidth="1"/>
    <col min="13831" max="13831" width="14.28515625" customWidth="1"/>
    <col min="13834" max="13834" width="14.28515625" customWidth="1"/>
    <col min="13835" max="13835" width="18.85546875" customWidth="1"/>
    <col min="14081" max="14081" width="36.7109375" customWidth="1"/>
    <col min="14082" max="14082" width="37.140625" customWidth="1"/>
    <col min="14083" max="14083" width="14.5703125" bestFit="1" customWidth="1"/>
    <col min="14085" max="14085" width="14.5703125" customWidth="1"/>
    <col min="14087" max="14087" width="14.28515625" customWidth="1"/>
    <col min="14090" max="14090" width="14.28515625" customWidth="1"/>
    <col min="14091" max="14091" width="18.85546875" customWidth="1"/>
    <col min="14337" max="14337" width="36.7109375" customWidth="1"/>
    <col min="14338" max="14338" width="37.140625" customWidth="1"/>
    <col min="14339" max="14339" width="14.5703125" bestFit="1" customWidth="1"/>
    <col min="14341" max="14341" width="14.5703125" customWidth="1"/>
    <col min="14343" max="14343" width="14.28515625" customWidth="1"/>
    <col min="14346" max="14346" width="14.28515625" customWidth="1"/>
    <col min="14347" max="14347" width="18.85546875" customWidth="1"/>
    <col min="14593" max="14593" width="36.7109375" customWidth="1"/>
    <col min="14594" max="14594" width="37.140625" customWidth="1"/>
    <col min="14595" max="14595" width="14.5703125" bestFit="1" customWidth="1"/>
    <col min="14597" max="14597" width="14.5703125" customWidth="1"/>
    <col min="14599" max="14599" width="14.28515625" customWidth="1"/>
    <col min="14602" max="14602" width="14.28515625" customWidth="1"/>
    <col min="14603" max="14603" width="18.85546875" customWidth="1"/>
    <col min="14849" max="14849" width="36.7109375" customWidth="1"/>
    <col min="14850" max="14850" width="37.140625" customWidth="1"/>
    <col min="14851" max="14851" width="14.5703125" bestFit="1" customWidth="1"/>
    <col min="14853" max="14853" width="14.5703125" customWidth="1"/>
    <col min="14855" max="14855" width="14.28515625" customWidth="1"/>
    <col min="14858" max="14858" width="14.28515625" customWidth="1"/>
    <col min="14859" max="14859" width="18.85546875" customWidth="1"/>
    <col min="15105" max="15105" width="36.7109375" customWidth="1"/>
    <col min="15106" max="15106" width="37.140625" customWidth="1"/>
    <col min="15107" max="15107" width="14.5703125" bestFit="1" customWidth="1"/>
    <col min="15109" max="15109" width="14.5703125" customWidth="1"/>
    <col min="15111" max="15111" width="14.28515625" customWidth="1"/>
    <col min="15114" max="15114" width="14.28515625" customWidth="1"/>
    <col min="15115" max="15115" width="18.85546875" customWidth="1"/>
    <col min="15361" max="15361" width="36.7109375" customWidth="1"/>
    <col min="15362" max="15362" width="37.140625" customWidth="1"/>
    <col min="15363" max="15363" width="14.5703125" bestFit="1" customWidth="1"/>
    <col min="15365" max="15365" width="14.5703125" customWidth="1"/>
    <col min="15367" max="15367" width="14.28515625" customWidth="1"/>
    <col min="15370" max="15370" width="14.28515625" customWidth="1"/>
    <col min="15371" max="15371" width="18.85546875" customWidth="1"/>
    <col min="15617" max="15617" width="36.7109375" customWidth="1"/>
    <col min="15618" max="15618" width="37.140625" customWidth="1"/>
    <col min="15619" max="15619" width="14.5703125" bestFit="1" customWidth="1"/>
    <col min="15621" max="15621" width="14.5703125" customWidth="1"/>
    <col min="15623" max="15623" width="14.28515625" customWidth="1"/>
    <col min="15626" max="15626" width="14.28515625" customWidth="1"/>
    <col min="15627" max="15627" width="18.85546875" customWidth="1"/>
    <col min="15873" max="15873" width="36.7109375" customWidth="1"/>
    <col min="15874" max="15874" width="37.140625" customWidth="1"/>
    <col min="15875" max="15875" width="14.5703125" bestFit="1" customWidth="1"/>
    <col min="15877" max="15877" width="14.5703125" customWidth="1"/>
    <col min="15879" max="15879" width="14.28515625" customWidth="1"/>
    <col min="15882" max="15882" width="14.28515625" customWidth="1"/>
    <col min="15883" max="15883" width="18.85546875" customWidth="1"/>
    <col min="16129" max="16129" width="36.7109375" customWidth="1"/>
    <col min="16130" max="16130" width="37.140625" customWidth="1"/>
    <col min="16131" max="16131" width="14.5703125" bestFit="1" customWidth="1"/>
    <col min="16133" max="16133" width="14.5703125" customWidth="1"/>
    <col min="16135" max="16135" width="14.28515625" customWidth="1"/>
    <col min="16138" max="16138" width="14.28515625" customWidth="1"/>
    <col min="16139" max="16139" width="18.85546875" customWidth="1"/>
  </cols>
  <sheetData>
    <row r="1" spans="1:11" ht="21" x14ac:dyDescent="0.35">
      <c r="A1" s="951"/>
      <c r="B1" s="951"/>
      <c r="C1" s="951"/>
      <c r="D1" s="951"/>
      <c r="E1" s="951"/>
      <c r="F1" s="951"/>
      <c r="G1" s="951"/>
      <c r="H1" s="951"/>
      <c r="I1" s="951"/>
      <c r="J1" s="951"/>
      <c r="K1" s="951"/>
    </row>
    <row r="2" spans="1:11" x14ac:dyDescent="0.25">
      <c r="A2" s="19" t="s">
        <v>84</v>
      </c>
      <c r="B2" s="20"/>
      <c r="C2" s="20"/>
      <c r="D2" s="20"/>
      <c r="E2" s="20"/>
      <c r="F2" s="20"/>
      <c r="G2" s="20"/>
      <c r="H2" s="20"/>
      <c r="I2" s="20"/>
      <c r="J2" s="20"/>
      <c r="K2" s="363" t="s">
        <v>20</v>
      </c>
    </row>
    <row r="3" spans="1:11" x14ac:dyDescent="0.25">
      <c r="A3" s="154" t="s">
        <v>85</v>
      </c>
      <c r="B3" s="20"/>
      <c r="C3" s="20"/>
      <c r="D3" s="20"/>
      <c r="E3" s="20"/>
      <c r="F3" s="20"/>
      <c r="G3" s="20"/>
      <c r="H3" s="20"/>
      <c r="I3" s="20"/>
      <c r="J3" s="20"/>
      <c r="K3" s="364"/>
    </row>
    <row r="4" spans="1:11" x14ac:dyDescent="0.25">
      <c r="A4" s="29" t="s">
        <v>1260</v>
      </c>
      <c r="B4" s="20"/>
      <c r="C4" s="20"/>
      <c r="D4" s="20"/>
      <c r="E4" s="20"/>
      <c r="F4" s="20"/>
      <c r="G4" s="20"/>
      <c r="H4" s="20"/>
      <c r="I4" s="20"/>
      <c r="J4" s="20"/>
      <c r="K4" s="364"/>
    </row>
    <row r="5" spans="1:11" x14ac:dyDescent="0.25">
      <c r="A5" s="19"/>
      <c r="B5" s="20"/>
      <c r="C5" s="20"/>
      <c r="D5" s="20"/>
      <c r="E5" s="20"/>
      <c r="F5" s="20"/>
      <c r="G5" s="20"/>
      <c r="H5" s="20"/>
      <c r="I5" s="20"/>
      <c r="J5" s="20"/>
      <c r="K5" s="364"/>
    </row>
    <row r="6" spans="1:11" x14ac:dyDescent="0.25">
      <c r="A6" s="72"/>
      <c r="B6" s="18"/>
      <c r="C6" s="18"/>
      <c r="D6" s="73"/>
      <c r="E6" s="73"/>
      <c r="F6" s="73"/>
      <c r="G6" s="72"/>
      <c r="H6" s="73"/>
      <c r="I6" s="73"/>
      <c r="J6" s="18"/>
      <c r="K6" s="639"/>
    </row>
    <row r="7" spans="1:11" x14ac:dyDescent="0.25">
      <c r="A7" s="271" t="s">
        <v>21</v>
      </c>
      <c r="B7" s="271" t="s">
        <v>22</v>
      </c>
      <c r="C7" s="271" t="s">
        <v>23</v>
      </c>
      <c r="D7" s="271"/>
      <c r="E7" s="919" t="s">
        <v>24</v>
      </c>
      <c r="F7" s="919"/>
      <c r="G7" s="271" t="s">
        <v>25</v>
      </c>
      <c r="H7" s="932" t="s">
        <v>26</v>
      </c>
      <c r="I7" s="932"/>
      <c r="J7" s="271" t="s">
        <v>27</v>
      </c>
      <c r="K7" s="365" t="s">
        <v>28</v>
      </c>
    </row>
    <row r="8" spans="1:11" x14ac:dyDescent="0.25">
      <c r="A8" s="933" t="s">
        <v>29</v>
      </c>
      <c r="B8" s="930" t="s">
        <v>30</v>
      </c>
      <c r="C8" s="930" t="s">
        <v>31</v>
      </c>
      <c r="D8" s="930" t="s">
        <v>32</v>
      </c>
      <c r="E8" s="930" t="s">
        <v>33</v>
      </c>
      <c r="F8" s="930"/>
      <c r="G8" s="930" t="s">
        <v>34</v>
      </c>
      <c r="H8" s="930" t="s">
        <v>35</v>
      </c>
      <c r="I8" s="930"/>
      <c r="J8" s="930" t="s">
        <v>36</v>
      </c>
      <c r="K8" s="931" t="s">
        <v>37</v>
      </c>
    </row>
    <row r="9" spans="1:11" x14ac:dyDescent="0.25">
      <c r="A9" s="933"/>
      <c r="B9" s="930"/>
      <c r="C9" s="930"/>
      <c r="D9" s="930"/>
      <c r="E9" s="270" t="s">
        <v>38</v>
      </c>
      <c r="F9" s="270" t="s">
        <v>39</v>
      </c>
      <c r="G9" s="930"/>
      <c r="H9" s="270" t="s">
        <v>38</v>
      </c>
      <c r="I9" s="270" t="s">
        <v>39</v>
      </c>
      <c r="J9" s="930"/>
      <c r="K9" s="931"/>
    </row>
    <row r="10" spans="1:11" x14ac:dyDescent="0.25">
      <c r="A10" s="31" t="s">
        <v>88</v>
      </c>
      <c r="B10" s="32"/>
      <c r="C10" s="32"/>
      <c r="D10" s="32"/>
      <c r="E10" s="32"/>
      <c r="F10" s="32"/>
      <c r="G10" s="32"/>
      <c r="H10" s="32"/>
      <c r="I10" s="32"/>
      <c r="J10" s="32"/>
      <c r="K10" s="74">
        <f>SUM(K11)</f>
        <v>0</v>
      </c>
    </row>
    <row r="11" spans="1:11" s="354" customFormat="1" x14ac:dyDescent="0.25">
      <c r="A11" s="352"/>
      <c r="B11" s="330"/>
      <c r="C11" s="330"/>
      <c r="D11" s="330"/>
      <c r="E11" s="330"/>
      <c r="F11" s="330"/>
      <c r="G11" s="330"/>
      <c r="H11" s="330"/>
      <c r="I11" s="330"/>
      <c r="J11" s="330"/>
      <c r="K11" s="213"/>
    </row>
    <row r="12" spans="1:11" x14ac:dyDescent="0.25">
      <c r="A12" s="31" t="s">
        <v>89</v>
      </c>
      <c r="B12" s="32"/>
      <c r="C12" s="32"/>
      <c r="D12" s="77"/>
      <c r="E12" s="77"/>
      <c r="F12" s="77"/>
      <c r="G12" s="32"/>
      <c r="H12" s="32"/>
      <c r="I12" s="32"/>
      <c r="J12" s="32"/>
      <c r="K12" s="74">
        <f>SUM(K13:K18)</f>
        <v>373548288</v>
      </c>
    </row>
    <row r="13" spans="1:11" ht="61.5" customHeight="1" x14ac:dyDescent="0.25">
      <c r="A13" s="202" t="s">
        <v>1199</v>
      </c>
      <c r="B13" s="640" t="s">
        <v>1200</v>
      </c>
      <c r="C13" s="177" t="s">
        <v>230</v>
      </c>
      <c r="D13" s="573">
        <v>1.4999999999999999E-2</v>
      </c>
      <c r="E13" s="654">
        <v>2.5000000000000001E-3</v>
      </c>
      <c r="F13" s="654">
        <v>0.1</v>
      </c>
      <c r="G13" s="655">
        <v>475</v>
      </c>
      <c r="H13" s="132"/>
      <c r="I13" s="132"/>
      <c r="J13" s="183" t="s">
        <v>1201</v>
      </c>
      <c r="K13" s="135">
        <f>225017152-2254616</f>
        <v>222762536</v>
      </c>
    </row>
    <row r="14" spans="1:11" ht="108.75" customHeight="1" x14ac:dyDescent="0.25">
      <c r="A14" s="202" t="s">
        <v>1202</v>
      </c>
      <c r="B14" s="640" t="s">
        <v>1203</v>
      </c>
      <c r="C14" s="177" t="s">
        <v>230</v>
      </c>
      <c r="D14" s="643"/>
      <c r="E14" s="656" t="s">
        <v>1204</v>
      </c>
      <c r="F14" s="646"/>
      <c r="G14" s="136"/>
      <c r="H14" s="132"/>
      <c r="I14" s="132"/>
      <c r="J14" s="183" t="s">
        <v>1205</v>
      </c>
      <c r="K14" s="135">
        <f>84968383-2356762</f>
        <v>82611621</v>
      </c>
    </row>
    <row r="15" spans="1:11" ht="30" x14ac:dyDescent="0.25">
      <c r="A15" s="202" t="s">
        <v>1206</v>
      </c>
      <c r="B15" s="645" t="s">
        <v>1207</v>
      </c>
      <c r="C15" s="177" t="s">
        <v>230</v>
      </c>
      <c r="D15" s="573"/>
      <c r="E15" s="654">
        <v>0.01</v>
      </c>
      <c r="F15" s="654">
        <v>3.6700000000000003E-2</v>
      </c>
      <c r="G15" s="493"/>
      <c r="H15" s="139">
        <v>179.4</v>
      </c>
      <c r="I15" s="132"/>
      <c r="J15" s="183" t="s">
        <v>1208</v>
      </c>
      <c r="K15" s="135">
        <f>68620750-1678965</f>
        <v>66941785</v>
      </c>
    </row>
    <row r="16" spans="1:11" ht="30" x14ac:dyDescent="0.25">
      <c r="A16" s="202" t="s">
        <v>565</v>
      </c>
      <c r="B16" s="645" t="s">
        <v>1209</v>
      </c>
      <c r="C16" s="177" t="s">
        <v>230</v>
      </c>
      <c r="D16" s="573"/>
      <c r="E16" s="654"/>
      <c r="F16" s="654"/>
      <c r="G16" s="655">
        <v>152.28</v>
      </c>
      <c r="H16" s="648"/>
      <c r="I16" s="648"/>
      <c r="J16" s="183" t="s">
        <v>1210</v>
      </c>
      <c r="K16" s="135">
        <v>1015438</v>
      </c>
    </row>
    <row r="17" spans="1:11" ht="30" x14ac:dyDescent="0.25">
      <c r="A17" s="202" t="s">
        <v>1211</v>
      </c>
      <c r="B17" s="582" t="s">
        <v>1212</v>
      </c>
      <c r="C17" s="183" t="s">
        <v>1213</v>
      </c>
      <c r="D17" s="361">
        <v>0.1</v>
      </c>
      <c r="E17" s="361"/>
      <c r="F17" s="361"/>
      <c r="G17" s="177"/>
      <c r="H17" s="574">
        <v>0.05</v>
      </c>
      <c r="I17" s="361">
        <v>0.2</v>
      </c>
      <c r="J17" s="183" t="s">
        <v>1214</v>
      </c>
      <c r="K17" s="135">
        <v>216908</v>
      </c>
    </row>
    <row r="18" spans="1:11" ht="147.75" customHeight="1" x14ac:dyDescent="0.25">
      <c r="A18" s="202" t="s">
        <v>568</v>
      </c>
      <c r="B18" s="640" t="s">
        <v>2062</v>
      </c>
      <c r="C18" s="177" t="s">
        <v>1215</v>
      </c>
      <c r="D18" s="361"/>
      <c r="E18" s="361"/>
      <c r="F18" s="361"/>
      <c r="G18" s="177"/>
      <c r="H18" s="641"/>
      <c r="I18" s="340"/>
      <c r="J18" s="183" t="s">
        <v>1216</v>
      </c>
      <c r="K18" s="135">
        <v>0</v>
      </c>
    </row>
    <row r="19" spans="1:11" x14ac:dyDescent="0.25">
      <c r="A19" s="202"/>
      <c r="B19" s="640"/>
      <c r="C19" s="177"/>
      <c r="D19" s="361"/>
      <c r="E19" s="361"/>
      <c r="F19" s="361"/>
      <c r="G19" s="177"/>
      <c r="H19" s="641"/>
      <c r="I19" s="340"/>
      <c r="J19" s="183"/>
      <c r="K19" s="135"/>
    </row>
    <row r="20" spans="1:11" x14ac:dyDescent="0.25">
      <c r="A20" s="43" t="s">
        <v>106</v>
      </c>
      <c r="B20" s="83"/>
      <c r="C20" s="83"/>
      <c r="D20" s="84"/>
      <c r="E20" s="84"/>
      <c r="F20" s="84"/>
      <c r="G20" s="83"/>
      <c r="H20" s="83"/>
      <c r="I20" s="83"/>
      <c r="J20" s="83"/>
      <c r="K20" s="86">
        <f>SUM(K21:K21)</f>
        <v>149261</v>
      </c>
    </row>
    <row r="21" spans="1:11" ht="66.75" customHeight="1" x14ac:dyDescent="0.25">
      <c r="A21" s="645" t="s">
        <v>1217</v>
      </c>
      <c r="B21" s="510" t="s">
        <v>1218</v>
      </c>
      <c r="C21" s="132" t="s">
        <v>1219</v>
      </c>
      <c r="D21" s="646"/>
      <c r="E21" s="646"/>
      <c r="F21" s="646"/>
      <c r="G21" s="132"/>
      <c r="H21" s="647">
        <v>1E-3</v>
      </c>
      <c r="I21" s="648">
        <v>0.01</v>
      </c>
      <c r="J21" s="493" t="s">
        <v>1220</v>
      </c>
      <c r="K21" s="140">
        <v>149261</v>
      </c>
    </row>
    <row r="22" spans="1:11" x14ac:dyDescent="0.25">
      <c r="A22" s="645"/>
      <c r="B22" s="510"/>
      <c r="C22" s="132"/>
      <c r="D22" s="646"/>
      <c r="E22" s="646"/>
      <c r="F22" s="646"/>
      <c r="G22" s="132"/>
      <c r="H22" s="647"/>
      <c r="I22" s="648"/>
      <c r="J22" s="493"/>
      <c r="K22" s="140"/>
    </row>
    <row r="23" spans="1:11" x14ac:dyDescent="0.25">
      <c r="A23" s="31" t="s">
        <v>107</v>
      </c>
      <c r="B23" s="32"/>
      <c r="C23" s="32"/>
      <c r="D23" s="77"/>
      <c r="E23" s="77"/>
      <c r="F23" s="77"/>
      <c r="G23" s="32"/>
      <c r="H23" s="32"/>
      <c r="I23" s="32"/>
      <c r="J23" s="32"/>
      <c r="K23" s="74">
        <f>SUM(K24:K30)</f>
        <v>17559510</v>
      </c>
    </row>
    <row r="24" spans="1:11" ht="64.5" customHeight="1" x14ac:dyDescent="0.25">
      <c r="A24" s="202" t="s">
        <v>1221</v>
      </c>
      <c r="B24" s="640" t="s">
        <v>1222</v>
      </c>
      <c r="C24" s="177" t="s">
        <v>886</v>
      </c>
      <c r="D24" s="361"/>
      <c r="E24" s="361"/>
      <c r="F24" s="361"/>
      <c r="G24" s="177"/>
      <c r="H24" s="649">
        <v>1.2799999999999999E-4</v>
      </c>
      <c r="I24" s="650">
        <v>4.4900000000000001E-3</v>
      </c>
      <c r="J24" s="183" t="s">
        <v>1223</v>
      </c>
      <c r="K24" s="135">
        <v>6979444</v>
      </c>
    </row>
    <row r="25" spans="1:11" ht="30" x14ac:dyDescent="0.25">
      <c r="A25" s="645" t="s">
        <v>1224</v>
      </c>
      <c r="B25" s="640" t="s">
        <v>1225</v>
      </c>
      <c r="C25" s="183" t="s">
        <v>1226</v>
      </c>
      <c r="D25" s="361"/>
      <c r="E25" s="361"/>
      <c r="F25" s="361"/>
      <c r="G25" s="177"/>
      <c r="H25" s="135">
        <v>45</v>
      </c>
      <c r="I25" s="135">
        <v>824</v>
      </c>
      <c r="J25" s="183" t="s">
        <v>1227</v>
      </c>
      <c r="K25" s="135">
        <v>3320365</v>
      </c>
    </row>
    <row r="26" spans="1:11" ht="54" customHeight="1" x14ac:dyDescent="0.25">
      <c r="A26" s="202" t="s">
        <v>1228</v>
      </c>
      <c r="B26" s="640" t="s">
        <v>1229</v>
      </c>
      <c r="C26" s="177" t="s">
        <v>1219</v>
      </c>
      <c r="D26" s="361"/>
      <c r="E26" s="361"/>
      <c r="F26" s="361"/>
      <c r="G26" s="177"/>
      <c r="H26" s="641">
        <v>1.5E-3</v>
      </c>
      <c r="I26" s="641">
        <v>3.9E-2</v>
      </c>
      <c r="J26" s="183" t="s">
        <v>1230</v>
      </c>
      <c r="K26" s="135">
        <v>3823962</v>
      </c>
    </row>
    <row r="27" spans="1:11" ht="45" x14ac:dyDescent="0.25">
      <c r="A27" s="202" t="s">
        <v>1231</v>
      </c>
      <c r="B27" s="645" t="s">
        <v>1232</v>
      </c>
      <c r="C27" s="177" t="s">
        <v>230</v>
      </c>
      <c r="D27" s="573"/>
      <c r="E27" s="641"/>
      <c r="F27" s="641"/>
      <c r="G27" s="183"/>
      <c r="H27" s="340">
        <v>0.1</v>
      </c>
      <c r="I27" s="340">
        <v>0.45</v>
      </c>
      <c r="J27" s="183" t="s">
        <v>1233</v>
      </c>
      <c r="K27" s="135">
        <v>3348011</v>
      </c>
    </row>
    <row r="28" spans="1:11" ht="64.5" customHeight="1" x14ac:dyDescent="0.25">
      <c r="A28" s="645" t="s">
        <v>1234</v>
      </c>
      <c r="B28" s="640" t="s">
        <v>1235</v>
      </c>
      <c r="C28" s="177" t="s">
        <v>230</v>
      </c>
      <c r="D28" s="361"/>
      <c r="E28" s="361"/>
      <c r="F28" s="361"/>
      <c r="G28" s="642">
        <v>152.28</v>
      </c>
      <c r="H28" s="177"/>
      <c r="I28" s="177"/>
      <c r="J28" s="183" t="s">
        <v>1236</v>
      </c>
      <c r="K28" s="135">
        <v>83334</v>
      </c>
    </row>
    <row r="29" spans="1:11" ht="30" x14ac:dyDescent="0.25">
      <c r="A29" s="202" t="s">
        <v>1237</v>
      </c>
      <c r="B29" s="582" t="s">
        <v>1238</v>
      </c>
      <c r="C29" s="177" t="s">
        <v>945</v>
      </c>
      <c r="D29" s="361"/>
      <c r="E29" s="361"/>
      <c r="F29" s="361"/>
      <c r="G29" s="183"/>
      <c r="H29" s="135">
        <v>119</v>
      </c>
      <c r="I29" s="135">
        <v>1165</v>
      </c>
      <c r="J29" s="183" t="s">
        <v>1227</v>
      </c>
      <c r="K29" s="135">
        <v>4394</v>
      </c>
    </row>
    <row r="30" spans="1:11" ht="30" x14ac:dyDescent="0.25">
      <c r="A30" s="202" t="s">
        <v>942</v>
      </c>
      <c r="B30" s="640" t="s">
        <v>1239</v>
      </c>
      <c r="C30" s="183" t="s">
        <v>1240</v>
      </c>
      <c r="D30" s="361"/>
      <c r="E30" s="361"/>
      <c r="F30" s="361"/>
      <c r="G30" s="177"/>
      <c r="H30" s="135">
        <v>135</v>
      </c>
      <c r="I30" s="135">
        <v>316</v>
      </c>
      <c r="J30" s="183" t="s">
        <v>1227</v>
      </c>
      <c r="K30" s="642">
        <v>0</v>
      </c>
    </row>
    <row r="31" spans="1:11" x14ac:dyDescent="0.25">
      <c r="A31" s="202"/>
      <c r="B31" s="640"/>
      <c r="C31" s="183"/>
      <c r="D31" s="361"/>
      <c r="E31" s="361"/>
      <c r="F31" s="361"/>
      <c r="G31" s="177"/>
      <c r="H31" s="135"/>
      <c r="I31" s="135"/>
      <c r="J31" s="183"/>
      <c r="K31" s="642"/>
    </row>
    <row r="32" spans="1:11" x14ac:dyDescent="0.25">
      <c r="A32" s="31" t="s">
        <v>113</v>
      </c>
      <c r="B32" s="32"/>
      <c r="C32" s="32"/>
      <c r="D32" s="77"/>
      <c r="E32" s="77"/>
      <c r="F32" s="77"/>
      <c r="G32" s="32"/>
      <c r="H32" s="32"/>
      <c r="I32" s="32"/>
      <c r="J32" s="32"/>
      <c r="K32" s="74">
        <f>SUM(K33:K35)</f>
        <v>21379</v>
      </c>
    </row>
    <row r="33" spans="1:11" ht="78" customHeight="1" x14ac:dyDescent="0.25">
      <c r="A33" s="645" t="s">
        <v>1241</v>
      </c>
      <c r="B33" s="640" t="s">
        <v>1235</v>
      </c>
      <c r="C33" s="177" t="s">
        <v>230</v>
      </c>
      <c r="D33" s="644"/>
      <c r="E33" s="361"/>
      <c r="F33" s="361"/>
      <c r="G33" s="642">
        <v>450</v>
      </c>
      <c r="H33" s="177"/>
      <c r="I33" s="177"/>
      <c r="J33" s="183" t="s">
        <v>1242</v>
      </c>
      <c r="K33" s="135">
        <v>15096</v>
      </c>
    </row>
    <row r="34" spans="1:11" ht="41.25" customHeight="1" x14ac:dyDescent="0.25">
      <c r="A34" s="645" t="s">
        <v>1243</v>
      </c>
      <c r="B34" s="640" t="s">
        <v>1244</v>
      </c>
      <c r="C34" s="177" t="s">
        <v>980</v>
      </c>
      <c r="D34" s="644"/>
      <c r="E34" s="361"/>
      <c r="F34" s="361"/>
      <c r="G34" s="177"/>
      <c r="H34" s="177"/>
      <c r="I34" s="177"/>
      <c r="J34" s="177"/>
      <c r="K34" s="135">
        <v>0</v>
      </c>
    </row>
    <row r="35" spans="1:11" ht="101.25" customHeight="1" x14ac:dyDescent="0.25">
      <c r="A35" s="645" t="s">
        <v>1245</v>
      </c>
      <c r="B35" s="640" t="s">
        <v>1235</v>
      </c>
      <c r="C35" s="177" t="s">
        <v>230</v>
      </c>
      <c r="D35" s="183"/>
      <c r="E35" s="361"/>
      <c r="F35" s="361"/>
      <c r="G35" s="642">
        <v>352</v>
      </c>
      <c r="H35" s="361"/>
      <c r="I35" s="361"/>
      <c r="J35" s="183" t="s">
        <v>1246</v>
      </c>
      <c r="K35" s="135">
        <v>6283</v>
      </c>
    </row>
    <row r="36" spans="1:11" x14ac:dyDescent="0.25">
      <c r="A36" s="645"/>
      <c r="B36" s="640"/>
      <c r="C36" s="177"/>
      <c r="D36" s="183"/>
      <c r="E36" s="361"/>
      <c r="F36" s="361"/>
      <c r="G36" s="642"/>
      <c r="H36" s="361"/>
      <c r="I36" s="361"/>
      <c r="J36" s="183"/>
      <c r="K36" s="135"/>
    </row>
    <row r="37" spans="1:11" x14ac:dyDescent="0.25">
      <c r="A37" s="31" t="s">
        <v>114</v>
      </c>
      <c r="B37" s="32"/>
      <c r="C37" s="32"/>
      <c r="D37" s="77"/>
      <c r="E37" s="77"/>
      <c r="F37" s="77"/>
      <c r="G37" s="32"/>
      <c r="H37" s="32"/>
      <c r="I37" s="32"/>
      <c r="J37" s="32"/>
      <c r="K37" s="74">
        <f>SUM(K38:K41)</f>
        <v>10570403</v>
      </c>
    </row>
    <row r="38" spans="1:11" ht="45" x14ac:dyDescent="0.25">
      <c r="A38" s="645" t="s">
        <v>567</v>
      </c>
      <c r="B38" s="640" t="s">
        <v>1247</v>
      </c>
      <c r="C38" s="644" t="s">
        <v>1248</v>
      </c>
      <c r="D38" s="361"/>
      <c r="E38" s="361"/>
      <c r="F38" s="361"/>
      <c r="G38" s="642">
        <v>41.98</v>
      </c>
      <c r="H38" s="183"/>
      <c r="I38" s="183"/>
      <c r="J38" s="183" t="s">
        <v>1227</v>
      </c>
      <c r="K38" s="135">
        <v>4280060</v>
      </c>
    </row>
    <row r="39" spans="1:11" ht="30" x14ac:dyDescent="0.25">
      <c r="A39" s="202" t="s">
        <v>1249</v>
      </c>
      <c r="B39" s="582" t="s">
        <v>1250</v>
      </c>
      <c r="C39" s="177"/>
      <c r="D39" s="361"/>
      <c r="E39" s="361"/>
      <c r="F39" s="361"/>
      <c r="G39" s="177"/>
      <c r="H39" s="340">
        <v>0.05</v>
      </c>
      <c r="I39" s="340">
        <v>1</v>
      </c>
      <c r="J39" s="183" t="s">
        <v>1251</v>
      </c>
      <c r="K39" s="135">
        <v>2356762</v>
      </c>
    </row>
    <row r="40" spans="1:11" ht="30" x14ac:dyDescent="0.25">
      <c r="A40" s="202" t="s">
        <v>1252</v>
      </c>
      <c r="B40" s="582" t="s">
        <v>1253</v>
      </c>
      <c r="C40" s="177"/>
      <c r="D40" s="361"/>
      <c r="E40" s="361"/>
      <c r="F40" s="361"/>
      <c r="G40" s="177"/>
      <c r="H40" s="340">
        <v>0.05</v>
      </c>
      <c r="I40" s="340">
        <v>1</v>
      </c>
      <c r="J40" s="183" t="s">
        <v>1251</v>
      </c>
      <c r="K40" s="135">
        <v>2254616</v>
      </c>
    </row>
    <row r="41" spans="1:11" ht="30" x14ac:dyDescent="0.25">
      <c r="A41" s="202" t="s">
        <v>1254</v>
      </c>
      <c r="B41" s="582" t="s">
        <v>1253</v>
      </c>
      <c r="C41" s="177"/>
      <c r="D41" s="177"/>
      <c r="E41" s="177"/>
      <c r="F41" s="177"/>
      <c r="G41" s="177"/>
      <c r="H41" s="340">
        <v>0.05</v>
      </c>
      <c r="I41" s="340">
        <v>1</v>
      </c>
      <c r="J41" s="183" t="s">
        <v>1255</v>
      </c>
      <c r="K41" s="135">
        <v>1678965</v>
      </c>
    </row>
    <row r="42" spans="1:11" x14ac:dyDescent="0.25">
      <c r="A42" s="202"/>
      <c r="B42" s="582"/>
      <c r="C42" s="177"/>
      <c r="D42" s="177"/>
      <c r="E42" s="177"/>
      <c r="F42" s="177"/>
      <c r="G42" s="177"/>
      <c r="H42" s="340"/>
      <c r="I42" s="340"/>
      <c r="J42" s="183"/>
      <c r="K42" s="135"/>
    </row>
    <row r="43" spans="1:11" x14ac:dyDescent="0.25">
      <c r="A43" s="43" t="s">
        <v>116</v>
      </c>
      <c r="B43" s="83"/>
      <c r="C43" s="83"/>
      <c r="D43" s="84"/>
      <c r="E43" s="84"/>
      <c r="F43" s="84"/>
      <c r="G43" s="83"/>
      <c r="H43" s="83"/>
      <c r="I43" s="83"/>
      <c r="J43" s="83"/>
      <c r="K43" s="86">
        <f>SUM(K44)</f>
        <v>0</v>
      </c>
    </row>
    <row r="44" spans="1:11" ht="25.5" x14ac:dyDescent="0.25">
      <c r="A44" s="131" t="s">
        <v>1256</v>
      </c>
      <c r="B44" s="509" t="s">
        <v>1257</v>
      </c>
      <c r="C44" s="132" t="s">
        <v>1258</v>
      </c>
      <c r="D44" s="646"/>
      <c r="E44" s="646"/>
      <c r="F44" s="646"/>
      <c r="G44" s="140">
        <v>30000</v>
      </c>
      <c r="H44" s="132"/>
      <c r="I44" s="132"/>
      <c r="J44" s="651" t="s">
        <v>1259</v>
      </c>
      <c r="K44" s="140">
        <v>0</v>
      </c>
    </row>
    <row r="45" spans="1:11" x14ac:dyDescent="0.25">
      <c r="A45" s="31" t="s">
        <v>117</v>
      </c>
      <c r="B45" s="32"/>
      <c r="C45" s="32"/>
      <c r="D45" s="77"/>
      <c r="E45" s="77"/>
      <c r="F45" s="77"/>
      <c r="G45" s="32"/>
      <c r="H45" s="32"/>
      <c r="I45" s="32"/>
      <c r="J45" s="32"/>
      <c r="K45" s="74">
        <f>SUM(K46)</f>
        <v>0</v>
      </c>
    </row>
    <row r="46" spans="1:11" x14ac:dyDescent="0.25">
      <c r="A46" s="35"/>
      <c r="B46" s="36"/>
      <c r="C46" s="36"/>
      <c r="D46" s="75"/>
      <c r="E46" s="75"/>
      <c r="F46" s="75"/>
      <c r="G46" s="36"/>
      <c r="H46" s="36"/>
      <c r="I46" s="36"/>
      <c r="J46" s="36"/>
      <c r="K46" s="76"/>
    </row>
    <row r="47" spans="1:11" x14ac:dyDescent="0.25">
      <c r="A47" s="55" t="s">
        <v>131</v>
      </c>
      <c r="B47" s="269"/>
      <c r="C47" s="269"/>
      <c r="D47" s="96"/>
      <c r="E47" s="96"/>
      <c r="F47" s="96"/>
      <c r="G47" s="269"/>
      <c r="H47" s="269"/>
      <c r="I47" s="269"/>
      <c r="J47" s="269"/>
      <c r="K47" s="64">
        <f>+K10+K12+K20+K23+K32+K37+K43+K45</f>
        <v>401848841</v>
      </c>
    </row>
    <row r="48" spans="1:11" x14ac:dyDescent="0.25">
      <c r="A48" s="27"/>
      <c r="B48" s="28"/>
      <c r="C48" s="28"/>
      <c r="D48" s="28"/>
      <c r="E48" s="28"/>
      <c r="F48" s="28"/>
      <c r="G48" s="28"/>
      <c r="H48" s="28"/>
      <c r="I48" s="28"/>
      <c r="J48" s="28"/>
      <c r="K48" s="375"/>
    </row>
  </sheetData>
  <mergeCells count="12">
    <mergeCell ref="G8:G9"/>
    <mergeCell ref="H8:I8"/>
    <mergeCell ref="J8:J9"/>
    <mergeCell ref="K8:K9"/>
    <mergeCell ref="A1:K1"/>
    <mergeCell ref="H7:I7"/>
    <mergeCell ref="A8:A9"/>
    <mergeCell ref="B8:B9"/>
    <mergeCell ref="C8:C9"/>
    <mergeCell ref="D8:D9"/>
    <mergeCell ref="E8:F8"/>
    <mergeCell ref="E7:F7"/>
  </mergeCells>
  <printOptions horizontalCentered="1" verticalCentered="1"/>
  <pageMargins left="0" right="0" top="0" bottom="0" header="0" footer="0"/>
  <pageSetup paperSize="9" scale="70"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80" zoomScaleNormal="80" workbookViewId="0">
      <selection activeCell="B33" sqref="B33"/>
    </sheetView>
  </sheetViews>
  <sheetFormatPr baseColWidth="10" defaultRowHeight="15" x14ac:dyDescent="0.25"/>
  <cols>
    <col min="1" max="1" width="54.140625" style="421" bestFit="1" customWidth="1"/>
    <col min="2" max="2" width="26" style="663" customWidth="1"/>
    <col min="3" max="3" width="42" style="419" bestFit="1" customWidth="1"/>
    <col min="4" max="4" width="10" style="420" customWidth="1"/>
    <col min="5" max="5" width="12.28515625" style="420" customWidth="1"/>
    <col min="6" max="6" width="11.140625" style="420" customWidth="1"/>
    <col min="7" max="7" width="11.7109375" style="420" customWidth="1"/>
    <col min="8" max="8" width="8.7109375" style="420" bestFit="1" customWidth="1"/>
    <col min="9" max="9" width="10.28515625" style="420" bestFit="1" customWidth="1"/>
    <col min="10" max="10" width="28.5703125" style="420" bestFit="1" customWidth="1"/>
    <col min="11" max="11" width="19.140625" style="677" bestFit="1" customWidth="1"/>
    <col min="12" max="12" width="87.42578125" style="421" bestFit="1" customWidth="1"/>
    <col min="13" max="256" width="11.42578125" style="421"/>
    <col min="257" max="257" width="56.28515625" style="421" customWidth="1"/>
    <col min="258" max="258" width="25.5703125" style="421" bestFit="1" customWidth="1"/>
    <col min="259" max="259" width="40.42578125" style="421" bestFit="1" customWidth="1"/>
    <col min="260" max="260" width="30.85546875" style="421" bestFit="1" customWidth="1"/>
    <col min="261" max="262" width="20.140625" style="421" customWidth="1"/>
    <col min="263" max="263" width="21.28515625" style="421" bestFit="1" customWidth="1"/>
    <col min="264" max="265" width="14.5703125" style="421" customWidth="1"/>
    <col min="266" max="266" width="25.140625" style="421" bestFit="1" customWidth="1"/>
    <col min="267" max="267" width="21" style="421" customWidth="1"/>
    <col min="268" max="268" width="68.7109375" style="421" customWidth="1"/>
    <col min="269" max="512" width="11.42578125" style="421"/>
    <col min="513" max="513" width="56.28515625" style="421" customWidth="1"/>
    <col min="514" max="514" width="25.5703125" style="421" bestFit="1" customWidth="1"/>
    <col min="515" max="515" width="40.42578125" style="421" bestFit="1" customWidth="1"/>
    <col min="516" max="516" width="30.85546875" style="421" bestFit="1" customWidth="1"/>
    <col min="517" max="518" width="20.140625" style="421" customWidth="1"/>
    <col min="519" max="519" width="21.28515625" style="421" bestFit="1" customWidth="1"/>
    <col min="520" max="521" width="14.5703125" style="421" customWidth="1"/>
    <col min="522" max="522" width="25.140625" style="421" bestFit="1" customWidth="1"/>
    <col min="523" max="523" width="21" style="421" customWidth="1"/>
    <col min="524" max="524" width="68.7109375" style="421" customWidth="1"/>
    <col min="525" max="768" width="11.42578125" style="421"/>
    <col min="769" max="769" width="56.28515625" style="421" customWidth="1"/>
    <col min="770" max="770" width="25.5703125" style="421" bestFit="1" customWidth="1"/>
    <col min="771" max="771" width="40.42578125" style="421" bestFit="1" customWidth="1"/>
    <col min="772" max="772" width="30.85546875" style="421" bestFit="1" customWidth="1"/>
    <col min="773" max="774" width="20.140625" style="421" customWidth="1"/>
    <col min="775" max="775" width="21.28515625" style="421" bestFit="1" customWidth="1"/>
    <col min="776" max="777" width="14.5703125" style="421" customWidth="1"/>
    <col min="778" max="778" width="25.140625" style="421" bestFit="1" customWidth="1"/>
    <col min="779" max="779" width="21" style="421" customWidth="1"/>
    <col min="780" max="780" width="68.7109375" style="421" customWidth="1"/>
    <col min="781" max="1024" width="11.42578125" style="421"/>
    <col min="1025" max="1025" width="56.28515625" style="421" customWidth="1"/>
    <col min="1026" max="1026" width="25.5703125" style="421" bestFit="1" customWidth="1"/>
    <col min="1027" max="1027" width="40.42578125" style="421" bestFit="1" customWidth="1"/>
    <col min="1028" max="1028" width="30.85546875" style="421" bestFit="1" customWidth="1"/>
    <col min="1029" max="1030" width="20.140625" style="421" customWidth="1"/>
    <col min="1031" max="1031" width="21.28515625" style="421" bestFit="1" customWidth="1"/>
    <col min="1032" max="1033" width="14.5703125" style="421" customWidth="1"/>
    <col min="1034" max="1034" width="25.140625" style="421" bestFit="1" customWidth="1"/>
    <col min="1035" max="1035" width="21" style="421" customWidth="1"/>
    <col min="1036" max="1036" width="68.7109375" style="421" customWidth="1"/>
    <col min="1037" max="1280" width="11.42578125" style="421"/>
    <col min="1281" max="1281" width="56.28515625" style="421" customWidth="1"/>
    <col min="1282" max="1282" width="25.5703125" style="421" bestFit="1" customWidth="1"/>
    <col min="1283" max="1283" width="40.42578125" style="421" bestFit="1" customWidth="1"/>
    <col min="1284" max="1284" width="30.85546875" style="421" bestFit="1" customWidth="1"/>
    <col min="1285" max="1286" width="20.140625" style="421" customWidth="1"/>
    <col min="1287" max="1287" width="21.28515625" style="421" bestFit="1" customWidth="1"/>
    <col min="1288" max="1289" width="14.5703125" style="421" customWidth="1"/>
    <col min="1290" max="1290" width="25.140625" style="421" bestFit="1" customWidth="1"/>
    <col min="1291" max="1291" width="21" style="421" customWidth="1"/>
    <col min="1292" max="1292" width="68.7109375" style="421" customWidth="1"/>
    <col min="1293" max="1536" width="11.42578125" style="421"/>
    <col min="1537" max="1537" width="56.28515625" style="421" customWidth="1"/>
    <col min="1538" max="1538" width="25.5703125" style="421" bestFit="1" customWidth="1"/>
    <col min="1539" max="1539" width="40.42578125" style="421" bestFit="1" customWidth="1"/>
    <col min="1540" max="1540" width="30.85546875" style="421" bestFit="1" customWidth="1"/>
    <col min="1541" max="1542" width="20.140625" style="421" customWidth="1"/>
    <col min="1543" max="1543" width="21.28515625" style="421" bestFit="1" customWidth="1"/>
    <col min="1544" max="1545" width="14.5703125" style="421" customWidth="1"/>
    <col min="1546" max="1546" width="25.140625" style="421" bestFit="1" customWidth="1"/>
    <col min="1547" max="1547" width="21" style="421" customWidth="1"/>
    <col min="1548" max="1548" width="68.7109375" style="421" customWidth="1"/>
    <col min="1549" max="1792" width="11.42578125" style="421"/>
    <col min="1793" max="1793" width="56.28515625" style="421" customWidth="1"/>
    <col min="1794" max="1794" width="25.5703125" style="421" bestFit="1" customWidth="1"/>
    <col min="1795" max="1795" width="40.42578125" style="421" bestFit="1" customWidth="1"/>
    <col min="1796" max="1796" width="30.85546875" style="421" bestFit="1" customWidth="1"/>
    <col min="1797" max="1798" width="20.140625" style="421" customWidth="1"/>
    <col min="1799" max="1799" width="21.28515625" style="421" bestFit="1" customWidth="1"/>
    <col min="1800" max="1801" width="14.5703125" style="421" customWidth="1"/>
    <col min="1802" max="1802" width="25.140625" style="421" bestFit="1" customWidth="1"/>
    <col min="1803" max="1803" width="21" style="421" customWidth="1"/>
    <col min="1804" max="1804" width="68.7109375" style="421" customWidth="1"/>
    <col min="1805" max="2048" width="11.42578125" style="421"/>
    <col min="2049" max="2049" width="56.28515625" style="421" customWidth="1"/>
    <col min="2050" max="2050" width="25.5703125" style="421" bestFit="1" customWidth="1"/>
    <col min="2051" max="2051" width="40.42578125" style="421" bestFit="1" customWidth="1"/>
    <col min="2052" max="2052" width="30.85546875" style="421" bestFit="1" customWidth="1"/>
    <col min="2053" max="2054" width="20.140625" style="421" customWidth="1"/>
    <col min="2055" max="2055" width="21.28515625" style="421" bestFit="1" customWidth="1"/>
    <col min="2056" max="2057" width="14.5703125" style="421" customWidth="1"/>
    <col min="2058" max="2058" width="25.140625" style="421" bestFit="1" customWidth="1"/>
    <col min="2059" max="2059" width="21" style="421" customWidth="1"/>
    <col min="2060" max="2060" width="68.7109375" style="421" customWidth="1"/>
    <col min="2061" max="2304" width="11.42578125" style="421"/>
    <col min="2305" max="2305" width="56.28515625" style="421" customWidth="1"/>
    <col min="2306" max="2306" width="25.5703125" style="421" bestFit="1" customWidth="1"/>
    <col min="2307" max="2307" width="40.42578125" style="421" bestFit="1" customWidth="1"/>
    <col min="2308" max="2308" width="30.85546875" style="421" bestFit="1" customWidth="1"/>
    <col min="2309" max="2310" width="20.140625" style="421" customWidth="1"/>
    <col min="2311" max="2311" width="21.28515625" style="421" bestFit="1" customWidth="1"/>
    <col min="2312" max="2313" width="14.5703125" style="421" customWidth="1"/>
    <col min="2314" max="2314" width="25.140625" style="421" bestFit="1" customWidth="1"/>
    <col min="2315" max="2315" width="21" style="421" customWidth="1"/>
    <col min="2316" max="2316" width="68.7109375" style="421" customWidth="1"/>
    <col min="2317" max="2560" width="11.42578125" style="421"/>
    <col min="2561" max="2561" width="56.28515625" style="421" customWidth="1"/>
    <col min="2562" max="2562" width="25.5703125" style="421" bestFit="1" customWidth="1"/>
    <col min="2563" max="2563" width="40.42578125" style="421" bestFit="1" customWidth="1"/>
    <col min="2564" max="2564" width="30.85546875" style="421" bestFit="1" customWidth="1"/>
    <col min="2565" max="2566" width="20.140625" style="421" customWidth="1"/>
    <col min="2567" max="2567" width="21.28515625" style="421" bestFit="1" customWidth="1"/>
    <col min="2568" max="2569" width="14.5703125" style="421" customWidth="1"/>
    <col min="2570" max="2570" width="25.140625" style="421" bestFit="1" customWidth="1"/>
    <col min="2571" max="2571" width="21" style="421" customWidth="1"/>
    <col min="2572" max="2572" width="68.7109375" style="421" customWidth="1"/>
    <col min="2573" max="2816" width="11.42578125" style="421"/>
    <col min="2817" max="2817" width="56.28515625" style="421" customWidth="1"/>
    <col min="2818" max="2818" width="25.5703125" style="421" bestFit="1" customWidth="1"/>
    <col min="2819" max="2819" width="40.42578125" style="421" bestFit="1" customWidth="1"/>
    <col min="2820" max="2820" width="30.85546875" style="421" bestFit="1" customWidth="1"/>
    <col min="2821" max="2822" width="20.140625" style="421" customWidth="1"/>
    <col min="2823" max="2823" width="21.28515625" style="421" bestFit="1" customWidth="1"/>
    <col min="2824" max="2825" width="14.5703125" style="421" customWidth="1"/>
    <col min="2826" max="2826" width="25.140625" style="421" bestFit="1" customWidth="1"/>
    <col min="2827" max="2827" width="21" style="421" customWidth="1"/>
    <col min="2828" max="2828" width="68.7109375" style="421" customWidth="1"/>
    <col min="2829" max="3072" width="11.42578125" style="421"/>
    <col min="3073" max="3073" width="56.28515625" style="421" customWidth="1"/>
    <col min="3074" max="3074" width="25.5703125" style="421" bestFit="1" customWidth="1"/>
    <col min="3075" max="3075" width="40.42578125" style="421" bestFit="1" customWidth="1"/>
    <col min="3076" max="3076" width="30.85546875" style="421" bestFit="1" customWidth="1"/>
    <col min="3077" max="3078" width="20.140625" style="421" customWidth="1"/>
    <col min="3079" max="3079" width="21.28515625" style="421" bestFit="1" customWidth="1"/>
    <col min="3080" max="3081" width="14.5703125" style="421" customWidth="1"/>
    <col min="3082" max="3082" width="25.140625" style="421" bestFit="1" customWidth="1"/>
    <col min="3083" max="3083" width="21" style="421" customWidth="1"/>
    <col min="3084" max="3084" width="68.7109375" style="421" customWidth="1"/>
    <col min="3085" max="3328" width="11.42578125" style="421"/>
    <col min="3329" max="3329" width="56.28515625" style="421" customWidth="1"/>
    <col min="3330" max="3330" width="25.5703125" style="421" bestFit="1" customWidth="1"/>
    <col min="3331" max="3331" width="40.42578125" style="421" bestFit="1" customWidth="1"/>
    <col min="3332" max="3332" width="30.85546875" style="421" bestFit="1" customWidth="1"/>
    <col min="3333" max="3334" width="20.140625" style="421" customWidth="1"/>
    <col min="3335" max="3335" width="21.28515625" style="421" bestFit="1" customWidth="1"/>
    <col min="3336" max="3337" width="14.5703125" style="421" customWidth="1"/>
    <col min="3338" max="3338" width="25.140625" style="421" bestFit="1" customWidth="1"/>
    <col min="3339" max="3339" width="21" style="421" customWidth="1"/>
    <col min="3340" max="3340" width="68.7109375" style="421" customWidth="1"/>
    <col min="3341" max="3584" width="11.42578125" style="421"/>
    <col min="3585" max="3585" width="56.28515625" style="421" customWidth="1"/>
    <col min="3586" max="3586" width="25.5703125" style="421" bestFit="1" customWidth="1"/>
    <col min="3587" max="3587" width="40.42578125" style="421" bestFit="1" customWidth="1"/>
    <col min="3588" max="3588" width="30.85546875" style="421" bestFit="1" customWidth="1"/>
    <col min="3589" max="3590" width="20.140625" style="421" customWidth="1"/>
    <col min="3591" max="3591" width="21.28515625" style="421" bestFit="1" customWidth="1"/>
    <col min="3592" max="3593" width="14.5703125" style="421" customWidth="1"/>
    <col min="3594" max="3594" width="25.140625" style="421" bestFit="1" customWidth="1"/>
    <col min="3595" max="3595" width="21" style="421" customWidth="1"/>
    <col min="3596" max="3596" width="68.7109375" style="421" customWidth="1"/>
    <col min="3597" max="3840" width="11.42578125" style="421"/>
    <col min="3841" max="3841" width="56.28515625" style="421" customWidth="1"/>
    <col min="3842" max="3842" width="25.5703125" style="421" bestFit="1" customWidth="1"/>
    <col min="3843" max="3843" width="40.42578125" style="421" bestFit="1" customWidth="1"/>
    <col min="3844" max="3844" width="30.85546875" style="421" bestFit="1" customWidth="1"/>
    <col min="3845" max="3846" width="20.140625" style="421" customWidth="1"/>
    <col min="3847" max="3847" width="21.28515625" style="421" bestFit="1" customWidth="1"/>
    <col min="3848" max="3849" width="14.5703125" style="421" customWidth="1"/>
    <col min="3850" max="3850" width="25.140625" style="421" bestFit="1" customWidth="1"/>
    <col min="3851" max="3851" width="21" style="421" customWidth="1"/>
    <col min="3852" max="3852" width="68.7109375" style="421" customWidth="1"/>
    <col min="3853" max="4096" width="11.42578125" style="421"/>
    <col min="4097" max="4097" width="56.28515625" style="421" customWidth="1"/>
    <col min="4098" max="4098" width="25.5703125" style="421" bestFit="1" customWidth="1"/>
    <col min="4099" max="4099" width="40.42578125" style="421" bestFit="1" customWidth="1"/>
    <col min="4100" max="4100" width="30.85546875" style="421" bestFit="1" customWidth="1"/>
    <col min="4101" max="4102" width="20.140625" style="421" customWidth="1"/>
    <col min="4103" max="4103" width="21.28515625" style="421" bestFit="1" customWidth="1"/>
    <col min="4104" max="4105" width="14.5703125" style="421" customWidth="1"/>
    <col min="4106" max="4106" width="25.140625" style="421" bestFit="1" customWidth="1"/>
    <col min="4107" max="4107" width="21" style="421" customWidth="1"/>
    <col min="4108" max="4108" width="68.7109375" style="421" customWidth="1"/>
    <col min="4109" max="4352" width="11.42578125" style="421"/>
    <col min="4353" max="4353" width="56.28515625" style="421" customWidth="1"/>
    <col min="4354" max="4354" width="25.5703125" style="421" bestFit="1" customWidth="1"/>
    <col min="4355" max="4355" width="40.42578125" style="421" bestFit="1" customWidth="1"/>
    <col min="4356" max="4356" width="30.85546875" style="421" bestFit="1" customWidth="1"/>
    <col min="4357" max="4358" width="20.140625" style="421" customWidth="1"/>
    <col min="4359" max="4359" width="21.28515625" style="421" bestFit="1" customWidth="1"/>
    <col min="4360" max="4361" width="14.5703125" style="421" customWidth="1"/>
    <col min="4362" max="4362" width="25.140625" style="421" bestFit="1" customWidth="1"/>
    <col min="4363" max="4363" width="21" style="421" customWidth="1"/>
    <col min="4364" max="4364" width="68.7109375" style="421" customWidth="1"/>
    <col min="4365" max="4608" width="11.42578125" style="421"/>
    <col min="4609" max="4609" width="56.28515625" style="421" customWidth="1"/>
    <col min="4610" max="4610" width="25.5703125" style="421" bestFit="1" customWidth="1"/>
    <col min="4611" max="4611" width="40.42578125" style="421" bestFit="1" customWidth="1"/>
    <col min="4612" max="4612" width="30.85546875" style="421" bestFit="1" customWidth="1"/>
    <col min="4613" max="4614" width="20.140625" style="421" customWidth="1"/>
    <col min="4615" max="4615" width="21.28515625" style="421" bestFit="1" customWidth="1"/>
    <col min="4616" max="4617" width="14.5703125" style="421" customWidth="1"/>
    <col min="4618" max="4618" width="25.140625" style="421" bestFit="1" customWidth="1"/>
    <col min="4619" max="4619" width="21" style="421" customWidth="1"/>
    <col min="4620" max="4620" width="68.7109375" style="421" customWidth="1"/>
    <col min="4621" max="4864" width="11.42578125" style="421"/>
    <col min="4865" max="4865" width="56.28515625" style="421" customWidth="1"/>
    <col min="4866" max="4866" width="25.5703125" style="421" bestFit="1" customWidth="1"/>
    <col min="4867" max="4867" width="40.42578125" style="421" bestFit="1" customWidth="1"/>
    <col min="4868" max="4868" width="30.85546875" style="421" bestFit="1" customWidth="1"/>
    <col min="4869" max="4870" width="20.140625" style="421" customWidth="1"/>
    <col min="4871" max="4871" width="21.28515625" style="421" bestFit="1" customWidth="1"/>
    <col min="4872" max="4873" width="14.5703125" style="421" customWidth="1"/>
    <col min="4874" max="4874" width="25.140625" style="421" bestFit="1" customWidth="1"/>
    <col min="4875" max="4875" width="21" style="421" customWidth="1"/>
    <col min="4876" max="4876" width="68.7109375" style="421" customWidth="1"/>
    <col min="4877" max="5120" width="11.42578125" style="421"/>
    <col min="5121" max="5121" width="56.28515625" style="421" customWidth="1"/>
    <col min="5122" max="5122" width="25.5703125" style="421" bestFit="1" customWidth="1"/>
    <col min="5123" max="5123" width="40.42578125" style="421" bestFit="1" customWidth="1"/>
    <col min="5124" max="5124" width="30.85546875" style="421" bestFit="1" customWidth="1"/>
    <col min="5125" max="5126" width="20.140625" style="421" customWidth="1"/>
    <col min="5127" max="5127" width="21.28515625" style="421" bestFit="1" customWidth="1"/>
    <col min="5128" max="5129" width="14.5703125" style="421" customWidth="1"/>
    <col min="5130" max="5130" width="25.140625" style="421" bestFit="1" customWidth="1"/>
    <col min="5131" max="5131" width="21" style="421" customWidth="1"/>
    <col min="5132" max="5132" width="68.7109375" style="421" customWidth="1"/>
    <col min="5133" max="5376" width="11.42578125" style="421"/>
    <col min="5377" max="5377" width="56.28515625" style="421" customWidth="1"/>
    <col min="5378" max="5378" width="25.5703125" style="421" bestFit="1" customWidth="1"/>
    <col min="5379" max="5379" width="40.42578125" style="421" bestFit="1" customWidth="1"/>
    <col min="5380" max="5380" width="30.85546875" style="421" bestFit="1" customWidth="1"/>
    <col min="5381" max="5382" width="20.140625" style="421" customWidth="1"/>
    <col min="5383" max="5383" width="21.28515625" style="421" bestFit="1" customWidth="1"/>
    <col min="5384" max="5385" width="14.5703125" style="421" customWidth="1"/>
    <col min="5386" max="5386" width="25.140625" style="421" bestFit="1" customWidth="1"/>
    <col min="5387" max="5387" width="21" style="421" customWidth="1"/>
    <col min="5388" max="5388" width="68.7109375" style="421" customWidth="1"/>
    <col min="5389" max="5632" width="11.42578125" style="421"/>
    <col min="5633" max="5633" width="56.28515625" style="421" customWidth="1"/>
    <col min="5634" max="5634" width="25.5703125" style="421" bestFit="1" customWidth="1"/>
    <col min="5635" max="5635" width="40.42578125" style="421" bestFit="1" customWidth="1"/>
    <col min="5636" max="5636" width="30.85546875" style="421" bestFit="1" customWidth="1"/>
    <col min="5637" max="5638" width="20.140625" style="421" customWidth="1"/>
    <col min="5639" max="5639" width="21.28515625" style="421" bestFit="1" customWidth="1"/>
    <col min="5640" max="5641" width="14.5703125" style="421" customWidth="1"/>
    <col min="5642" max="5642" width="25.140625" style="421" bestFit="1" customWidth="1"/>
    <col min="5643" max="5643" width="21" style="421" customWidth="1"/>
    <col min="5644" max="5644" width="68.7109375" style="421" customWidth="1"/>
    <col min="5645" max="5888" width="11.42578125" style="421"/>
    <col min="5889" max="5889" width="56.28515625" style="421" customWidth="1"/>
    <col min="5890" max="5890" width="25.5703125" style="421" bestFit="1" customWidth="1"/>
    <col min="5891" max="5891" width="40.42578125" style="421" bestFit="1" customWidth="1"/>
    <col min="5892" max="5892" width="30.85546875" style="421" bestFit="1" customWidth="1"/>
    <col min="5893" max="5894" width="20.140625" style="421" customWidth="1"/>
    <col min="5895" max="5895" width="21.28515625" style="421" bestFit="1" customWidth="1"/>
    <col min="5896" max="5897" width="14.5703125" style="421" customWidth="1"/>
    <col min="5898" max="5898" width="25.140625" style="421" bestFit="1" customWidth="1"/>
    <col min="5899" max="5899" width="21" style="421" customWidth="1"/>
    <col min="5900" max="5900" width="68.7109375" style="421" customWidth="1"/>
    <col min="5901" max="6144" width="11.42578125" style="421"/>
    <col min="6145" max="6145" width="56.28515625" style="421" customWidth="1"/>
    <col min="6146" max="6146" width="25.5703125" style="421" bestFit="1" customWidth="1"/>
    <col min="6147" max="6147" width="40.42578125" style="421" bestFit="1" customWidth="1"/>
    <col min="6148" max="6148" width="30.85546875" style="421" bestFit="1" customWidth="1"/>
    <col min="6149" max="6150" width="20.140625" style="421" customWidth="1"/>
    <col min="6151" max="6151" width="21.28515625" style="421" bestFit="1" customWidth="1"/>
    <col min="6152" max="6153" width="14.5703125" style="421" customWidth="1"/>
    <col min="6154" max="6154" width="25.140625" style="421" bestFit="1" customWidth="1"/>
    <col min="6155" max="6155" width="21" style="421" customWidth="1"/>
    <col min="6156" max="6156" width="68.7109375" style="421" customWidth="1"/>
    <col min="6157" max="6400" width="11.42578125" style="421"/>
    <col min="6401" max="6401" width="56.28515625" style="421" customWidth="1"/>
    <col min="6402" max="6402" width="25.5703125" style="421" bestFit="1" customWidth="1"/>
    <col min="6403" max="6403" width="40.42578125" style="421" bestFit="1" customWidth="1"/>
    <col min="6404" max="6404" width="30.85546875" style="421" bestFit="1" customWidth="1"/>
    <col min="6405" max="6406" width="20.140625" style="421" customWidth="1"/>
    <col min="6407" max="6407" width="21.28515625" style="421" bestFit="1" customWidth="1"/>
    <col min="6408" max="6409" width="14.5703125" style="421" customWidth="1"/>
    <col min="6410" max="6410" width="25.140625" style="421" bestFit="1" customWidth="1"/>
    <col min="6411" max="6411" width="21" style="421" customWidth="1"/>
    <col min="6412" max="6412" width="68.7109375" style="421" customWidth="1"/>
    <col min="6413" max="6656" width="11.42578125" style="421"/>
    <col min="6657" max="6657" width="56.28515625" style="421" customWidth="1"/>
    <col min="6658" max="6658" width="25.5703125" style="421" bestFit="1" customWidth="1"/>
    <col min="6659" max="6659" width="40.42578125" style="421" bestFit="1" customWidth="1"/>
    <col min="6660" max="6660" width="30.85546875" style="421" bestFit="1" customWidth="1"/>
    <col min="6661" max="6662" width="20.140625" style="421" customWidth="1"/>
    <col min="6663" max="6663" width="21.28515625" style="421" bestFit="1" customWidth="1"/>
    <col min="6664" max="6665" width="14.5703125" style="421" customWidth="1"/>
    <col min="6666" max="6666" width="25.140625" style="421" bestFit="1" customWidth="1"/>
    <col min="6667" max="6667" width="21" style="421" customWidth="1"/>
    <col min="6668" max="6668" width="68.7109375" style="421" customWidth="1"/>
    <col min="6669" max="6912" width="11.42578125" style="421"/>
    <col min="6913" max="6913" width="56.28515625" style="421" customWidth="1"/>
    <col min="6914" max="6914" width="25.5703125" style="421" bestFit="1" customWidth="1"/>
    <col min="6915" max="6915" width="40.42578125" style="421" bestFit="1" customWidth="1"/>
    <col min="6916" max="6916" width="30.85546875" style="421" bestFit="1" customWidth="1"/>
    <col min="6917" max="6918" width="20.140625" style="421" customWidth="1"/>
    <col min="6919" max="6919" width="21.28515625" style="421" bestFit="1" customWidth="1"/>
    <col min="6920" max="6921" width="14.5703125" style="421" customWidth="1"/>
    <col min="6922" max="6922" width="25.140625" style="421" bestFit="1" customWidth="1"/>
    <col min="6923" max="6923" width="21" style="421" customWidth="1"/>
    <col min="6924" max="6924" width="68.7109375" style="421" customWidth="1"/>
    <col min="6925" max="7168" width="11.42578125" style="421"/>
    <col min="7169" max="7169" width="56.28515625" style="421" customWidth="1"/>
    <col min="7170" max="7170" width="25.5703125" style="421" bestFit="1" customWidth="1"/>
    <col min="7171" max="7171" width="40.42578125" style="421" bestFit="1" customWidth="1"/>
    <col min="7172" max="7172" width="30.85546875" style="421" bestFit="1" customWidth="1"/>
    <col min="7173" max="7174" width="20.140625" style="421" customWidth="1"/>
    <col min="7175" max="7175" width="21.28515625" style="421" bestFit="1" customWidth="1"/>
    <col min="7176" max="7177" width="14.5703125" style="421" customWidth="1"/>
    <col min="7178" max="7178" width="25.140625" style="421" bestFit="1" customWidth="1"/>
    <col min="7179" max="7179" width="21" style="421" customWidth="1"/>
    <col min="7180" max="7180" width="68.7109375" style="421" customWidth="1"/>
    <col min="7181" max="7424" width="11.42578125" style="421"/>
    <col min="7425" max="7425" width="56.28515625" style="421" customWidth="1"/>
    <col min="7426" max="7426" width="25.5703125" style="421" bestFit="1" customWidth="1"/>
    <col min="7427" max="7427" width="40.42578125" style="421" bestFit="1" customWidth="1"/>
    <col min="7428" max="7428" width="30.85546875" style="421" bestFit="1" customWidth="1"/>
    <col min="7429" max="7430" width="20.140625" style="421" customWidth="1"/>
    <col min="7431" max="7431" width="21.28515625" style="421" bestFit="1" customWidth="1"/>
    <col min="7432" max="7433" width="14.5703125" style="421" customWidth="1"/>
    <col min="7434" max="7434" width="25.140625" style="421" bestFit="1" customWidth="1"/>
    <col min="7435" max="7435" width="21" style="421" customWidth="1"/>
    <col min="7436" max="7436" width="68.7109375" style="421" customWidth="1"/>
    <col min="7437" max="7680" width="11.42578125" style="421"/>
    <col min="7681" max="7681" width="56.28515625" style="421" customWidth="1"/>
    <col min="7682" max="7682" width="25.5703125" style="421" bestFit="1" customWidth="1"/>
    <col min="7683" max="7683" width="40.42578125" style="421" bestFit="1" customWidth="1"/>
    <col min="7684" max="7684" width="30.85546875" style="421" bestFit="1" customWidth="1"/>
    <col min="7685" max="7686" width="20.140625" style="421" customWidth="1"/>
    <col min="7687" max="7687" width="21.28515625" style="421" bestFit="1" customWidth="1"/>
    <col min="7688" max="7689" width="14.5703125" style="421" customWidth="1"/>
    <col min="7690" max="7690" width="25.140625" style="421" bestFit="1" customWidth="1"/>
    <col min="7691" max="7691" width="21" style="421" customWidth="1"/>
    <col min="7692" max="7692" width="68.7109375" style="421" customWidth="1"/>
    <col min="7693" max="7936" width="11.42578125" style="421"/>
    <col min="7937" max="7937" width="56.28515625" style="421" customWidth="1"/>
    <col min="7938" max="7938" width="25.5703125" style="421" bestFit="1" customWidth="1"/>
    <col min="7939" max="7939" width="40.42578125" style="421" bestFit="1" customWidth="1"/>
    <col min="7940" max="7940" width="30.85546875" style="421" bestFit="1" customWidth="1"/>
    <col min="7941" max="7942" width="20.140625" style="421" customWidth="1"/>
    <col min="7943" max="7943" width="21.28515625" style="421" bestFit="1" customWidth="1"/>
    <col min="7944" max="7945" width="14.5703125" style="421" customWidth="1"/>
    <col min="7946" max="7946" width="25.140625" style="421" bestFit="1" customWidth="1"/>
    <col min="7947" max="7947" width="21" style="421" customWidth="1"/>
    <col min="7948" max="7948" width="68.7109375" style="421" customWidth="1"/>
    <col min="7949" max="8192" width="11.42578125" style="421"/>
    <col min="8193" max="8193" width="56.28515625" style="421" customWidth="1"/>
    <col min="8194" max="8194" width="25.5703125" style="421" bestFit="1" customWidth="1"/>
    <col min="8195" max="8195" width="40.42578125" style="421" bestFit="1" customWidth="1"/>
    <col min="8196" max="8196" width="30.85546875" style="421" bestFit="1" customWidth="1"/>
    <col min="8197" max="8198" width="20.140625" style="421" customWidth="1"/>
    <col min="8199" max="8199" width="21.28515625" style="421" bestFit="1" customWidth="1"/>
    <col min="8200" max="8201" width="14.5703125" style="421" customWidth="1"/>
    <col min="8202" max="8202" width="25.140625" style="421" bestFit="1" customWidth="1"/>
    <col min="8203" max="8203" width="21" style="421" customWidth="1"/>
    <col min="8204" max="8204" width="68.7109375" style="421" customWidth="1"/>
    <col min="8205" max="8448" width="11.42578125" style="421"/>
    <col min="8449" max="8449" width="56.28515625" style="421" customWidth="1"/>
    <col min="8450" max="8450" width="25.5703125" style="421" bestFit="1" customWidth="1"/>
    <col min="8451" max="8451" width="40.42578125" style="421" bestFit="1" customWidth="1"/>
    <col min="8452" max="8452" width="30.85546875" style="421" bestFit="1" customWidth="1"/>
    <col min="8453" max="8454" width="20.140625" style="421" customWidth="1"/>
    <col min="8455" max="8455" width="21.28515625" style="421" bestFit="1" customWidth="1"/>
    <col min="8456" max="8457" width="14.5703125" style="421" customWidth="1"/>
    <col min="8458" max="8458" width="25.140625" style="421" bestFit="1" customWidth="1"/>
    <col min="8459" max="8459" width="21" style="421" customWidth="1"/>
    <col min="8460" max="8460" width="68.7109375" style="421" customWidth="1"/>
    <col min="8461" max="8704" width="11.42578125" style="421"/>
    <col min="8705" max="8705" width="56.28515625" style="421" customWidth="1"/>
    <col min="8706" max="8706" width="25.5703125" style="421" bestFit="1" customWidth="1"/>
    <col min="8707" max="8707" width="40.42578125" style="421" bestFit="1" customWidth="1"/>
    <col min="8708" max="8708" width="30.85546875" style="421" bestFit="1" customWidth="1"/>
    <col min="8709" max="8710" width="20.140625" style="421" customWidth="1"/>
    <col min="8711" max="8711" width="21.28515625" style="421" bestFit="1" customWidth="1"/>
    <col min="8712" max="8713" width="14.5703125" style="421" customWidth="1"/>
    <col min="8714" max="8714" width="25.140625" style="421" bestFit="1" customWidth="1"/>
    <col min="8715" max="8715" width="21" style="421" customWidth="1"/>
    <col min="8716" max="8716" width="68.7109375" style="421" customWidth="1"/>
    <col min="8717" max="8960" width="11.42578125" style="421"/>
    <col min="8961" max="8961" width="56.28515625" style="421" customWidth="1"/>
    <col min="8962" max="8962" width="25.5703125" style="421" bestFit="1" customWidth="1"/>
    <col min="8963" max="8963" width="40.42578125" style="421" bestFit="1" customWidth="1"/>
    <col min="8964" max="8964" width="30.85546875" style="421" bestFit="1" customWidth="1"/>
    <col min="8965" max="8966" width="20.140625" style="421" customWidth="1"/>
    <col min="8967" max="8967" width="21.28515625" style="421" bestFit="1" customWidth="1"/>
    <col min="8968" max="8969" width="14.5703125" style="421" customWidth="1"/>
    <col min="8970" max="8970" width="25.140625" style="421" bestFit="1" customWidth="1"/>
    <col min="8971" max="8971" width="21" style="421" customWidth="1"/>
    <col min="8972" max="8972" width="68.7109375" style="421" customWidth="1"/>
    <col min="8973" max="9216" width="11.42578125" style="421"/>
    <col min="9217" max="9217" width="56.28515625" style="421" customWidth="1"/>
    <col min="9218" max="9218" width="25.5703125" style="421" bestFit="1" customWidth="1"/>
    <col min="9219" max="9219" width="40.42578125" style="421" bestFit="1" customWidth="1"/>
    <col min="9220" max="9220" width="30.85546875" style="421" bestFit="1" customWidth="1"/>
    <col min="9221" max="9222" width="20.140625" style="421" customWidth="1"/>
    <col min="9223" max="9223" width="21.28515625" style="421" bestFit="1" customWidth="1"/>
    <col min="9224" max="9225" width="14.5703125" style="421" customWidth="1"/>
    <col min="9226" max="9226" width="25.140625" style="421" bestFit="1" customWidth="1"/>
    <col min="9227" max="9227" width="21" style="421" customWidth="1"/>
    <col min="9228" max="9228" width="68.7109375" style="421" customWidth="1"/>
    <col min="9229" max="9472" width="11.42578125" style="421"/>
    <col min="9473" max="9473" width="56.28515625" style="421" customWidth="1"/>
    <col min="9474" max="9474" width="25.5703125" style="421" bestFit="1" customWidth="1"/>
    <col min="9475" max="9475" width="40.42578125" style="421" bestFit="1" customWidth="1"/>
    <col min="9476" max="9476" width="30.85546875" style="421" bestFit="1" customWidth="1"/>
    <col min="9477" max="9478" width="20.140625" style="421" customWidth="1"/>
    <col min="9479" max="9479" width="21.28515625" style="421" bestFit="1" customWidth="1"/>
    <col min="9480" max="9481" width="14.5703125" style="421" customWidth="1"/>
    <col min="9482" max="9482" width="25.140625" style="421" bestFit="1" customWidth="1"/>
    <col min="9483" max="9483" width="21" style="421" customWidth="1"/>
    <col min="9484" max="9484" width="68.7109375" style="421" customWidth="1"/>
    <col min="9485" max="9728" width="11.42578125" style="421"/>
    <col min="9729" max="9729" width="56.28515625" style="421" customWidth="1"/>
    <col min="9730" max="9730" width="25.5703125" style="421" bestFit="1" customWidth="1"/>
    <col min="9731" max="9731" width="40.42578125" style="421" bestFit="1" customWidth="1"/>
    <col min="9732" max="9732" width="30.85546875" style="421" bestFit="1" customWidth="1"/>
    <col min="9733" max="9734" width="20.140625" style="421" customWidth="1"/>
    <col min="9735" max="9735" width="21.28515625" style="421" bestFit="1" customWidth="1"/>
    <col min="9736" max="9737" width="14.5703125" style="421" customWidth="1"/>
    <col min="9738" max="9738" width="25.140625" style="421" bestFit="1" customWidth="1"/>
    <col min="9739" max="9739" width="21" style="421" customWidth="1"/>
    <col min="9740" max="9740" width="68.7109375" style="421" customWidth="1"/>
    <col min="9741" max="9984" width="11.42578125" style="421"/>
    <col min="9985" max="9985" width="56.28515625" style="421" customWidth="1"/>
    <col min="9986" max="9986" width="25.5703125" style="421" bestFit="1" customWidth="1"/>
    <col min="9987" max="9987" width="40.42578125" style="421" bestFit="1" customWidth="1"/>
    <col min="9988" max="9988" width="30.85546875" style="421" bestFit="1" customWidth="1"/>
    <col min="9989" max="9990" width="20.140625" style="421" customWidth="1"/>
    <col min="9991" max="9991" width="21.28515625" style="421" bestFit="1" customWidth="1"/>
    <col min="9992" max="9993" width="14.5703125" style="421" customWidth="1"/>
    <col min="9994" max="9994" width="25.140625" style="421" bestFit="1" customWidth="1"/>
    <col min="9995" max="9995" width="21" style="421" customWidth="1"/>
    <col min="9996" max="9996" width="68.7109375" style="421" customWidth="1"/>
    <col min="9997" max="10240" width="11.42578125" style="421"/>
    <col min="10241" max="10241" width="56.28515625" style="421" customWidth="1"/>
    <col min="10242" max="10242" width="25.5703125" style="421" bestFit="1" customWidth="1"/>
    <col min="10243" max="10243" width="40.42578125" style="421" bestFit="1" customWidth="1"/>
    <col min="10244" max="10244" width="30.85546875" style="421" bestFit="1" customWidth="1"/>
    <col min="10245" max="10246" width="20.140625" style="421" customWidth="1"/>
    <col min="10247" max="10247" width="21.28515625" style="421" bestFit="1" customWidth="1"/>
    <col min="10248" max="10249" width="14.5703125" style="421" customWidth="1"/>
    <col min="10250" max="10250" width="25.140625" style="421" bestFit="1" customWidth="1"/>
    <col min="10251" max="10251" width="21" style="421" customWidth="1"/>
    <col min="10252" max="10252" width="68.7109375" style="421" customWidth="1"/>
    <col min="10253" max="10496" width="11.42578125" style="421"/>
    <col min="10497" max="10497" width="56.28515625" style="421" customWidth="1"/>
    <col min="10498" max="10498" width="25.5703125" style="421" bestFit="1" customWidth="1"/>
    <col min="10499" max="10499" width="40.42578125" style="421" bestFit="1" customWidth="1"/>
    <col min="10500" max="10500" width="30.85546875" style="421" bestFit="1" customWidth="1"/>
    <col min="10501" max="10502" width="20.140625" style="421" customWidth="1"/>
    <col min="10503" max="10503" width="21.28515625" style="421" bestFit="1" customWidth="1"/>
    <col min="10504" max="10505" width="14.5703125" style="421" customWidth="1"/>
    <col min="10506" max="10506" width="25.140625" style="421" bestFit="1" customWidth="1"/>
    <col min="10507" max="10507" width="21" style="421" customWidth="1"/>
    <col min="10508" max="10508" width="68.7109375" style="421" customWidth="1"/>
    <col min="10509" max="10752" width="11.42578125" style="421"/>
    <col min="10753" max="10753" width="56.28515625" style="421" customWidth="1"/>
    <col min="10754" max="10754" width="25.5703125" style="421" bestFit="1" customWidth="1"/>
    <col min="10755" max="10755" width="40.42578125" style="421" bestFit="1" customWidth="1"/>
    <col min="10756" max="10756" width="30.85546875" style="421" bestFit="1" customWidth="1"/>
    <col min="10757" max="10758" width="20.140625" style="421" customWidth="1"/>
    <col min="10759" max="10759" width="21.28515625" style="421" bestFit="1" customWidth="1"/>
    <col min="10760" max="10761" width="14.5703125" style="421" customWidth="1"/>
    <col min="10762" max="10762" width="25.140625" style="421" bestFit="1" customWidth="1"/>
    <col min="10763" max="10763" width="21" style="421" customWidth="1"/>
    <col min="10764" max="10764" width="68.7109375" style="421" customWidth="1"/>
    <col min="10765" max="11008" width="11.42578125" style="421"/>
    <col min="11009" max="11009" width="56.28515625" style="421" customWidth="1"/>
    <col min="11010" max="11010" width="25.5703125" style="421" bestFit="1" customWidth="1"/>
    <col min="11011" max="11011" width="40.42578125" style="421" bestFit="1" customWidth="1"/>
    <col min="11012" max="11012" width="30.85546875" style="421" bestFit="1" customWidth="1"/>
    <col min="11013" max="11014" width="20.140625" style="421" customWidth="1"/>
    <col min="11015" max="11015" width="21.28515625" style="421" bestFit="1" customWidth="1"/>
    <col min="11016" max="11017" width="14.5703125" style="421" customWidth="1"/>
    <col min="11018" max="11018" width="25.140625" style="421" bestFit="1" customWidth="1"/>
    <col min="11019" max="11019" width="21" style="421" customWidth="1"/>
    <col min="11020" max="11020" width="68.7109375" style="421" customWidth="1"/>
    <col min="11021" max="11264" width="11.42578125" style="421"/>
    <col min="11265" max="11265" width="56.28515625" style="421" customWidth="1"/>
    <col min="11266" max="11266" width="25.5703125" style="421" bestFit="1" customWidth="1"/>
    <col min="11267" max="11267" width="40.42578125" style="421" bestFit="1" customWidth="1"/>
    <col min="11268" max="11268" width="30.85546875" style="421" bestFit="1" customWidth="1"/>
    <col min="11269" max="11270" width="20.140625" style="421" customWidth="1"/>
    <col min="11271" max="11271" width="21.28515625" style="421" bestFit="1" customWidth="1"/>
    <col min="11272" max="11273" width="14.5703125" style="421" customWidth="1"/>
    <col min="11274" max="11274" width="25.140625" style="421" bestFit="1" customWidth="1"/>
    <col min="11275" max="11275" width="21" style="421" customWidth="1"/>
    <col min="11276" max="11276" width="68.7109375" style="421" customWidth="1"/>
    <col min="11277" max="11520" width="11.42578125" style="421"/>
    <col min="11521" max="11521" width="56.28515625" style="421" customWidth="1"/>
    <col min="11522" max="11522" width="25.5703125" style="421" bestFit="1" customWidth="1"/>
    <col min="11523" max="11523" width="40.42578125" style="421" bestFit="1" customWidth="1"/>
    <col min="11524" max="11524" width="30.85546875" style="421" bestFit="1" customWidth="1"/>
    <col min="11525" max="11526" width="20.140625" style="421" customWidth="1"/>
    <col min="11527" max="11527" width="21.28515625" style="421" bestFit="1" customWidth="1"/>
    <col min="11528" max="11529" width="14.5703125" style="421" customWidth="1"/>
    <col min="11530" max="11530" width="25.140625" style="421" bestFit="1" customWidth="1"/>
    <col min="11531" max="11531" width="21" style="421" customWidth="1"/>
    <col min="11532" max="11532" width="68.7109375" style="421" customWidth="1"/>
    <col min="11533" max="11776" width="11.42578125" style="421"/>
    <col min="11777" max="11777" width="56.28515625" style="421" customWidth="1"/>
    <col min="11778" max="11778" width="25.5703125" style="421" bestFit="1" customWidth="1"/>
    <col min="11779" max="11779" width="40.42578125" style="421" bestFit="1" customWidth="1"/>
    <col min="11780" max="11780" width="30.85546875" style="421" bestFit="1" customWidth="1"/>
    <col min="11781" max="11782" width="20.140625" style="421" customWidth="1"/>
    <col min="11783" max="11783" width="21.28515625" style="421" bestFit="1" customWidth="1"/>
    <col min="11784" max="11785" width="14.5703125" style="421" customWidth="1"/>
    <col min="11786" max="11786" width="25.140625" style="421" bestFit="1" customWidth="1"/>
    <col min="11787" max="11787" width="21" style="421" customWidth="1"/>
    <col min="11788" max="11788" width="68.7109375" style="421" customWidth="1"/>
    <col min="11789" max="12032" width="11.42578125" style="421"/>
    <col min="12033" max="12033" width="56.28515625" style="421" customWidth="1"/>
    <col min="12034" max="12034" width="25.5703125" style="421" bestFit="1" customWidth="1"/>
    <col min="12035" max="12035" width="40.42578125" style="421" bestFit="1" customWidth="1"/>
    <col min="12036" max="12036" width="30.85546875" style="421" bestFit="1" customWidth="1"/>
    <col min="12037" max="12038" width="20.140625" style="421" customWidth="1"/>
    <col min="12039" max="12039" width="21.28515625" style="421" bestFit="1" customWidth="1"/>
    <col min="12040" max="12041" width="14.5703125" style="421" customWidth="1"/>
    <col min="12042" max="12042" width="25.140625" style="421" bestFit="1" customWidth="1"/>
    <col min="12043" max="12043" width="21" style="421" customWidth="1"/>
    <col min="12044" max="12044" width="68.7109375" style="421" customWidth="1"/>
    <col min="12045" max="12288" width="11.42578125" style="421"/>
    <col min="12289" max="12289" width="56.28515625" style="421" customWidth="1"/>
    <col min="12290" max="12290" width="25.5703125" style="421" bestFit="1" customWidth="1"/>
    <col min="12291" max="12291" width="40.42578125" style="421" bestFit="1" customWidth="1"/>
    <col min="12292" max="12292" width="30.85546875" style="421" bestFit="1" customWidth="1"/>
    <col min="12293" max="12294" width="20.140625" style="421" customWidth="1"/>
    <col min="12295" max="12295" width="21.28515625" style="421" bestFit="1" customWidth="1"/>
    <col min="12296" max="12297" width="14.5703125" style="421" customWidth="1"/>
    <col min="12298" max="12298" width="25.140625" style="421" bestFit="1" customWidth="1"/>
    <col min="12299" max="12299" width="21" style="421" customWidth="1"/>
    <col min="12300" max="12300" width="68.7109375" style="421" customWidth="1"/>
    <col min="12301" max="12544" width="11.42578125" style="421"/>
    <col min="12545" max="12545" width="56.28515625" style="421" customWidth="1"/>
    <col min="12546" max="12546" width="25.5703125" style="421" bestFit="1" customWidth="1"/>
    <col min="12547" max="12547" width="40.42578125" style="421" bestFit="1" customWidth="1"/>
    <col min="12548" max="12548" width="30.85546875" style="421" bestFit="1" customWidth="1"/>
    <col min="12549" max="12550" width="20.140625" style="421" customWidth="1"/>
    <col min="12551" max="12551" width="21.28515625" style="421" bestFit="1" customWidth="1"/>
    <col min="12552" max="12553" width="14.5703125" style="421" customWidth="1"/>
    <col min="12554" max="12554" width="25.140625" style="421" bestFit="1" customWidth="1"/>
    <col min="12555" max="12555" width="21" style="421" customWidth="1"/>
    <col min="12556" max="12556" width="68.7109375" style="421" customWidth="1"/>
    <col min="12557" max="12800" width="11.42578125" style="421"/>
    <col min="12801" max="12801" width="56.28515625" style="421" customWidth="1"/>
    <col min="12802" max="12802" width="25.5703125" style="421" bestFit="1" customWidth="1"/>
    <col min="12803" max="12803" width="40.42578125" style="421" bestFit="1" customWidth="1"/>
    <col min="12804" max="12804" width="30.85546875" style="421" bestFit="1" customWidth="1"/>
    <col min="12805" max="12806" width="20.140625" style="421" customWidth="1"/>
    <col min="12807" max="12807" width="21.28515625" style="421" bestFit="1" customWidth="1"/>
    <col min="12808" max="12809" width="14.5703125" style="421" customWidth="1"/>
    <col min="12810" max="12810" width="25.140625" style="421" bestFit="1" customWidth="1"/>
    <col min="12811" max="12811" width="21" style="421" customWidth="1"/>
    <col min="12812" max="12812" width="68.7109375" style="421" customWidth="1"/>
    <col min="12813" max="13056" width="11.42578125" style="421"/>
    <col min="13057" max="13057" width="56.28515625" style="421" customWidth="1"/>
    <col min="13058" max="13058" width="25.5703125" style="421" bestFit="1" customWidth="1"/>
    <col min="13059" max="13059" width="40.42578125" style="421" bestFit="1" customWidth="1"/>
    <col min="13060" max="13060" width="30.85546875" style="421" bestFit="1" customWidth="1"/>
    <col min="13061" max="13062" width="20.140625" style="421" customWidth="1"/>
    <col min="13063" max="13063" width="21.28515625" style="421" bestFit="1" customWidth="1"/>
    <col min="13064" max="13065" width="14.5703125" style="421" customWidth="1"/>
    <col min="13066" max="13066" width="25.140625" style="421" bestFit="1" customWidth="1"/>
    <col min="13067" max="13067" width="21" style="421" customWidth="1"/>
    <col min="13068" max="13068" width="68.7109375" style="421" customWidth="1"/>
    <col min="13069" max="13312" width="11.42578125" style="421"/>
    <col min="13313" max="13313" width="56.28515625" style="421" customWidth="1"/>
    <col min="13314" max="13314" width="25.5703125" style="421" bestFit="1" customWidth="1"/>
    <col min="13315" max="13315" width="40.42578125" style="421" bestFit="1" customWidth="1"/>
    <col min="13316" max="13316" width="30.85546875" style="421" bestFit="1" customWidth="1"/>
    <col min="13317" max="13318" width="20.140625" style="421" customWidth="1"/>
    <col min="13319" max="13319" width="21.28515625" style="421" bestFit="1" customWidth="1"/>
    <col min="13320" max="13321" width="14.5703125" style="421" customWidth="1"/>
    <col min="13322" max="13322" width="25.140625" style="421" bestFit="1" customWidth="1"/>
    <col min="13323" max="13323" width="21" style="421" customWidth="1"/>
    <col min="13324" max="13324" width="68.7109375" style="421" customWidth="1"/>
    <col min="13325" max="13568" width="11.42578125" style="421"/>
    <col min="13569" max="13569" width="56.28515625" style="421" customWidth="1"/>
    <col min="13570" max="13570" width="25.5703125" style="421" bestFit="1" customWidth="1"/>
    <col min="13571" max="13571" width="40.42578125" style="421" bestFit="1" customWidth="1"/>
    <col min="13572" max="13572" width="30.85546875" style="421" bestFit="1" customWidth="1"/>
    <col min="13573" max="13574" width="20.140625" style="421" customWidth="1"/>
    <col min="13575" max="13575" width="21.28515625" style="421" bestFit="1" customWidth="1"/>
    <col min="13576" max="13577" width="14.5703125" style="421" customWidth="1"/>
    <col min="13578" max="13578" width="25.140625" style="421" bestFit="1" customWidth="1"/>
    <col min="13579" max="13579" width="21" style="421" customWidth="1"/>
    <col min="13580" max="13580" width="68.7109375" style="421" customWidth="1"/>
    <col min="13581" max="13824" width="11.42578125" style="421"/>
    <col min="13825" max="13825" width="56.28515625" style="421" customWidth="1"/>
    <col min="13826" max="13826" width="25.5703125" style="421" bestFit="1" customWidth="1"/>
    <col min="13827" max="13827" width="40.42578125" style="421" bestFit="1" customWidth="1"/>
    <col min="13828" max="13828" width="30.85546875" style="421" bestFit="1" customWidth="1"/>
    <col min="13829" max="13830" width="20.140625" style="421" customWidth="1"/>
    <col min="13831" max="13831" width="21.28515625" style="421" bestFit="1" customWidth="1"/>
    <col min="13832" max="13833" width="14.5703125" style="421" customWidth="1"/>
    <col min="13834" max="13834" width="25.140625" style="421" bestFit="1" customWidth="1"/>
    <col min="13835" max="13835" width="21" style="421" customWidth="1"/>
    <col min="13836" max="13836" width="68.7109375" style="421" customWidth="1"/>
    <col min="13837" max="14080" width="11.42578125" style="421"/>
    <col min="14081" max="14081" width="56.28515625" style="421" customWidth="1"/>
    <col min="14082" max="14082" width="25.5703125" style="421" bestFit="1" customWidth="1"/>
    <col min="14083" max="14083" width="40.42578125" style="421" bestFit="1" customWidth="1"/>
    <col min="14084" max="14084" width="30.85546875" style="421" bestFit="1" customWidth="1"/>
    <col min="14085" max="14086" width="20.140625" style="421" customWidth="1"/>
    <col min="14087" max="14087" width="21.28515625" style="421" bestFit="1" customWidth="1"/>
    <col min="14088" max="14089" width="14.5703125" style="421" customWidth="1"/>
    <col min="14090" max="14090" width="25.140625" style="421" bestFit="1" customWidth="1"/>
    <col min="14091" max="14091" width="21" style="421" customWidth="1"/>
    <col min="14092" max="14092" width="68.7109375" style="421" customWidth="1"/>
    <col min="14093" max="14336" width="11.42578125" style="421"/>
    <col min="14337" max="14337" width="56.28515625" style="421" customWidth="1"/>
    <col min="14338" max="14338" width="25.5703125" style="421" bestFit="1" customWidth="1"/>
    <col min="14339" max="14339" width="40.42578125" style="421" bestFit="1" customWidth="1"/>
    <col min="14340" max="14340" width="30.85546875" style="421" bestFit="1" customWidth="1"/>
    <col min="14341" max="14342" width="20.140625" style="421" customWidth="1"/>
    <col min="14343" max="14343" width="21.28515625" style="421" bestFit="1" customWidth="1"/>
    <col min="14344" max="14345" width="14.5703125" style="421" customWidth="1"/>
    <col min="14346" max="14346" width="25.140625" style="421" bestFit="1" customWidth="1"/>
    <col min="14347" max="14347" width="21" style="421" customWidth="1"/>
    <col min="14348" max="14348" width="68.7109375" style="421" customWidth="1"/>
    <col min="14349" max="14592" width="11.42578125" style="421"/>
    <col min="14593" max="14593" width="56.28515625" style="421" customWidth="1"/>
    <col min="14594" max="14594" width="25.5703125" style="421" bestFit="1" customWidth="1"/>
    <col min="14595" max="14595" width="40.42578125" style="421" bestFit="1" customWidth="1"/>
    <col min="14596" max="14596" width="30.85546875" style="421" bestFit="1" customWidth="1"/>
    <col min="14597" max="14598" width="20.140625" style="421" customWidth="1"/>
    <col min="14599" max="14599" width="21.28515625" style="421" bestFit="1" customWidth="1"/>
    <col min="14600" max="14601" width="14.5703125" style="421" customWidth="1"/>
    <col min="14602" max="14602" width="25.140625" style="421" bestFit="1" customWidth="1"/>
    <col min="14603" max="14603" width="21" style="421" customWidth="1"/>
    <col min="14604" max="14604" width="68.7109375" style="421" customWidth="1"/>
    <col min="14605" max="14848" width="11.42578125" style="421"/>
    <col min="14849" max="14849" width="56.28515625" style="421" customWidth="1"/>
    <col min="14850" max="14850" width="25.5703125" style="421" bestFit="1" customWidth="1"/>
    <col min="14851" max="14851" width="40.42578125" style="421" bestFit="1" customWidth="1"/>
    <col min="14852" max="14852" width="30.85546875" style="421" bestFit="1" customWidth="1"/>
    <col min="14853" max="14854" width="20.140625" style="421" customWidth="1"/>
    <col min="14855" max="14855" width="21.28515625" style="421" bestFit="1" customWidth="1"/>
    <col min="14856" max="14857" width="14.5703125" style="421" customWidth="1"/>
    <col min="14858" max="14858" width="25.140625" style="421" bestFit="1" customWidth="1"/>
    <col min="14859" max="14859" width="21" style="421" customWidth="1"/>
    <col min="14860" max="14860" width="68.7109375" style="421" customWidth="1"/>
    <col min="14861" max="15104" width="11.42578125" style="421"/>
    <col min="15105" max="15105" width="56.28515625" style="421" customWidth="1"/>
    <col min="15106" max="15106" width="25.5703125" style="421" bestFit="1" customWidth="1"/>
    <col min="15107" max="15107" width="40.42578125" style="421" bestFit="1" customWidth="1"/>
    <col min="15108" max="15108" width="30.85546875" style="421" bestFit="1" customWidth="1"/>
    <col min="15109" max="15110" width="20.140625" style="421" customWidth="1"/>
    <col min="15111" max="15111" width="21.28515625" style="421" bestFit="1" customWidth="1"/>
    <col min="15112" max="15113" width="14.5703125" style="421" customWidth="1"/>
    <col min="15114" max="15114" width="25.140625" style="421" bestFit="1" customWidth="1"/>
    <col min="15115" max="15115" width="21" style="421" customWidth="1"/>
    <col min="15116" max="15116" width="68.7109375" style="421" customWidth="1"/>
    <col min="15117" max="15360" width="11.42578125" style="421"/>
    <col min="15361" max="15361" width="56.28515625" style="421" customWidth="1"/>
    <col min="15362" max="15362" width="25.5703125" style="421" bestFit="1" customWidth="1"/>
    <col min="15363" max="15363" width="40.42578125" style="421" bestFit="1" customWidth="1"/>
    <col min="15364" max="15364" width="30.85546875" style="421" bestFit="1" customWidth="1"/>
    <col min="15365" max="15366" width="20.140625" style="421" customWidth="1"/>
    <col min="15367" max="15367" width="21.28515625" style="421" bestFit="1" customWidth="1"/>
    <col min="15368" max="15369" width="14.5703125" style="421" customWidth="1"/>
    <col min="15370" max="15370" width="25.140625" style="421" bestFit="1" customWidth="1"/>
    <col min="15371" max="15371" width="21" style="421" customWidth="1"/>
    <col min="15372" max="15372" width="68.7109375" style="421" customWidth="1"/>
    <col min="15373" max="15616" width="11.42578125" style="421"/>
    <col min="15617" max="15617" width="56.28515625" style="421" customWidth="1"/>
    <col min="15618" max="15618" width="25.5703125" style="421" bestFit="1" customWidth="1"/>
    <col min="15619" max="15619" width="40.42578125" style="421" bestFit="1" customWidth="1"/>
    <col min="15620" max="15620" width="30.85546875" style="421" bestFit="1" customWidth="1"/>
    <col min="15621" max="15622" width="20.140625" style="421" customWidth="1"/>
    <col min="15623" max="15623" width="21.28515625" style="421" bestFit="1" customWidth="1"/>
    <col min="15624" max="15625" width="14.5703125" style="421" customWidth="1"/>
    <col min="15626" max="15626" width="25.140625" style="421" bestFit="1" customWidth="1"/>
    <col min="15627" max="15627" width="21" style="421" customWidth="1"/>
    <col min="15628" max="15628" width="68.7109375" style="421" customWidth="1"/>
    <col min="15629" max="15872" width="11.42578125" style="421"/>
    <col min="15873" max="15873" width="56.28515625" style="421" customWidth="1"/>
    <col min="15874" max="15874" width="25.5703125" style="421" bestFit="1" customWidth="1"/>
    <col min="15875" max="15875" width="40.42578125" style="421" bestFit="1" customWidth="1"/>
    <col min="15876" max="15876" width="30.85546875" style="421" bestFit="1" customWidth="1"/>
    <col min="15877" max="15878" width="20.140625" style="421" customWidth="1"/>
    <col min="15879" max="15879" width="21.28515625" style="421" bestFit="1" customWidth="1"/>
    <col min="15880" max="15881" width="14.5703125" style="421" customWidth="1"/>
    <col min="15882" max="15882" width="25.140625" style="421" bestFit="1" customWidth="1"/>
    <col min="15883" max="15883" width="21" style="421" customWidth="1"/>
    <col min="15884" max="15884" width="68.7109375" style="421" customWidth="1"/>
    <col min="15885" max="16128" width="11.42578125" style="421"/>
    <col min="16129" max="16129" width="56.28515625" style="421" customWidth="1"/>
    <col min="16130" max="16130" width="25.5703125" style="421" bestFit="1" customWidth="1"/>
    <col min="16131" max="16131" width="40.42578125" style="421" bestFit="1" customWidth="1"/>
    <col min="16132" max="16132" width="30.85546875" style="421" bestFit="1" customWidth="1"/>
    <col min="16133" max="16134" width="20.140625" style="421" customWidth="1"/>
    <col min="16135" max="16135" width="21.28515625" style="421" bestFit="1" customWidth="1"/>
    <col min="16136" max="16137" width="14.5703125" style="421" customWidth="1"/>
    <col min="16138" max="16138" width="25.140625" style="421" bestFit="1" customWidth="1"/>
    <col min="16139" max="16139" width="21" style="421" customWidth="1"/>
    <col min="16140" max="16140" width="68.7109375" style="421" customWidth="1"/>
    <col min="16141" max="16384" width="11.42578125" style="421"/>
  </cols>
  <sheetData>
    <row r="1" spans="1:12" x14ac:dyDescent="0.25">
      <c r="A1" s="405"/>
    </row>
    <row r="2" spans="1:12" x14ac:dyDescent="0.25">
      <c r="A2" s="19" t="s">
        <v>84</v>
      </c>
      <c r="B2" s="479"/>
      <c r="K2" s="678" t="s">
        <v>2202</v>
      </c>
      <c r="L2" s="422"/>
    </row>
    <row r="3" spans="1:12" x14ac:dyDescent="0.25">
      <c r="A3" s="154" t="s">
        <v>85</v>
      </c>
      <c r="B3" s="479"/>
    </row>
    <row r="4" spans="1:12" x14ac:dyDescent="0.25">
      <c r="A4" s="29" t="s">
        <v>2201</v>
      </c>
      <c r="B4" s="479"/>
    </row>
    <row r="6" spans="1:12" x14ac:dyDescent="0.25">
      <c r="A6" s="446" t="s">
        <v>21</v>
      </c>
      <c r="B6" s="446" t="s">
        <v>22</v>
      </c>
      <c r="C6" s="446" t="s">
        <v>23</v>
      </c>
      <c r="D6" s="446"/>
      <c r="E6" s="919" t="s">
        <v>24</v>
      </c>
      <c r="F6" s="919"/>
      <c r="G6" s="446" t="s">
        <v>25</v>
      </c>
      <c r="H6" s="932" t="s">
        <v>26</v>
      </c>
      <c r="I6" s="932"/>
      <c r="J6" s="446" t="s">
        <v>27</v>
      </c>
      <c r="K6" s="365" t="s">
        <v>28</v>
      </c>
    </row>
    <row r="7" spans="1:12" s="423" customFormat="1" ht="12.75" customHeight="1" x14ac:dyDescent="0.25">
      <c r="A7" s="956" t="s">
        <v>29</v>
      </c>
      <c r="B7" s="957" t="s">
        <v>30</v>
      </c>
      <c r="C7" s="959" t="s">
        <v>31</v>
      </c>
      <c r="D7" s="959" t="s">
        <v>1897</v>
      </c>
      <c r="E7" s="959" t="s">
        <v>1898</v>
      </c>
      <c r="F7" s="959"/>
      <c r="G7" s="952" t="s">
        <v>34</v>
      </c>
      <c r="H7" s="956" t="s">
        <v>35</v>
      </c>
      <c r="I7" s="956"/>
      <c r="J7" s="952" t="s">
        <v>36</v>
      </c>
      <c r="K7" s="954" t="s">
        <v>1155</v>
      </c>
      <c r="L7" s="952" t="s">
        <v>1899</v>
      </c>
    </row>
    <row r="8" spans="1:12" s="423" customFormat="1" ht="15" customHeight="1" x14ac:dyDescent="0.25">
      <c r="A8" s="956"/>
      <c r="B8" s="958"/>
      <c r="C8" s="959"/>
      <c r="D8" s="959"/>
      <c r="E8" s="662" t="s">
        <v>1900</v>
      </c>
      <c r="F8" s="662" t="s">
        <v>1901</v>
      </c>
      <c r="G8" s="953"/>
      <c r="H8" s="662" t="s">
        <v>1900</v>
      </c>
      <c r="I8" s="662" t="s">
        <v>1901</v>
      </c>
      <c r="J8" s="953"/>
      <c r="K8" s="955"/>
      <c r="L8" s="953"/>
    </row>
    <row r="9" spans="1:12" s="423" customFormat="1" x14ac:dyDescent="0.25">
      <c r="A9" s="31" t="s">
        <v>1902</v>
      </c>
      <c r="B9" s="480"/>
      <c r="C9" s="32"/>
      <c r="D9" s="77"/>
      <c r="E9" s="77"/>
      <c r="F9" s="77"/>
      <c r="G9" s="32"/>
      <c r="H9" s="32"/>
      <c r="I9" s="32"/>
      <c r="J9" s="32"/>
      <c r="K9" s="74">
        <f>SUM(K10:K13)</f>
        <v>943865000</v>
      </c>
      <c r="L9" s="74"/>
    </row>
    <row r="10" spans="1:12" x14ac:dyDescent="0.25">
      <c r="A10" s="95" t="s">
        <v>1903</v>
      </c>
      <c r="B10" s="664" t="s">
        <v>254</v>
      </c>
      <c r="C10" s="425" t="s">
        <v>44</v>
      </c>
      <c r="D10" s="657"/>
      <c r="E10" s="658">
        <v>7.4999999999999997E-3</v>
      </c>
      <c r="F10" s="659">
        <v>6.5000000000000002E-2</v>
      </c>
      <c r="G10" s="433"/>
      <c r="H10" s="433">
        <v>190</v>
      </c>
      <c r="I10" s="433">
        <v>2340</v>
      </c>
      <c r="J10" s="424" t="s">
        <v>1904</v>
      </c>
      <c r="K10" s="679">
        <v>681615000</v>
      </c>
      <c r="L10" s="429" t="s">
        <v>1905</v>
      </c>
    </row>
    <row r="11" spans="1:12" x14ac:dyDescent="0.25">
      <c r="A11" s="95" t="s">
        <v>49</v>
      </c>
      <c r="B11" s="664" t="s">
        <v>1906</v>
      </c>
      <c r="C11" s="425" t="s">
        <v>44</v>
      </c>
      <c r="D11" s="426"/>
      <c r="E11" s="427">
        <v>0.06</v>
      </c>
      <c r="F11" s="427">
        <v>0.16</v>
      </c>
      <c r="G11" s="428"/>
      <c r="H11" s="428"/>
      <c r="I11" s="428"/>
      <c r="J11" s="424" t="s">
        <v>1907</v>
      </c>
      <c r="K11" s="679">
        <v>149050000</v>
      </c>
      <c r="L11" s="429"/>
    </row>
    <row r="12" spans="1:12" x14ac:dyDescent="0.25">
      <c r="A12" s="660" t="s">
        <v>258</v>
      </c>
      <c r="B12" s="664" t="s">
        <v>1908</v>
      </c>
      <c r="C12" s="425" t="s">
        <v>44</v>
      </c>
      <c r="D12" s="430"/>
      <c r="E12" s="661" t="s">
        <v>1909</v>
      </c>
      <c r="F12" s="661" t="s">
        <v>1910</v>
      </c>
      <c r="G12" s="432"/>
      <c r="H12" s="433"/>
      <c r="I12" s="433"/>
      <c r="J12" s="424" t="s">
        <v>1911</v>
      </c>
      <c r="K12" s="679">
        <v>113200000</v>
      </c>
      <c r="L12" s="429" t="s">
        <v>1912</v>
      </c>
    </row>
    <row r="13" spans="1:12" s="423" customFormat="1" x14ac:dyDescent="0.25">
      <c r="A13" s="660"/>
      <c r="B13" s="664"/>
      <c r="C13" s="425" t="s">
        <v>44</v>
      </c>
      <c r="D13" s="430"/>
      <c r="E13" s="661" t="s">
        <v>1913</v>
      </c>
      <c r="F13" s="661" t="s">
        <v>1914</v>
      </c>
      <c r="G13" s="432"/>
      <c r="H13" s="433"/>
      <c r="I13" s="433"/>
      <c r="J13" s="424"/>
      <c r="K13" s="679"/>
      <c r="L13" s="429" t="s">
        <v>1915</v>
      </c>
    </row>
    <row r="14" spans="1:12" s="423" customFormat="1" x14ac:dyDescent="0.25">
      <c r="A14" s="660"/>
      <c r="B14" s="664"/>
      <c r="C14" s="425"/>
      <c r="D14" s="430"/>
      <c r="E14" s="661"/>
      <c r="F14" s="661"/>
      <c r="G14" s="432"/>
      <c r="H14" s="433"/>
      <c r="I14" s="433"/>
      <c r="J14" s="424"/>
      <c r="K14" s="679"/>
      <c r="L14" s="429"/>
    </row>
    <row r="15" spans="1:12" s="423" customFormat="1" x14ac:dyDescent="0.25">
      <c r="A15" s="31" t="s">
        <v>1916</v>
      </c>
      <c r="B15" s="480"/>
      <c r="C15" s="32"/>
      <c r="D15" s="77"/>
      <c r="E15" s="77"/>
      <c r="F15" s="77"/>
      <c r="G15" s="32"/>
      <c r="H15" s="32"/>
      <c r="I15" s="32"/>
      <c r="J15" s="32"/>
      <c r="K15" s="74">
        <f>SUM(K16)</f>
        <v>5400000</v>
      </c>
      <c r="L15" s="74"/>
    </row>
    <row r="16" spans="1:12" s="423" customFormat="1" x14ac:dyDescent="0.25">
      <c r="A16" s="95" t="s">
        <v>1917</v>
      </c>
      <c r="B16" s="664" t="s">
        <v>1918</v>
      </c>
      <c r="C16" s="425" t="s">
        <v>44</v>
      </c>
      <c r="D16" s="430"/>
      <c r="E16" s="430"/>
      <c r="F16" s="430"/>
      <c r="G16" s="428"/>
      <c r="H16" s="428"/>
      <c r="I16" s="428"/>
      <c r="J16" s="428"/>
      <c r="K16" s="679">
        <v>5400000</v>
      </c>
      <c r="L16" s="91"/>
    </row>
    <row r="17" spans="1:12" s="423" customFormat="1" x14ac:dyDescent="0.25">
      <c r="A17" s="95"/>
      <c r="B17" s="664"/>
      <c r="C17" s="425"/>
      <c r="D17" s="430"/>
      <c r="E17" s="430"/>
      <c r="F17" s="430"/>
      <c r="G17" s="428"/>
      <c r="H17" s="428"/>
      <c r="I17" s="428"/>
      <c r="J17" s="428"/>
      <c r="K17" s="679"/>
      <c r="L17" s="91"/>
    </row>
    <row r="18" spans="1:12" s="423" customFormat="1" ht="12.75" customHeight="1" x14ac:dyDescent="0.25">
      <c r="A18" s="31" t="s">
        <v>1919</v>
      </c>
      <c r="B18" s="480"/>
      <c r="C18" s="32"/>
      <c r="D18" s="77"/>
      <c r="E18" s="77"/>
      <c r="F18" s="77"/>
      <c r="G18" s="32"/>
      <c r="H18" s="32"/>
      <c r="I18" s="32"/>
      <c r="J18" s="32"/>
      <c r="K18" s="74">
        <f>SUM(K19:K30)</f>
        <v>64530000</v>
      </c>
      <c r="L18" s="74"/>
    </row>
    <row r="19" spans="1:12" x14ac:dyDescent="0.25">
      <c r="A19" s="95" t="s">
        <v>1920</v>
      </c>
      <c r="B19" s="664" t="s">
        <v>1921</v>
      </c>
      <c r="C19" s="425"/>
      <c r="D19" s="430"/>
      <c r="E19" s="427">
        <v>0.05</v>
      </c>
      <c r="F19" s="427">
        <v>0.1</v>
      </c>
      <c r="G19" s="433"/>
      <c r="H19" s="432"/>
      <c r="I19" s="432"/>
      <c r="J19" s="424" t="s">
        <v>1922</v>
      </c>
      <c r="K19" s="679">
        <v>22950000</v>
      </c>
      <c r="L19" s="238" t="s">
        <v>1923</v>
      </c>
    </row>
    <row r="20" spans="1:12" ht="15" customHeight="1" x14ac:dyDescent="0.25">
      <c r="A20" s="95" t="s">
        <v>1924</v>
      </c>
      <c r="B20" s="664" t="s">
        <v>563</v>
      </c>
      <c r="C20" s="425" t="s">
        <v>1925</v>
      </c>
      <c r="D20" s="426"/>
      <c r="E20" s="426"/>
      <c r="F20" s="426"/>
      <c r="G20" s="431" t="s">
        <v>1926</v>
      </c>
      <c r="H20" s="428"/>
      <c r="I20" s="428"/>
      <c r="J20" s="424" t="s">
        <v>1927</v>
      </c>
      <c r="K20" s="679">
        <v>7425000</v>
      </c>
      <c r="L20" s="91"/>
    </row>
    <row r="21" spans="1:12" ht="15" customHeight="1" x14ac:dyDescent="0.25">
      <c r="A21" s="95" t="s">
        <v>564</v>
      </c>
      <c r="B21" s="665"/>
      <c r="C21" s="425" t="s">
        <v>44</v>
      </c>
      <c r="D21" s="430"/>
      <c r="E21" s="430"/>
      <c r="F21" s="430"/>
      <c r="G21" s="428"/>
      <c r="H21" s="433">
        <v>50</v>
      </c>
      <c r="I21" s="433">
        <v>2440</v>
      </c>
      <c r="J21" s="424" t="s">
        <v>1928</v>
      </c>
      <c r="K21" s="679">
        <v>4455000</v>
      </c>
      <c r="L21" s="95" t="s">
        <v>1929</v>
      </c>
    </row>
    <row r="22" spans="1:12" x14ac:dyDescent="0.25">
      <c r="A22" s="95" t="s">
        <v>1930</v>
      </c>
      <c r="B22" s="664"/>
      <c r="C22" s="425" t="s">
        <v>1931</v>
      </c>
      <c r="D22" s="430"/>
      <c r="E22" s="430"/>
      <c r="F22" s="430"/>
      <c r="G22" s="433"/>
      <c r="H22" s="433">
        <v>4.5</v>
      </c>
      <c r="I22" s="433">
        <v>2190</v>
      </c>
      <c r="J22" s="424" t="s">
        <v>1932</v>
      </c>
      <c r="K22" s="679">
        <v>6480000</v>
      </c>
      <c r="L22" s="91"/>
    </row>
    <row r="23" spans="1:12" s="423" customFormat="1" x14ac:dyDescent="0.25">
      <c r="A23" s="95" t="s">
        <v>1933</v>
      </c>
      <c r="B23" s="665"/>
      <c r="C23" s="425" t="s">
        <v>1931</v>
      </c>
      <c r="D23" s="430"/>
      <c r="E23" s="430"/>
      <c r="F23" s="430"/>
      <c r="G23" s="428"/>
      <c r="H23" s="433">
        <v>45</v>
      </c>
      <c r="I23" s="433">
        <v>5070</v>
      </c>
      <c r="J23" s="424" t="s">
        <v>1934</v>
      </c>
      <c r="K23" s="679">
        <v>8100000</v>
      </c>
      <c r="L23" s="95" t="s">
        <v>1935</v>
      </c>
    </row>
    <row r="24" spans="1:12" x14ac:dyDescent="0.25">
      <c r="A24" s="95" t="s">
        <v>1936</v>
      </c>
      <c r="B24" s="664" t="s">
        <v>1937</v>
      </c>
      <c r="C24" s="425" t="s">
        <v>1938</v>
      </c>
      <c r="D24" s="91"/>
      <c r="E24" s="427">
        <v>0.03</v>
      </c>
      <c r="F24" s="427">
        <v>0.8</v>
      </c>
      <c r="G24" s="432"/>
      <c r="H24" s="433">
        <v>20</v>
      </c>
      <c r="I24" s="433">
        <v>1500</v>
      </c>
      <c r="J24" s="424" t="s">
        <v>1939</v>
      </c>
      <c r="K24" s="679">
        <v>3105000</v>
      </c>
      <c r="L24" s="95" t="s">
        <v>1940</v>
      </c>
    </row>
    <row r="25" spans="1:12" x14ac:dyDescent="0.25">
      <c r="A25" s="95" t="s">
        <v>1941</v>
      </c>
      <c r="B25" s="664" t="s">
        <v>1942</v>
      </c>
      <c r="C25" s="425" t="s">
        <v>1943</v>
      </c>
      <c r="D25" s="426" t="s">
        <v>1944</v>
      </c>
      <c r="E25" s="426"/>
      <c r="F25" s="426"/>
      <c r="G25" s="435"/>
      <c r="H25" s="435"/>
      <c r="I25" s="435"/>
      <c r="J25" s="424" t="s">
        <v>1945</v>
      </c>
      <c r="K25" s="679">
        <v>2430000</v>
      </c>
      <c r="L25" s="429"/>
    </row>
    <row r="26" spans="1:12" x14ac:dyDescent="0.25">
      <c r="A26" s="95" t="s">
        <v>1946</v>
      </c>
      <c r="B26" s="664"/>
      <c r="C26" s="425" t="s">
        <v>1931</v>
      </c>
      <c r="D26" s="91"/>
      <c r="E26" s="426"/>
      <c r="F26" s="426"/>
      <c r="G26" s="430"/>
      <c r="H26" s="433">
        <v>50</v>
      </c>
      <c r="I26" s="433">
        <v>250</v>
      </c>
      <c r="J26" s="424" t="s">
        <v>1947</v>
      </c>
      <c r="K26" s="679">
        <v>1755000</v>
      </c>
      <c r="L26" s="95" t="s">
        <v>1948</v>
      </c>
    </row>
    <row r="27" spans="1:12" x14ac:dyDescent="0.25">
      <c r="A27" s="95" t="s">
        <v>1949</v>
      </c>
      <c r="B27" s="664" t="s">
        <v>254</v>
      </c>
      <c r="C27" s="425" t="s">
        <v>1950</v>
      </c>
      <c r="D27" s="426"/>
      <c r="E27" s="427">
        <v>0.02</v>
      </c>
      <c r="F27" s="427">
        <v>0.05</v>
      </c>
      <c r="G27" s="433">
        <v>1025</v>
      </c>
      <c r="H27" s="433">
        <v>10</v>
      </c>
      <c r="I27" s="433">
        <v>715</v>
      </c>
      <c r="J27" s="424" t="s">
        <v>1951</v>
      </c>
      <c r="K27" s="679">
        <v>135000</v>
      </c>
      <c r="L27" s="95" t="s">
        <v>1952</v>
      </c>
    </row>
    <row r="28" spans="1:12" x14ac:dyDescent="0.25">
      <c r="A28" s="95" t="s">
        <v>565</v>
      </c>
      <c r="B28" s="664" t="s">
        <v>1953</v>
      </c>
      <c r="C28" s="425" t="s">
        <v>566</v>
      </c>
      <c r="D28" s="426"/>
      <c r="E28" s="426"/>
      <c r="F28" s="426"/>
      <c r="G28" s="428"/>
      <c r="H28" s="433">
        <v>225</v>
      </c>
      <c r="I28" s="433">
        <v>1100</v>
      </c>
      <c r="J28" s="424" t="s">
        <v>1954</v>
      </c>
      <c r="K28" s="679">
        <v>1080000</v>
      </c>
      <c r="L28" s="95" t="s">
        <v>1955</v>
      </c>
    </row>
    <row r="29" spans="1:12" x14ac:dyDescent="0.25">
      <c r="A29" s="95" t="s">
        <v>1956</v>
      </c>
      <c r="B29" s="664" t="s">
        <v>1957</v>
      </c>
      <c r="C29" s="425" t="s">
        <v>1958</v>
      </c>
      <c r="D29" s="430"/>
      <c r="E29" s="430"/>
      <c r="F29" s="430"/>
      <c r="G29" s="435"/>
      <c r="H29" s="435">
        <v>0.6</v>
      </c>
      <c r="I29" s="435">
        <v>1200</v>
      </c>
      <c r="J29" s="424" t="s">
        <v>1959</v>
      </c>
      <c r="K29" s="679">
        <v>6480000</v>
      </c>
      <c r="L29" s="91"/>
    </row>
    <row r="30" spans="1:12" s="423" customFormat="1" ht="12.75" customHeight="1" x14ac:dyDescent="0.25">
      <c r="A30" s="95" t="s">
        <v>1960</v>
      </c>
      <c r="B30" s="665"/>
      <c r="C30" s="425" t="s">
        <v>1931</v>
      </c>
      <c r="D30" s="430"/>
      <c r="E30" s="430"/>
      <c r="F30" s="430"/>
      <c r="G30" s="428"/>
      <c r="H30" s="428"/>
      <c r="I30" s="428"/>
      <c r="J30" s="424" t="s">
        <v>1961</v>
      </c>
      <c r="K30" s="679">
        <v>135000</v>
      </c>
      <c r="L30" s="95" t="s">
        <v>1962</v>
      </c>
    </row>
    <row r="31" spans="1:12" s="423" customFormat="1" ht="12.75" customHeight="1" x14ac:dyDescent="0.25">
      <c r="A31" s="95"/>
      <c r="B31" s="665"/>
      <c r="C31" s="425"/>
      <c r="D31" s="430"/>
      <c r="E31" s="430"/>
      <c r="F31" s="430"/>
      <c r="G31" s="428"/>
      <c r="H31" s="428"/>
      <c r="I31" s="428"/>
      <c r="J31" s="424"/>
      <c r="K31" s="679"/>
      <c r="L31" s="95"/>
    </row>
    <row r="32" spans="1:12" s="423" customFormat="1" ht="12.75" customHeight="1" x14ac:dyDescent="0.25">
      <c r="A32" s="31" t="s">
        <v>349</v>
      </c>
      <c r="B32" s="480"/>
      <c r="C32" s="32"/>
      <c r="D32" s="77"/>
      <c r="E32" s="77"/>
      <c r="F32" s="77"/>
      <c r="G32" s="32"/>
      <c r="H32" s="32"/>
      <c r="I32" s="32"/>
      <c r="J32" s="32"/>
      <c r="K32" s="74">
        <f>SUM(K33)</f>
        <v>29700000</v>
      </c>
      <c r="L32" s="74"/>
    </row>
    <row r="33" spans="1:12" s="423" customFormat="1" ht="12.75" customHeight="1" x14ac:dyDescent="0.25">
      <c r="A33" s="95" t="s">
        <v>349</v>
      </c>
      <c r="B33" s="664"/>
      <c r="C33" s="425"/>
      <c r="D33" s="430"/>
      <c r="E33" s="430"/>
      <c r="F33" s="430"/>
      <c r="G33" s="428"/>
      <c r="H33" s="428"/>
      <c r="I33" s="428"/>
      <c r="J33" s="428"/>
      <c r="K33" s="679">
        <v>29700000</v>
      </c>
      <c r="L33" s="434"/>
    </row>
    <row r="34" spans="1:12" s="423" customFormat="1" ht="12.75" customHeight="1" x14ac:dyDescent="0.25">
      <c r="A34" s="95"/>
      <c r="B34" s="664"/>
      <c r="C34" s="425"/>
      <c r="D34" s="430"/>
      <c r="E34" s="430"/>
      <c r="F34" s="430"/>
      <c r="G34" s="428"/>
      <c r="H34" s="428"/>
      <c r="I34" s="428"/>
      <c r="J34" s="428"/>
      <c r="K34" s="679"/>
      <c r="L34" s="434"/>
    </row>
    <row r="35" spans="1:12" s="423" customFormat="1" x14ac:dyDescent="0.25">
      <c r="A35" s="31" t="s">
        <v>569</v>
      </c>
      <c r="B35" s="480"/>
      <c r="C35" s="32"/>
      <c r="D35" s="77"/>
      <c r="E35" s="77"/>
      <c r="F35" s="77"/>
      <c r="G35" s="32"/>
      <c r="H35" s="32"/>
      <c r="I35" s="32"/>
      <c r="J35" s="32"/>
      <c r="K35" s="74">
        <f>SUM(K36:K39)</f>
        <v>156655000</v>
      </c>
      <c r="L35" s="74"/>
    </row>
    <row r="36" spans="1:12" x14ac:dyDescent="0.25">
      <c r="A36" s="95" t="s">
        <v>1963</v>
      </c>
      <c r="B36" s="665"/>
      <c r="C36" s="204"/>
      <c r="D36" s="430"/>
      <c r="E36" s="430"/>
      <c r="F36" s="430"/>
      <c r="G36" s="428"/>
      <c r="H36" s="428"/>
      <c r="I36" s="428"/>
      <c r="J36" s="428"/>
      <c r="K36" s="679">
        <v>97200000</v>
      </c>
      <c r="L36" s="95" t="s">
        <v>1964</v>
      </c>
    </row>
    <row r="37" spans="1:12" x14ac:dyDescent="0.25">
      <c r="A37" s="95" t="s">
        <v>1965</v>
      </c>
      <c r="B37" s="664"/>
      <c r="C37" s="425"/>
      <c r="D37" s="430"/>
      <c r="E37" s="430"/>
      <c r="F37" s="430"/>
      <c r="G37" s="428"/>
      <c r="H37" s="428"/>
      <c r="I37" s="428"/>
      <c r="J37" s="428"/>
      <c r="K37" s="679">
        <v>3780000</v>
      </c>
      <c r="L37" s="95" t="s">
        <v>1966</v>
      </c>
    </row>
    <row r="38" spans="1:12" x14ac:dyDescent="0.25">
      <c r="A38" s="95" t="s">
        <v>1967</v>
      </c>
      <c r="B38" s="665"/>
      <c r="C38" s="204"/>
      <c r="D38" s="430"/>
      <c r="E38" s="430"/>
      <c r="F38" s="430"/>
      <c r="G38" s="428"/>
      <c r="H38" s="428"/>
      <c r="I38" s="428"/>
      <c r="J38" s="428"/>
      <c r="K38" s="679">
        <v>675000</v>
      </c>
      <c r="L38" s="91"/>
    </row>
    <row r="39" spans="1:12" x14ac:dyDescent="0.25">
      <c r="A39" s="95" t="s">
        <v>1968</v>
      </c>
      <c r="B39" s="665"/>
      <c r="C39" s="204"/>
      <c r="D39" s="430"/>
      <c r="E39" s="430"/>
      <c r="F39" s="430"/>
      <c r="G39" s="428"/>
      <c r="H39" s="428"/>
      <c r="I39" s="428"/>
      <c r="J39" s="428"/>
      <c r="K39" s="679">
        <v>55000000</v>
      </c>
      <c r="L39" s="91"/>
    </row>
    <row r="40" spans="1:12" x14ac:dyDescent="0.25">
      <c r="A40" s="95"/>
      <c r="B40" s="665"/>
      <c r="C40" s="204"/>
      <c r="D40" s="430"/>
      <c r="E40" s="430"/>
      <c r="F40" s="430"/>
      <c r="G40" s="428"/>
      <c r="H40" s="428"/>
      <c r="I40" s="428"/>
      <c r="J40" s="428"/>
      <c r="K40" s="679"/>
      <c r="L40" s="91"/>
    </row>
    <row r="41" spans="1:12" x14ac:dyDescent="0.25">
      <c r="A41" s="55" t="s">
        <v>131</v>
      </c>
      <c r="B41" s="487"/>
      <c r="C41" s="448"/>
      <c r="D41" s="96"/>
      <c r="E41" s="96"/>
      <c r="F41" s="96"/>
      <c r="G41" s="448"/>
      <c r="H41" s="448"/>
      <c r="I41" s="448"/>
      <c r="J41" s="448"/>
      <c r="K41" s="64">
        <f>SUM(K9,K15,K18,K32,K35)</f>
        <v>1200150000</v>
      </c>
      <c r="L41" s="666"/>
    </row>
    <row r="52" spans="3:10" x14ac:dyDescent="0.25">
      <c r="C52" s="421"/>
      <c r="D52" s="421"/>
      <c r="E52" s="421"/>
      <c r="F52" s="421"/>
      <c r="G52" s="421"/>
      <c r="H52" s="421"/>
      <c r="I52" s="421"/>
      <c r="J52" s="421"/>
    </row>
    <row r="59" spans="3:10" x14ac:dyDescent="0.25">
      <c r="C59" s="421"/>
      <c r="D59" s="421"/>
      <c r="E59" s="421"/>
      <c r="F59" s="421"/>
      <c r="G59" s="421"/>
      <c r="H59" s="421"/>
      <c r="I59" s="421"/>
      <c r="J59" s="421"/>
    </row>
  </sheetData>
  <mergeCells count="12">
    <mergeCell ref="A7:A8"/>
    <mergeCell ref="B7:B8"/>
    <mergeCell ref="C7:C8"/>
    <mergeCell ref="D7:D8"/>
    <mergeCell ref="E6:F6"/>
    <mergeCell ref="E7:F7"/>
    <mergeCell ref="H6:I6"/>
    <mergeCell ref="G7:G8"/>
    <mergeCell ref="J7:J8"/>
    <mergeCell ref="K7:K8"/>
    <mergeCell ref="L7:L8"/>
    <mergeCell ref="H7:I7"/>
  </mergeCells>
  <pageMargins left="0.70866141732283472" right="0.70866141732283472" top="0.74803149606299213" bottom="0.74803149606299213" header="0.31496062992125984" footer="0.31496062992125984"/>
  <pageSetup paperSize="9" scale="3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zoomScale="90" zoomScaleNormal="90" workbookViewId="0">
      <selection activeCell="K1" sqref="K1:K1048576"/>
    </sheetView>
  </sheetViews>
  <sheetFormatPr baseColWidth="10" defaultRowHeight="15" x14ac:dyDescent="0.25"/>
  <cols>
    <col min="1" max="1" width="51.28515625" bestFit="1" customWidth="1"/>
    <col min="2" max="2" width="14.5703125" bestFit="1" customWidth="1"/>
    <col min="3" max="3" width="32.42578125" bestFit="1" customWidth="1"/>
    <col min="4" max="4" width="9" customWidth="1"/>
    <col min="5" max="5" width="11.5703125" customWidth="1"/>
    <col min="6" max="6" width="9.42578125" customWidth="1"/>
    <col min="7" max="7" width="22.5703125" style="451" customWidth="1"/>
    <col min="8" max="8" width="7.5703125" bestFit="1" customWidth="1"/>
    <col min="9" max="9" width="8.140625" bestFit="1" customWidth="1"/>
    <col min="10" max="10" width="11.140625" bestFit="1" customWidth="1"/>
    <col min="11" max="11" width="20" style="150" bestFit="1" customWidth="1"/>
  </cols>
  <sheetData>
    <row r="1" spans="1:11" s="18" customFormat="1" x14ac:dyDescent="0.25">
      <c r="G1" s="508"/>
      <c r="K1" s="362"/>
    </row>
    <row r="2" spans="1:11" s="18" customFormat="1" ht="13.5" customHeight="1" x14ac:dyDescent="0.3">
      <c r="A2" s="19" t="s">
        <v>84</v>
      </c>
      <c r="C2" s="70"/>
      <c r="D2" s="70"/>
      <c r="E2" s="71"/>
      <c r="F2" s="20"/>
      <c r="G2" s="503"/>
      <c r="H2" s="20"/>
      <c r="I2" s="20"/>
      <c r="J2" s="20"/>
      <c r="K2" s="363" t="s">
        <v>20</v>
      </c>
    </row>
    <row r="3" spans="1:11" s="18" customFormat="1" ht="13.5" customHeight="1" x14ac:dyDescent="0.25">
      <c r="A3" s="154" t="s">
        <v>85</v>
      </c>
      <c r="B3" s="71"/>
      <c r="C3" s="20"/>
      <c r="D3" s="20"/>
      <c r="E3" s="20"/>
      <c r="F3" s="20"/>
      <c r="G3" s="503"/>
      <c r="H3" s="20"/>
      <c r="I3" s="20"/>
      <c r="J3" s="20"/>
      <c r="K3" s="364"/>
    </row>
    <row r="4" spans="1:11" s="18" customFormat="1" x14ac:dyDescent="0.25">
      <c r="A4" s="29" t="s">
        <v>523</v>
      </c>
      <c r="B4" s="20"/>
      <c r="C4" s="20"/>
      <c r="D4" s="20"/>
      <c r="E4" s="20"/>
      <c r="F4" s="20"/>
      <c r="G4" s="503"/>
      <c r="H4" s="20"/>
      <c r="I4" s="20"/>
      <c r="J4" s="20"/>
      <c r="K4" s="364"/>
    </row>
    <row r="5" spans="1:11" s="18" customFormat="1" ht="18.75" customHeight="1" x14ac:dyDescent="0.25">
      <c r="A5" s="72"/>
      <c r="D5" s="73"/>
      <c r="E5" s="73"/>
      <c r="F5" s="73"/>
      <c r="G5" s="669"/>
      <c r="H5" s="73"/>
      <c r="I5" s="73"/>
      <c r="K5" s="639"/>
    </row>
    <row r="6" spans="1:11" s="18" customFormat="1" x14ac:dyDescent="0.25">
      <c r="A6" s="65" t="s">
        <v>21</v>
      </c>
      <c r="B6" s="65" t="s">
        <v>22</v>
      </c>
      <c r="C6" s="65" t="s">
        <v>23</v>
      </c>
      <c r="D6" s="65"/>
      <c r="E6" s="919" t="s">
        <v>24</v>
      </c>
      <c r="F6" s="919"/>
      <c r="G6" s="504" t="s">
        <v>25</v>
      </c>
      <c r="H6" s="932" t="s">
        <v>26</v>
      </c>
      <c r="I6" s="932"/>
      <c r="J6" s="65" t="s">
        <v>27</v>
      </c>
      <c r="K6" s="365" t="s">
        <v>28</v>
      </c>
    </row>
    <row r="7" spans="1:11" s="24" customFormat="1" ht="15" customHeight="1" x14ac:dyDescent="0.25">
      <c r="A7" s="933" t="s">
        <v>29</v>
      </c>
      <c r="B7" s="930" t="s">
        <v>30</v>
      </c>
      <c r="C7" s="930" t="s">
        <v>31</v>
      </c>
      <c r="D7" s="960" t="s">
        <v>32</v>
      </c>
      <c r="E7" s="930" t="s">
        <v>33</v>
      </c>
      <c r="F7" s="930"/>
      <c r="G7" s="960" t="s">
        <v>34</v>
      </c>
      <c r="H7" s="960" t="s">
        <v>35</v>
      </c>
      <c r="I7" s="960"/>
      <c r="J7" s="930" t="s">
        <v>36</v>
      </c>
      <c r="K7" s="934" t="s">
        <v>87</v>
      </c>
    </row>
    <row r="8" spans="1:11" s="24" customFormat="1" x14ac:dyDescent="0.25">
      <c r="A8" s="933"/>
      <c r="B8" s="930"/>
      <c r="C8" s="930"/>
      <c r="D8" s="960"/>
      <c r="E8" s="67" t="s">
        <v>38</v>
      </c>
      <c r="F8" s="67" t="s">
        <v>39</v>
      </c>
      <c r="G8" s="960"/>
      <c r="H8" s="667" t="s">
        <v>38</v>
      </c>
      <c r="I8" s="667" t="s">
        <v>39</v>
      </c>
      <c r="J8" s="930"/>
      <c r="K8" s="935"/>
    </row>
    <row r="9" spans="1:11" ht="15.95" customHeight="1" x14ac:dyDescent="0.25">
      <c r="A9" s="31" t="s">
        <v>88</v>
      </c>
      <c r="B9" s="32"/>
      <c r="C9" s="32"/>
      <c r="D9" s="32"/>
      <c r="E9" s="32"/>
      <c r="F9" s="32"/>
      <c r="G9" s="670"/>
      <c r="H9" s="32"/>
      <c r="I9" s="32"/>
      <c r="J9" s="32"/>
      <c r="K9" s="74">
        <f>SUM(K10)</f>
        <v>0</v>
      </c>
    </row>
    <row r="10" spans="1:11" ht="19.5" customHeight="1" x14ac:dyDescent="0.25">
      <c r="A10" s="39"/>
      <c r="B10" s="36"/>
      <c r="C10" s="36"/>
      <c r="D10" s="75"/>
      <c r="E10" s="75"/>
      <c r="F10" s="75"/>
      <c r="G10" s="398"/>
      <c r="H10" s="36"/>
      <c r="I10" s="36"/>
      <c r="J10" s="36"/>
      <c r="K10" s="76"/>
    </row>
    <row r="11" spans="1:11" ht="15.95" customHeight="1" x14ac:dyDescent="0.25">
      <c r="A11" s="31" t="s">
        <v>89</v>
      </c>
      <c r="B11" s="32"/>
      <c r="C11" s="32"/>
      <c r="D11" s="77"/>
      <c r="E11" s="77"/>
      <c r="F11" s="77"/>
      <c r="G11" s="671"/>
      <c r="H11" s="32"/>
      <c r="I11" s="32"/>
      <c r="J11" s="32"/>
      <c r="K11" s="74">
        <f>SUM(K12:K19)</f>
        <v>163800000</v>
      </c>
    </row>
    <row r="12" spans="1:11" ht="15.95" customHeight="1" x14ac:dyDescent="0.25">
      <c r="A12" s="79" t="s">
        <v>90</v>
      </c>
      <c r="B12" s="40" t="s">
        <v>91</v>
      </c>
      <c r="C12" s="80" t="s">
        <v>44</v>
      </c>
      <c r="D12" s="98">
        <v>0.01</v>
      </c>
      <c r="E12" s="75"/>
      <c r="F12" s="75"/>
      <c r="G12" s="118"/>
      <c r="H12" s="36"/>
      <c r="I12" s="36"/>
      <c r="J12" s="36"/>
      <c r="K12" s="453">
        <v>81000000</v>
      </c>
    </row>
    <row r="13" spans="1:11" ht="15.95" customHeight="1" x14ac:dyDescent="0.25">
      <c r="A13" s="79" t="s">
        <v>92</v>
      </c>
      <c r="B13" s="40" t="s">
        <v>93</v>
      </c>
      <c r="C13" s="80" t="s">
        <v>94</v>
      </c>
      <c r="D13" s="75"/>
      <c r="E13" s="75"/>
      <c r="F13" s="75"/>
      <c r="G13" s="118"/>
      <c r="H13" s="36"/>
      <c r="I13" s="36"/>
      <c r="J13" s="36"/>
      <c r="K13" s="453">
        <v>22500000</v>
      </c>
    </row>
    <row r="14" spans="1:11" ht="15.95" customHeight="1" x14ac:dyDescent="0.25">
      <c r="A14" s="79" t="s">
        <v>95</v>
      </c>
      <c r="B14" s="40" t="s">
        <v>93</v>
      </c>
      <c r="C14" s="80" t="s">
        <v>96</v>
      </c>
      <c r="D14" s="75"/>
      <c r="E14" s="75"/>
      <c r="F14" s="75"/>
      <c r="G14" s="179"/>
      <c r="H14" s="36"/>
      <c r="I14" s="36"/>
      <c r="J14" s="36"/>
      <c r="K14" s="453">
        <v>18000000</v>
      </c>
    </row>
    <row r="15" spans="1:11" ht="15.95" customHeight="1" x14ac:dyDescent="0.25">
      <c r="A15" s="79" t="s">
        <v>97</v>
      </c>
      <c r="B15" s="36"/>
      <c r="C15" s="80" t="s">
        <v>98</v>
      </c>
      <c r="D15" s="75"/>
      <c r="E15" s="75"/>
      <c r="F15" s="75"/>
      <c r="G15" s="179"/>
      <c r="H15" s="36"/>
      <c r="I15" s="36"/>
      <c r="J15" s="36"/>
      <c r="K15" s="453">
        <v>16800000</v>
      </c>
    </row>
    <row r="16" spans="1:11" ht="30" x14ac:dyDescent="0.25">
      <c r="A16" s="79" t="s">
        <v>524</v>
      </c>
      <c r="B16" s="36"/>
      <c r="C16" s="80" t="s">
        <v>99</v>
      </c>
      <c r="D16" s="75"/>
      <c r="E16" s="82"/>
      <c r="F16" s="75"/>
      <c r="G16" s="672" t="s">
        <v>100</v>
      </c>
      <c r="H16" s="36"/>
      <c r="I16" s="36"/>
      <c r="J16" s="36"/>
      <c r="K16" s="453">
        <v>14300000</v>
      </c>
    </row>
    <row r="17" spans="1:11" ht="15.95" customHeight="1" x14ac:dyDescent="0.25">
      <c r="A17" s="79" t="s">
        <v>101</v>
      </c>
      <c r="B17" s="36"/>
      <c r="C17" s="80" t="s">
        <v>102</v>
      </c>
      <c r="D17" s="75"/>
      <c r="E17" s="75"/>
      <c r="F17" s="75"/>
      <c r="G17" s="179"/>
      <c r="H17" s="36"/>
      <c r="I17" s="36"/>
      <c r="J17" s="36"/>
      <c r="K17" s="453">
        <v>10000000</v>
      </c>
    </row>
    <row r="18" spans="1:11" ht="15.95" customHeight="1" x14ac:dyDescent="0.25">
      <c r="A18" s="79" t="s">
        <v>103</v>
      </c>
      <c r="B18" s="36"/>
      <c r="C18" s="80" t="s">
        <v>102</v>
      </c>
      <c r="D18" s="75"/>
      <c r="E18" s="75"/>
      <c r="F18" s="75"/>
      <c r="G18" s="179"/>
      <c r="H18" s="36"/>
      <c r="I18" s="36"/>
      <c r="J18" s="36"/>
      <c r="K18" s="453">
        <v>1000000</v>
      </c>
    </row>
    <row r="19" spans="1:11" ht="15.95" customHeight="1" x14ac:dyDescent="0.25">
      <c r="A19" s="79" t="s">
        <v>104</v>
      </c>
      <c r="B19" s="36"/>
      <c r="C19" s="80" t="s">
        <v>105</v>
      </c>
      <c r="D19" s="75"/>
      <c r="E19" s="75"/>
      <c r="F19" s="75"/>
      <c r="G19" s="179"/>
      <c r="H19" s="36"/>
      <c r="I19" s="36"/>
      <c r="J19" s="36"/>
      <c r="K19" s="453">
        <v>200000</v>
      </c>
    </row>
    <row r="20" spans="1:11" ht="15.95" customHeight="1" x14ac:dyDescent="0.25">
      <c r="A20" s="39"/>
      <c r="B20" s="36"/>
      <c r="C20" s="36"/>
      <c r="D20" s="75"/>
      <c r="E20" s="75"/>
      <c r="F20" s="75"/>
      <c r="G20" s="118"/>
      <c r="H20" s="36"/>
      <c r="I20" s="36"/>
      <c r="J20" s="36"/>
      <c r="K20" s="76"/>
    </row>
    <row r="21" spans="1:11" s="18" customFormat="1" ht="15.95" customHeight="1" x14ac:dyDescent="0.25">
      <c r="A21" s="43" t="s">
        <v>106</v>
      </c>
      <c r="B21" s="83"/>
      <c r="C21" s="83"/>
      <c r="D21" s="84"/>
      <c r="E21" s="84"/>
      <c r="F21" s="84"/>
      <c r="G21" s="673"/>
      <c r="H21" s="83"/>
      <c r="I21" s="83"/>
      <c r="J21" s="83"/>
      <c r="K21" s="86">
        <f>SUM(K22:K22)</f>
        <v>0</v>
      </c>
    </row>
    <row r="22" spans="1:11" s="18" customFormat="1" ht="15.95" customHeight="1" x14ac:dyDescent="0.25">
      <c r="A22" s="39"/>
      <c r="B22" s="47"/>
      <c r="C22" s="47"/>
      <c r="D22" s="87"/>
      <c r="E22" s="87"/>
      <c r="F22" s="87"/>
      <c r="G22" s="496"/>
      <c r="H22" s="47"/>
      <c r="I22" s="47"/>
      <c r="J22" s="47"/>
      <c r="K22" s="89"/>
    </row>
    <row r="23" spans="1:11" ht="15.95" customHeight="1" x14ac:dyDescent="0.25">
      <c r="A23" s="31" t="s">
        <v>107</v>
      </c>
      <c r="B23" s="32"/>
      <c r="C23" s="32"/>
      <c r="D23" s="77"/>
      <c r="E23" s="77"/>
      <c r="F23" s="77"/>
      <c r="G23" s="671"/>
      <c r="H23" s="32"/>
      <c r="I23" s="32"/>
      <c r="J23" s="32"/>
      <c r="K23" s="74">
        <f>SUM(K24:K27)</f>
        <v>3870000</v>
      </c>
    </row>
    <row r="24" spans="1:11" ht="30" x14ac:dyDescent="0.25">
      <c r="A24" s="79" t="s">
        <v>108</v>
      </c>
      <c r="B24" s="36"/>
      <c r="C24" s="39" t="s">
        <v>99</v>
      </c>
      <c r="D24" s="75"/>
      <c r="E24" s="75"/>
      <c r="F24" s="75"/>
      <c r="G24" s="672" t="s">
        <v>100</v>
      </c>
      <c r="H24" s="36"/>
      <c r="I24" s="36"/>
      <c r="J24" s="36"/>
      <c r="K24" s="453">
        <v>2800000</v>
      </c>
    </row>
    <row r="25" spans="1:11" ht="15.95" customHeight="1" x14ac:dyDescent="0.25">
      <c r="A25" s="90" t="s">
        <v>109</v>
      </c>
      <c r="B25" s="36"/>
      <c r="C25" s="39" t="s">
        <v>99</v>
      </c>
      <c r="D25" s="75"/>
      <c r="E25" s="75"/>
      <c r="F25" s="75"/>
      <c r="G25" s="672"/>
      <c r="H25" s="36"/>
      <c r="I25" s="36"/>
      <c r="J25" s="36"/>
      <c r="K25" s="453">
        <v>650000</v>
      </c>
    </row>
    <row r="26" spans="1:11" ht="30" x14ac:dyDescent="0.25">
      <c r="A26" s="79" t="s">
        <v>525</v>
      </c>
      <c r="B26" s="36"/>
      <c r="C26" s="39" t="s">
        <v>99</v>
      </c>
      <c r="D26" s="75"/>
      <c r="E26" s="75"/>
      <c r="F26" s="75"/>
      <c r="G26" s="672" t="s">
        <v>100</v>
      </c>
      <c r="H26" s="36"/>
      <c r="I26" s="36"/>
      <c r="J26" s="36"/>
      <c r="K26" s="453">
        <v>370000</v>
      </c>
    </row>
    <row r="27" spans="1:11" ht="15.95" customHeight="1" x14ac:dyDescent="0.25">
      <c r="A27" s="90" t="s">
        <v>110</v>
      </c>
      <c r="B27" s="36"/>
      <c r="C27" s="39" t="s">
        <v>111</v>
      </c>
      <c r="D27" s="75"/>
      <c r="E27" s="75"/>
      <c r="F27" s="75"/>
      <c r="G27" s="672" t="s">
        <v>112</v>
      </c>
      <c r="H27" s="36"/>
      <c r="I27" s="36"/>
      <c r="J27" s="36"/>
      <c r="K27" s="453">
        <v>50000</v>
      </c>
    </row>
    <row r="28" spans="1:11" ht="15.95" customHeight="1" x14ac:dyDescent="0.25">
      <c r="A28" s="39"/>
      <c r="B28" s="36"/>
      <c r="C28" s="36"/>
      <c r="D28" s="75"/>
      <c r="E28" s="75"/>
      <c r="F28" s="75"/>
      <c r="G28" s="118"/>
      <c r="H28" s="36"/>
      <c r="I28" s="36"/>
      <c r="J28" s="36"/>
      <c r="K28" s="76"/>
    </row>
    <row r="29" spans="1:11" ht="15.95" customHeight="1" x14ac:dyDescent="0.25">
      <c r="A29" s="31" t="s">
        <v>113</v>
      </c>
      <c r="B29" s="32"/>
      <c r="C29" s="32"/>
      <c r="D29" s="77"/>
      <c r="E29" s="77"/>
      <c r="F29" s="77"/>
      <c r="G29" s="671"/>
      <c r="H29" s="32"/>
      <c r="I29" s="32"/>
      <c r="J29" s="32"/>
      <c r="K29" s="74">
        <f>SUM(K30)</f>
        <v>0</v>
      </c>
    </row>
    <row r="30" spans="1:11" ht="15.95" customHeight="1" x14ac:dyDescent="0.25">
      <c r="A30" s="35"/>
      <c r="B30" s="36"/>
      <c r="C30" s="36"/>
      <c r="D30" s="75"/>
      <c r="E30" s="75"/>
      <c r="F30" s="75"/>
      <c r="G30" s="118"/>
      <c r="H30" s="36"/>
      <c r="I30" s="36"/>
      <c r="J30" s="36"/>
      <c r="K30" s="76"/>
    </row>
    <row r="31" spans="1:11" ht="15.95" customHeight="1" x14ac:dyDescent="0.25">
      <c r="A31" s="31" t="s">
        <v>114</v>
      </c>
      <c r="B31" s="32"/>
      <c r="C31" s="32"/>
      <c r="D31" s="77"/>
      <c r="E31" s="77"/>
      <c r="F31" s="77"/>
      <c r="G31" s="671"/>
      <c r="H31" s="32"/>
      <c r="I31" s="32"/>
      <c r="J31" s="32"/>
      <c r="K31" s="74">
        <f>SUM(K32)</f>
        <v>600000</v>
      </c>
    </row>
    <row r="32" spans="1:11" ht="15.95" customHeight="1" x14ac:dyDescent="0.25">
      <c r="A32" s="90" t="s">
        <v>115</v>
      </c>
      <c r="B32" s="36"/>
      <c r="C32" s="39" t="s">
        <v>99</v>
      </c>
      <c r="D32" s="75"/>
      <c r="E32" s="75"/>
      <c r="F32" s="75"/>
      <c r="G32" s="672"/>
      <c r="H32" s="36"/>
      <c r="I32" s="36"/>
      <c r="J32" s="36"/>
      <c r="K32" s="453">
        <v>600000</v>
      </c>
    </row>
    <row r="33" spans="1:11" ht="15.95" customHeight="1" x14ac:dyDescent="0.25">
      <c r="A33" s="35"/>
      <c r="B33" s="36"/>
      <c r="C33" s="36"/>
      <c r="D33" s="75"/>
      <c r="E33" s="75"/>
      <c r="F33" s="75"/>
      <c r="G33" s="118"/>
      <c r="H33" s="36"/>
      <c r="I33" s="36"/>
      <c r="J33" s="36"/>
      <c r="K33" s="76"/>
    </row>
    <row r="34" spans="1:11" s="18" customFormat="1" ht="15.95" customHeight="1" x14ac:dyDescent="0.25">
      <c r="A34" s="43" t="s">
        <v>116</v>
      </c>
      <c r="B34" s="83"/>
      <c r="C34" s="83"/>
      <c r="D34" s="84"/>
      <c r="E34" s="84"/>
      <c r="F34" s="84"/>
      <c r="G34" s="673"/>
      <c r="H34" s="83"/>
      <c r="I34" s="83"/>
      <c r="J34" s="83"/>
      <c r="K34" s="86">
        <f>+K35</f>
        <v>0</v>
      </c>
    </row>
    <row r="35" spans="1:11" s="18" customFormat="1" ht="15.95" customHeight="1" x14ac:dyDescent="0.25">
      <c r="A35" s="45"/>
      <c r="B35" s="47"/>
      <c r="C35" s="47"/>
      <c r="D35" s="87"/>
      <c r="E35" s="87"/>
      <c r="F35" s="87"/>
      <c r="G35" s="496"/>
      <c r="H35" s="47"/>
      <c r="I35" s="47"/>
      <c r="J35" s="47"/>
      <c r="K35" s="89"/>
    </row>
    <row r="36" spans="1:11" ht="15.95" customHeight="1" x14ac:dyDescent="0.25">
      <c r="A36" s="31" t="s">
        <v>117</v>
      </c>
      <c r="B36" s="32"/>
      <c r="C36" s="32"/>
      <c r="D36" s="77"/>
      <c r="E36" s="77"/>
      <c r="F36" s="77"/>
      <c r="G36" s="671"/>
      <c r="H36" s="32"/>
      <c r="I36" s="32"/>
      <c r="J36" s="32"/>
      <c r="K36" s="74">
        <f>SUM(K37:K47)</f>
        <v>47380195</v>
      </c>
    </row>
    <row r="37" spans="1:11" s="26" customFormat="1" ht="15.95" customHeight="1" x14ac:dyDescent="0.25">
      <c r="A37" s="90" t="s">
        <v>118</v>
      </c>
      <c r="B37" s="36"/>
      <c r="C37" s="36"/>
      <c r="D37" s="75"/>
      <c r="E37" s="75"/>
      <c r="F37" s="75"/>
      <c r="G37" s="118"/>
      <c r="H37" s="36"/>
      <c r="I37" s="36"/>
      <c r="J37" s="36"/>
      <c r="K37" s="453">
        <v>16000000</v>
      </c>
    </row>
    <row r="38" spans="1:11" s="26" customFormat="1" ht="15.95" customHeight="1" x14ac:dyDescent="0.25">
      <c r="A38" s="79" t="s">
        <v>119</v>
      </c>
      <c r="B38" s="91"/>
      <c r="C38" s="92" t="s">
        <v>102</v>
      </c>
      <c r="D38" s="93">
        <v>0.1</v>
      </c>
      <c r="E38" s="91"/>
      <c r="F38" s="91"/>
      <c r="G38" s="94"/>
      <c r="H38" s="36"/>
      <c r="I38" s="36"/>
      <c r="J38" s="36"/>
      <c r="K38" s="453">
        <v>15021639.189999999</v>
      </c>
    </row>
    <row r="39" spans="1:11" ht="30" x14ac:dyDescent="0.25">
      <c r="A39" s="90" t="s">
        <v>120</v>
      </c>
      <c r="B39" s="36"/>
      <c r="C39" s="39"/>
      <c r="D39" s="75"/>
      <c r="E39" s="75"/>
      <c r="F39" s="75"/>
      <c r="G39" s="672" t="s">
        <v>100</v>
      </c>
      <c r="H39" s="36"/>
      <c r="I39" s="36"/>
      <c r="J39" s="36"/>
      <c r="K39" s="453">
        <v>4000000</v>
      </c>
    </row>
    <row r="40" spans="1:11" s="26" customFormat="1" ht="15.95" customHeight="1" x14ac:dyDescent="0.25">
      <c r="A40" s="79" t="s">
        <v>121</v>
      </c>
      <c r="B40" s="36"/>
      <c r="C40" s="36"/>
      <c r="D40" s="75"/>
      <c r="E40" s="75"/>
      <c r="F40" s="75"/>
      <c r="G40" s="118"/>
      <c r="H40" s="36"/>
      <c r="I40" s="36"/>
      <c r="J40" s="36"/>
      <c r="K40" s="453">
        <v>3000000</v>
      </c>
    </row>
    <row r="41" spans="1:11" ht="15.95" customHeight="1" x14ac:dyDescent="0.25">
      <c r="A41" s="90" t="s">
        <v>122</v>
      </c>
      <c r="B41" s="36"/>
      <c r="C41" s="39"/>
      <c r="D41" s="75"/>
      <c r="E41" s="75"/>
      <c r="F41" s="75"/>
      <c r="G41" s="672"/>
      <c r="H41" s="36"/>
      <c r="I41" s="36"/>
      <c r="J41" s="36"/>
      <c r="K41" s="453">
        <v>2760791.89</v>
      </c>
    </row>
    <row r="42" spans="1:11" ht="45" x14ac:dyDescent="0.25">
      <c r="A42" s="90" t="s">
        <v>123</v>
      </c>
      <c r="B42" s="36"/>
      <c r="C42" s="39" t="s">
        <v>44</v>
      </c>
      <c r="D42" s="75"/>
      <c r="E42" s="75"/>
      <c r="F42" s="75"/>
      <c r="G42" s="672" t="s">
        <v>124</v>
      </c>
      <c r="H42" s="36"/>
      <c r="I42" s="36"/>
      <c r="J42" s="36"/>
      <c r="K42" s="453">
        <v>2500000</v>
      </c>
    </row>
    <row r="43" spans="1:11" ht="15.95" customHeight="1" x14ac:dyDescent="0.25">
      <c r="A43" s="90" t="s">
        <v>125</v>
      </c>
      <c r="B43" s="36"/>
      <c r="C43" s="39"/>
      <c r="D43" s="75"/>
      <c r="E43" s="75"/>
      <c r="F43" s="75"/>
      <c r="G43" s="672"/>
      <c r="H43" s="36"/>
      <c r="I43" s="36"/>
      <c r="J43" s="36"/>
      <c r="K43" s="453">
        <v>2000000</v>
      </c>
    </row>
    <row r="44" spans="1:11" s="26" customFormat="1" ht="15.95" customHeight="1" x14ac:dyDescent="0.25">
      <c r="A44" s="79" t="s">
        <v>126</v>
      </c>
      <c r="B44" s="91"/>
      <c r="C44" s="92" t="s">
        <v>102</v>
      </c>
      <c r="D44" s="93">
        <v>0.01</v>
      </c>
      <c r="E44" s="91"/>
      <c r="F44" s="94"/>
      <c r="G44" s="94"/>
      <c r="H44" s="36"/>
      <c r="I44" s="36"/>
      <c r="J44" s="36"/>
      <c r="K44" s="453">
        <v>1502163.92</v>
      </c>
    </row>
    <row r="45" spans="1:11" s="26" customFormat="1" ht="45" x14ac:dyDescent="0.25">
      <c r="A45" s="79" t="s">
        <v>127</v>
      </c>
      <c r="B45" s="91"/>
      <c r="C45" s="92" t="s">
        <v>102</v>
      </c>
      <c r="D45" s="91"/>
      <c r="E45" s="668" t="s">
        <v>128</v>
      </c>
      <c r="F45" s="91"/>
      <c r="G45" s="94"/>
      <c r="H45" s="36"/>
      <c r="I45" s="36"/>
      <c r="J45" s="36"/>
      <c r="K45" s="453">
        <v>350000</v>
      </c>
    </row>
    <row r="46" spans="1:11" s="26" customFormat="1" ht="15.95" customHeight="1" x14ac:dyDescent="0.25">
      <c r="A46" s="79" t="s">
        <v>129</v>
      </c>
      <c r="B46" s="36"/>
      <c r="C46" s="36"/>
      <c r="D46" s="75"/>
      <c r="E46" s="75"/>
      <c r="F46" s="75"/>
      <c r="G46" s="118"/>
      <c r="H46" s="36"/>
      <c r="I46" s="36"/>
      <c r="J46" s="36"/>
      <c r="K46" s="453">
        <v>190000</v>
      </c>
    </row>
    <row r="47" spans="1:11" ht="15.95" customHeight="1" x14ac:dyDescent="0.25">
      <c r="A47" s="90" t="s">
        <v>130</v>
      </c>
      <c r="B47" s="36"/>
      <c r="C47" s="39"/>
      <c r="D47" s="75"/>
      <c r="E47" s="75"/>
      <c r="F47" s="75"/>
      <c r="G47" s="672"/>
      <c r="H47" s="36"/>
      <c r="I47" s="36"/>
      <c r="J47" s="36"/>
      <c r="K47" s="453">
        <v>55600</v>
      </c>
    </row>
    <row r="48" spans="1:11" ht="15.95" customHeight="1" x14ac:dyDescent="0.25">
      <c r="A48" s="35"/>
      <c r="B48" s="36"/>
      <c r="C48" s="36"/>
      <c r="D48" s="75"/>
      <c r="E48" s="75"/>
      <c r="F48" s="75"/>
      <c r="G48" s="118"/>
      <c r="H48" s="36"/>
      <c r="I48" s="36"/>
      <c r="J48" s="36"/>
      <c r="K48" s="76"/>
    </row>
    <row r="49" spans="1:11" ht="15.95" customHeight="1" x14ac:dyDescent="0.25">
      <c r="A49" s="55" t="s">
        <v>131</v>
      </c>
      <c r="B49" s="66"/>
      <c r="C49" s="66"/>
      <c r="D49" s="96"/>
      <c r="E49" s="96"/>
      <c r="F49" s="96"/>
      <c r="G49" s="328"/>
      <c r="H49" s="66"/>
      <c r="I49" s="66"/>
      <c r="J49" s="66"/>
      <c r="K49" s="64">
        <f>+K9+K11+K21+K23+K29+K31+K34+K36</f>
        <v>215650195</v>
      </c>
    </row>
    <row r="50" spans="1:11" x14ac:dyDescent="0.25">
      <c r="A50" s="27"/>
      <c r="B50" s="28"/>
      <c r="C50" s="28"/>
      <c r="D50" s="28"/>
      <c r="E50" s="28"/>
      <c r="F50" s="28"/>
      <c r="G50" s="674"/>
      <c r="H50" s="28"/>
      <c r="I50" s="28"/>
      <c r="J50" s="28"/>
      <c r="K50" s="375"/>
    </row>
  </sheetData>
  <mergeCells count="11">
    <mergeCell ref="J7:J8"/>
    <mergeCell ref="K7:K8"/>
    <mergeCell ref="H6:I6"/>
    <mergeCell ref="A7:A8"/>
    <mergeCell ref="B7:B8"/>
    <mergeCell ref="C7:C8"/>
    <mergeCell ref="D7:D8"/>
    <mergeCell ref="E7:F7"/>
    <mergeCell ref="G7:G8"/>
    <mergeCell ref="H7:I7"/>
    <mergeCell ref="E6:F6"/>
  </mergeCells>
  <printOptions horizontalCentered="1"/>
  <pageMargins left="0.31496062992125984" right="0.11811023622047245" top="0.35433070866141736" bottom="0.19685039370078741" header="0.31496062992125984" footer="0.31496062992125984"/>
  <pageSetup paperSize="5" scale="65" orientation="landscape" r:id="rId1"/>
  <ignoredErrors>
    <ignoredError sqref="A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80" zoomScaleNormal="80" workbookViewId="0">
      <selection activeCell="K1" sqref="K1:K1048576"/>
    </sheetView>
  </sheetViews>
  <sheetFormatPr baseColWidth="10" defaultRowHeight="15" x14ac:dyDescent="0.25"/>
  <cols>
    <col min="1" max="1" width="52" bestFit="1" customWidth="1"/>
    <col min="2" max="2" width="15" bestFit="1" customWidth="1"/>
    <col min="3" max="3" width="13.140625" bestFit="1" customWidth="1"/>
    <col min="4" max="4" width="9.7109375" customWidth="1"/>
    <col min="5" max="5" width="11.140625" customWidth="1"/>
    <col min="6" max="6" width="11.7109375" customWidth="1"/>
    <col min="7" max="7" width="9.28515625" bestFit="1" customWidth="1"/>
    <col min="8" max="8" width="8.42578125" bestFit="1" customWidth="1"/>
    <col min="9" max="9" width="8.85546875" bestFit="1" customWidth="1"/>
    <col min="10" max="10" width="18.85546875" bestFit="1" customWidth="1"/>
    <col min="11" max="11" width="15.140625" style="150" bestFit="1"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18" customFormat="1" x14ac:dyDescent="0.25">
      <c r="K1" s="362"/>
    </row>
    <row r="2" spans="1:11" s="18" customFormat="1" x14ac:dyDescent="0.25">
      <c r="A2" s="19" t="s">
        <v>84</v>
      </c>
      <c r="B2" s="20"/>
      <c r="C2" s="20"/>
      <c r="D2" s="20"/>
      <c r="E2" s="20"/>
      <c r="F2" s="20"/>
      <c r="G2" s="20"/>
      <c r="H2" s="20"/>
      <c r="I2" s="20"/>
      <c r="J2" s="20"/>
      <c r="K2" s="363" t="s">
        <v>20</v>
      </c>
    </row>
    <row r="3" spans="1:11" s="18" customFormat="1" x14ac:dyDescent="0.25">
      <c r="A3" s="154" t="s">
        <v>85</v>
      </c>
      <c r="B3" s="20"/>
      <c r="C3" s="20"/>
      <c r="D3" s="20"/>
      <c r="E3" s="20"/>
      <c r="F3" s="20"/>
      <c r="G3" s="20"/>
      <c r="H3" s="20"/>
      <c r="I3" s="20"/>
      <c r="J3" s="20"/>
      <c r="K3" s="364"/>
    </row>
    <row r="4" spans="1:11" s="18" customFormat="1" x14ac:dyDescent="0.25">
      <c r="A4" s="29" t="s">
        <v>2203</v>
      </c>
      <c r="B4" s="20"/>
      <c r="C4" s="20"/>
      <c r="D4" s="20"/>
      <c r="E4" s="20"/>
      <c r="F4" s="20"/>
      <c r="G4" s="20"/>
      <c r="H4" s="20"/>
      <c r="I4" s="20"/>
      <c r="J4" s="20"/>
      <c r="K4" s="364"/>
    </row>
    <row r="5" spans="1:11" s="18" customFormat="1" x14ac:dyDescent="0.25">
      <c r="A5" s="19"/>
      <c r="B5" s="20"/>
      <c r="C5" s="20"/>
      <c r="D5" s="20"/>
      <c r="E5" s="20"/>
      <c r="F5" s="20"/>
      <c r="G5" s="20"/>
      <c r="H5" s="20"/>
      <c r="I5" s="20"/>
      <c r="J5" s="20"/>
      <c r="K5" s="364"/>
    </row>
    <row r="6" spans="1:11" s="18" customFormat="1" ht="18.75" customHeight="1" x14ac:dyDescent="0.25">
      <c r="A6" s="72"/>
      <c r="D6" s="73"/>
      <c r="E6" s="73"/>
      <c r="F6" s="73"/>
      <c r="G6" s="72"/>
      <c r="H6" s="73"/>
      <c r="I6" s="73"/>
      <c r="K6" s="639"/>
    </row>
    <row r="7" spans="1:11" s="18" customFormat="1" x14ac:dyDescent="0.25">
      <c r="A7" s="271" t="s">
        <v>21</v>
      </c>
      <c r="B7" s="271" t="s">
        <v>22</v>
      </c>
      <c r="C7" s="271" t="s">
        <v>23</v>
      </c>
      <c r="D7" s="271"/>
      <c r="E7" s="919" t="s">
        <v>24</v>
      </c>
      <c r="F7" s="919"/>
      <c r="G7" s="271" t="s">
        <v>25</v>
      </c>
      <c r="H7" s="932" t="s">
        <v>26</v>
      </c>
      <c r="I7" s="932"/>
      <c r="J7" s="271" t="s">
        <v>27</v>
      </c>
      <c r="K7" s="365" t="s">
        <v>28</v>
      </c>
    </row>
    <row r="8" spans="1:11" s="24" customFormat="1" x14ac:dyDescent="0.25">
      <c r="A8" s="933" t="s">
        <v>29</v>
      </c>
      <c r="B8" s="930" t="s">
        <v>30</v>
      </c>
      <c r="C8" s="930" t="s">
        <v>31</v>
      </c>
      <c r="D8" s="930" t="s">
        <v>32</v>
      </c>
      <c r="E8" s="930" t="s">
        <v>33</v>
      </c>
      <c r="F8" s="930"/>
      <c r="G8" s="930" t="s">
        <v>34</v>
      </c>
      <c r="H8" s="930" t="s">
        <v>35</v>
      </c>
      <c r="I8" s="930"/>
      <c r="J8" s="930" t="s">
        <v>36</v>
      </c>
      <c r="K8" s="931" t="s">
        <v>1155</v>
      </c>
    </row>
    <row r="9" spans="1:11" s="24" customFormat="1" x14ac:dyDescent="0.25">
      <c r="A9" s="933"/>
      <c r="B9" s="930"/>
      <c r="C9" s="930"/>
      <c r="D9" s="930"/>
      <c r="E9" s="270" t="s">
        <v>38</v>
      </c>
      <c r="F9" s="270" t="s">
        <v>39</v>
      </c>
      <c r="G9" s="930"/>
      <c r="H9" s="270" t="s">
        <v>38</v>
      </c>
      <c r="I9" s="270" t="s">
        <v>39</v>
      </c>
      <c r="J9" s="930"/>
      <c r="K9" s="931"/>
    </row>
    <row r="10" spans="1:11" ht="15.95" customHeight="1" x14ac:dyDescent="0.25">
      <c r="A10" s="31" t="s">
        <v>88</v>
      </c>
      <c r="B10" s="32"/>
      <c r="C10" s="32"/>
      <c r="D10" s="32"/>
      <c r="E10" s="32"/>
      <c r="F10" s="32"/>
      <c r="G10" s="32"/>
      <c r="H10" s="32"/>
      <c r="I10" s="32"/>
      <c r="J10" s="32"/>
      <c r="K10" s="74">
        <f>SUM(K11)</f>
        <v>0</v>
      </c>
    </row>
    <row r="11" spans="1:11" ht="19.5" customHeight="1" x14ac:dyDescent="0.25">
      <c r="A11" s="39"/>
      <c r="B11" s="36"/>
      <c r="C11" s="36"/>
      <c r="D11" s="75"/>
      <c r="E11" s="75"/>
      <c r="F11" s="75"/>
      <c r="G11" s="36"/>
      <c r="H11" s="36"/>
      <c r="I11" s="36"/>
      <c r="J11" s="36"/>
      <c r="K11" s="76"/>
    </row>
    <row r="12" spans="1:11" ht="15.95" customHeight="1" x14ac:dyDescent="0.25">
      <c r="A12" s="31" t="s">
        <v>89</v>
      </c>
      <c r="B12" s="32"/>
      <c r="C12" s="32"/>
      <c r="D12" s="77"/>
      <c r="E12" s="77"/>
      <c r="F12" s="77"/>
      <c r="G12" s="32"/>
      <c r="H12" s="32"/>
      <c r="I12" s="32"/>
      <c r="J12" s="32"/>
      <c r="K12" s="74">
        <f>SUM(K13:K19)</f>
        <v>731205.83</v>
      </c>
    </row>
    <row r="13" spans="1:11" ht="15.95" customHeight="1" x14ac:dyDescent="0.25">
      <c r="A13" s="675" t="s">
        <v>258</v>
      </c>
      <c r="B13" s="36"/>
      <c r="C13" s="41" t="s">
        <v>566</v>
      </c>
      <c r="D13" s="117"/>
      <c r="E13" s="117"/>
      <c r="F13" s="117"/>
      <c r="G13" s="41" t="s">
        <v>317</v>
      </c>
      <c r="H13" s="41"/>
      <c r="I13" s="41"/>
      <c r="J13" s="41" t="s">
        <v>1156</v>
      </c>
      <c r="K13" s="453">
        <v>146530.21</v>
      </c>
    </row>
    <row r="14" spans="1:11" ht="15.95" customHeight="1" x14ac:dyDescent="0.25">
      <c r="A14" s="39" t="s">
        <v>1157</v>
      </c>
      <c r="B14" s="36"/>
      <c r="C14" s="41"/>
      <c r="D14" s="117"/>
      <c r="E14" s="117"/>
      <c r="F14" s="117"/>
      <c r="G14" s="41"/>
      <c r="H14" s="41"/>
      <c r="I14" s="41"/>
      <c r="J14" s="41" t="s">
        <v>1156</v>
      </c>
      <c r="K14" s="453">
        <v>55048.82</v>
      </c>
    </row>
    <row r="15" spans="1:11" ht="15.95" customHeight="1" x14ac:dyDescent="0.25">
      <c r="A15" s="39" t="s">
        <v>1158</v>
      </c>
      <c r="B15" s="36"/>
      <c r="C15" s="41"/>
      <c r="D15" s="117"/>
      <c r="E15" s="117"/>
      <c r="F15" s="117"/>
      <c r="G15" s="41" t="s">
        <v>1159</v>
      </c>
      <c r="H15" s="41"/>
      <c r="I15" s="41"/>
      <c r="J15" s="41" t="s">
        <v>1160</v>
      </c>
      <c r="K15" s="453">
        <v>44273.68</v>
      </c>
    </row>
    <row r="16" spans="1:11" ht="15.95" customHeight="1" x14ac:dyDescent="0.25">
      <c r="A16" s="39" t="s">
        <v>1161</v>
      </c>
      <c r="B16" s="36"/>
      <c r="C16" s="41" t="s">
        <v>545</v>
      </c>
      <c r="D16" s="117"/>
      <c r="E16" s="117"/>
      <c r="F16" s="117"/>
      <c r="G16" s="41"/>
      <c r="H16" s="41"/>
      <c r="I16" s="41"/>
      <c r="J16" s="41" t="s">
        <v>1162</v>
      </c>
      <c r="K16" s="453">
        <v>208000</v>
      </c>
    </row>
    <row r="17" spans="1:11" ht="15.95" customHeight="1" x14ac:dyDescent="0.25">
      <c r="A17" s="39" t="s">
        <v>1163</v>
      </c>
      <c r="B17" s="36"/>
      <c r="C17" s="41" t="s">
        <v>44</v>
      </c>
      <c r="D17" s="117"/>
      <c r="E17" s="117"/>
      <c r="F17" s="117"/>
      <c r="G17" s="41" t="s">
        <v>1164</v>
      </c>
      <c r="H17" s="41"/>
      <c r="I17" s="41"/>
      <c r="J17" s="41" t="s">
        <v>1165</v>
      </c>
      <c r="K17" s="453">
        <v>240000</v>
      </c>
    </row>
    <row r="18" spans="1:11" ht="15.95" customHeight="1" x14ac:dyDescent="0.25">
      <c r="A18" s="39" t="s">
        <v>1166</v>
      </c>
      <c r="B18" s="36"/>
      <c r="C18" s="41" t="s">
        <v>44</v>
      </c>
      <c r="D18" s="117"/>
      <c r="E18" s="117"/>
      <c r="F18" s="117"/>
      <c r="G18" s="41"/>
      <c r="H18" s="41"/>
      <c r="I18" s="41"/>
      <c r="J18" s="41" t="s">
        <v>1167</v>
      </c>
      <c r="K18" s="453">
        <v>37353.120000000003</v>
      </c>
    </row>
    <row r="19" spans="1:11" ht="15.95" customHeight="1" x14ac:dyDescent="0.25">
      <c r="A19" s="39"/>
      <c r="B19" s="36"/>
      <c r="C19" s="36"/>
      <c r="D19" s="75"/>
      <c r="E19" s="75"/>
      <c r="F19" s="75"/>
      <c r="G19" s="36"/>
      <c r="H19" s="36"/>
      <c r="I19" s="36"/>
      <c r="J19" s="36"/>
      <c r="K19" s="76"/>
    </row>
    <row r="20" spans="1:11" s="18" customFormat="1" ht="15.95" customHeight="1" x14ac:dyDescent="0.25">
      <c r="A20" s="43" t="s">
        <v>106</v>
      </c>
      <c r="B20" s="83"/>
      <c r="C20" s="83"/>
      <c r="D20" s="84"/>
      <c r="E20" s="84"/>
      <c r="F20" s="84"/>
      <c r="G20" s="83"/>
      <c r="H20" s="83"/>
      <c r="I20" s="83"/>
      <c r="J20" s="83"/>
      <c r="K20" s="86">
        <f>SUM(K21:K21)</f>
        <v>0</v>
      </c>
    </row>
    <row r="21" spans="1:11" s="18" customFormat="1" ht="15.95" customHeight="1" x14ac:dyDescent="0.25">
      <c r="A21" s="39"/>
      <c r="B21" s="47"/>
      <c r="C21" s="47"/>
      <c r="D21" s="87"/>
      <c r="E21" s="87"/>
      <c r="F21" s="87"/>
      <c r="G21" s="47"/>
      <c r="H21" s="47"/>
      <c r="I21" s="47"/>
      <c r="J21" s="47"/>
      <c r="K21" s="89"/>
    </row>
    <row r="22" spans="1:11" ht="15.95" customHeight="1" x14ac:dyDescent="0.25">
      <c r="A22" s="31" t="s">
        <v>107</v>
      </c>
      <c r="B22" s="32"/>
      <c r="C22" s="32"/>
      <c r="D22" s="77"/>
      <c r="E22" s="77"/>
      <c r="F22" s="77"/>
      <c r="G22" s="32"/>
      <c r="H22" s="32"/>
      <c r="I22" s="32"/>
      <c r="J22" s="32"/>
      <c r="K22" s="74">
        <f>SUM(K23:K23)</f>
        <v>0</v>
      </c>
    </row>
    <row r="23" spans="1:11" ht="15.95" customHeight="1" x14ac:dyDescent="0.25">
      <c r="A23" s="39"/>
      <c r="B23" s="36"/>
      <c r="C23" s="36"/>
      <c r="D23" s="75"/>
      <c r="E23" s="75"/>
      <c r="F23" s="75"/>
      <c r="G23" s="36"/>
      <c r="H23" s="36"/>
      <c r="I23" s="36"/>
      <c r="J23" s="36"/>
      <c r="K23" s="76"/>
    </row>
    <row r="24" spans="1:11" ht="15.95" customHeight="1" x14ac:dyDescent="0.25">
      <c r="A24" s="31" t="s">
        <v>113</v>
      </c>
      <c r="B24" s="32"/>
      <c r="C24" s="32"/>
      <c r="D24" s="77"/>
      <c r="E24" s="77"/>
      <c r="F24" s="77"/>
      <c r="G24" s="32"/>
      <c r="H24" s="32"/>
      <c r="I24" s="32"/>
      <c r="J24" s="32"/>
      <c r="K24" s="74">
        <f>SUM(K25)</f>
        <v>0</v>
      </c>
    </row>
    <row r="25" spans="1:11" ht="15.95" customHeight="1" x14ac:dyDescent="0.25">
      <c r="A25" s="35"/>
      <c r="B25" s="36"/>
      <c r="C25" s="36"/>
      <c r="D25" s="75"/>
      <c r="E25" s="75"/>
      <c r="F25" s="75"/>
      <c r="G25" s="36"/>
      <c r="H25" s="36"/>
      <c r="I25" s="36"/>
      <c r="J25" s="36"/>
      <c r="K25" s="76"/>
    </row>
    <row r="26" spans="1:11" ht="15.95" customHeight="1" x14ac:dyDescent="0.25">
      <c r="A26" s="31" t="s">
        <v>114</v>
      </c>
      <c r="B26" s="32"/>
      <c r="C26" s="32"/>
      <c r="D26" s="77"/>
      <c r="E26" s="77"/>
      <c r="F26" s="77"/>
      <c r="G26" s="32"/>
      <c r="H26" s="32"/>
      <c r="I26" s="32"/>
      <c r="J26" s="32"/>
      <c r="K26" s="74">
        <f>SUM(K27:K28)</f>
        <v>1000</v>
      </c>
    </row>
    <row r="27" spans="1:11" ht="15.95" customHeight="1" x14ac:dyDescent="0.25">
      <c r="A27" s="39" t="s">
        <v>1168</v>
      </c>
      <c r="B27" s="41"/>
      <c r="C27" s="41"/>
      <c r="D27" s="117"/>
      <c r="E27" s="117"/>
      <c r="F27" s="117"/>
      <c r="G27" s="41"/>
      <c r="H27" s="41"/>
      <c r="I27" s="41"/>
      <c r="J27" s="41" t="s">
        <v>1169</v>
      </c>
      <c r="K27" s="453">
        <v>1000</v>
      </c>
    </row>
    <row r="28" spans="1:11" ht="15.95" customHeight="1" x14ac:dyDescent="0.25">
      <c r="A28" s="35"/>
      <c r="B28" s="36"/>
      <c r="C28" s="36"/>
      <c r="D28" s="75"/>
      <c r="E28" s="75"/>
      <c r="F28" s="75"/>
      <c r="G28" s="36"/>
      <c r="H28" s="36"/>
      <c r="I28" s="36"/>
      <c r="J28" s="36"/>
      <c r="K28" s="76"/>
    </row>
    <row r="29" spans="1:11" s="18" customFormat="1" ht="15.95" customHeight="1" x14ac:dyDescent="0.25">
      <c r="A29" s="43" t="s">
        <v>116</v>
      </c>
      <c r="B29" s="83"/>
      <c r="C29" s="83"/>
      <c r="D29" s="84"/>
      <c r="E29" s="84"/>
      <c r="F29" s="84"/>
      <c r="G29" s="83"/>
      <c r="H29" s="83"/>
      <c r="I29" s="83"/>
      <c r="J29" s="83"/>
      <c r="K29" s="86">
        <f>SUM(K30)</f>
        <v>0</v>
      </c>
    </row>
    <row r="30" spans="1:11" s="18" customFormat="1" ht="15.95" customHeight="1" x14ac:dyDescent="0.25">
      <c r="A30" s="45"/>
      <c r="B30" s="47"/>
      <c r="C30" s="47"/>
      <c r="D30" s="87"/>
      <c r="E30" s="87"/>
      <c r="F30" s="87"/>
      <c r="G30" s="47"/>
      <c r="H30" s="47"/>
      <c r="I30" s="47"/>
      <c r="J30" s="47"/>
      <c r="K30" s="89"/>
    </row>
    <row r="31" spans="1:11" ht="15.95" customHeight="1" x14ac:dyDescent="0.25">
      <c r="A31" s="31" t="s">
        <v>117</v>
      </c>
      <c r="B31" s="32"/>
      <c r="C31" s="32"/>
      <c r="D31" s="77"/>
      <c r="E31" s="77"/>
      <c r="F31" s="77"/>
      <c r="G31" s="32"/>
      <c r="H31" s="32"/>
      <c r="I31" s="32"/>
      <c r="J31" s="32"/>
      <c r="K31" s="74">
        <f>SUM(K32:K35)</f>
        <v>357048.86</v>
      </c>
    </row>
    <row r="32" spans="1:11" ht="15.95" customHeight="1" x14ac:dyDescent="0.25">
      <c r="A32" s="39" t="s">
        <v>1170</v>
      </c>
      <c r="B32" s="41"/>
      <c r="C32" s="41"/>
      <c r="D32" s="117"/>
      <c r="E32" s="117"/>
      <c r="F32" s="117"/>
      <c r="G32" s="41"/>
      <c r="H32" s="41"/>
      <c r="I32" s="41"/>
      <c r="J32" s="41" t="s">
        <v>1171</v>
      </c>
      <c r="K32" s="453">
        <v>328041.48</v>
      </c>
    </row>
    <row r="33" spans="1:11" ht="15.95" customHeight="1" x14ac:dyDescent="0.25">
      <c r="A33" s="39" t="s">
        <v>1172</v>
      </c>
      <c r="B33" s="41"/>
      <c r="C33" s="41"/>
      <c r="D33" s="117"/>
      <c r="E33" s="117"/>
      <c r="F33" s="117"/>
      <c r="G33" s="41"/>
      <c r="H33" s="41"/>
      <c r="I33" s="41"/>
      <c r="J33" s="41"/>
      <c r="K33" s="453">
        <v>15410.53</v>
      </c>
    </row>
    <row r="34" spans="1:11" ht="15.95" customHeight="1" x14ac:dyDescent="0.25">
      <c r="A34" s="39" t="s">
        <v>934</v>
      </c>
      <c r="B34" s="41"/>
      <c r="C34" s="41"/>
      <c r="D34" s="117"/>
      <c r="E34" s="117"/>
      <c r="F34" s="117"/>
      <c r="G34" s="41"/>
      <c r="H34" s="41"/>
      <c r="I34" s="41"/>
      <c r="J34" s="41" t="s">
        <v>1171</v>
      </c>
      <c r="K34" s="453">
        <v>1000</v>
      </c>
    </row>
    <row r="35" spans="1:11" ht="15.95" customHeight="1" x14ac:dyDescent="0.25">
      <c r="A35" s="39" t="s">
        <v>1173</v>
      </c>
      <c r="B35" s="41"/>
      <c r="C35" s="41"/>
      <c r="D35" s="117"/>
      <c r="E35" s="117"/>
      <c r="F35" s="117"/>
      <c r="G35" s="41"/>
      <c r="H35" s="41"/>
      <c r="I35" s="41"/>
      <c r="J35" s="41"/>
      <c r="K35" s="453">
        <v>12596.85</v>
      </c>
    </row>
    <row r="36" spans="1:11" ht="15.95" customHeight="1" x14ac:dyDescent="0.25">
      <c r="A36" s="39"/>
      <c r="B36" s="41"/>
      <c r="C36" s="41"/>
      <c r="D36" s="117"/>
      <c r="E36" s="117"/>
      <c r="F36" s="117"/>
      <c r="G36" s="41"/>
      <c r="H36" s="41"/>
      <c r="I36" s="41"/>
      <c r="J36" s="41"/>
      <c r="K36" s="453"/>
    </row>
    <row r="37" spans="1:11" ht="15.95" customHeight="1" x14ac:dyDescent="0.25">
      <c r="A37" s="55" t="s">
        <v>131</v>
      </c>
      <c r="B37" s="269"/>
      <c r="C37" s="269"/>
      <c r="D37" s="96"/>
      <c r="E37" s="96"/>
      <c r="F37" s="96"/>
      <c r="G37" s="269"/>
      <c r="H37" s="269"/>
      <c r="I37" s="269"/>
      <c r="J37" s="269"/>
      <c r="K37" s="64">
        <f>+K10+K12+K20+K22+K24+K26+K29+K31</f>
        <v>1089254.69</v>
      </c>
    </row>
    <row r="38" spans="1:11" x14ac:dyDescent="0.25">
      <c r="A38" s="27"/>
      <c r="B38" s="28"/>
      <c r="C38" s="28"/>
      <c r="D38" s="28"/>
      <c r="E38" s="28"/>
      <c r="F38" s="28"/>
      <c r="G38" s="28"/>
      <c r="H38" s="28"/>
      <c r="I38" s="28"/>
      <c r="J38" s="28"/>
      <c r="K38" s="375"/>
    </row>
  </sheetData>
  <mergeCells count="11">
    <mergeCell ref="H8:I8"/>
    <mergeCell ref="J8:J9"/>
    <mergeCell ref="K8:K9"/>
    <mergeCell ref="H7:I7"/>
    <mergeCell ref="A8:A9"/>
    <mergeCell ref="B8:B9"/>
    <mergeCell ref="C8:C9"/>
    <mergeCell ref="D8:D9"/>
    <mergeCell ref="E8:F8"/>
    <mergeCell ref="G8:G9"/>
    <mergeCell ref="E7:F7"/>
  </mergeCells>
  <pageMargins left="0.70866141732283472" right="0.70866141732283472" top="0.74803149606299213" bottom="0.74803149606299213" header="0.31496062992125984" footer="0.31496062992125984"/>
  <pageSetup paperSize="9"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90" zoomScaleNormal="90" workbookViewId="0">
      <selection activeCell="K32" sqref="K32"/>
    </sheetView>
  </sheetViews>
  <sheetFormatPr baseColWidth="10" defaultRowHeight="15" x14ac:dyDescent="0.25"/>
  <cols>
    <col min="1" max="1" width="51.42578125" bestFit="1" customWidth="1"/>
    <col min="2" max="2" width="14.7109375" style="488" bestFit="1" customWidth="1"/>
    <col min="3" max="3" width="19" style="477" bestFit="1" customWidth="1"/>
    <col min="4" max="4" width="9.5703125" customWidth="1"/>
    <col min="5" max="5" width="12.85546875" customWidth="1"/>
    <col min="6" max="6" width="12.7109375" customWidth="1"/>
    <col min="7" max="7" width="11.28515625" bestFit="1" customWidth="1"/>
    <col min="8" max="9" width="9.7109375" bestFit="1" customWidth="1"/>
    <col min="10" max="10" width="33.42578125" bestFit="1" customWidth="1"/>
    <col min="11" max="11" width="15" style="150" customWidth="1"/>
    <col min="12" max="12" width="1.28515625" customWidth="1"/>
    <col min="257" max="257" width="71" customWidth="1"/>
    <col min="258" max="258" width="17.7109375" customWidth="1"/>
    <col min="259" max="259" width="18.85546875" customWidth="1"/>
    <col min="260" max="265" width="17.7109375" customWidth="1"/>
    <col min="266" max="266" width="19.28515625" customWidth="1"/>
    <col min="267" max="267" width="17.7109375" customWidth="1"/>
    <col min="268" max="268" width="1.28515625" customWidth="1"/>
    <col min="513" max="513" width="71" customWidth="1"/>
    <col min="514" max="514" width="17.7109375" customWidth="1"/>
    <col min="515" max="515" width="18.85546875" customWidth="1"/>
    <col min="516" max="521" width="17.7109375" customWidth="1"/>
    <col min="522" max="522" width="19.28515625" customWidth="1"/>
    <col min="523" max="523" width="17.7109375" customWidth="1"/>
    <col min="524" max="524" width="1.28515625" customWidth="1"/>
    <col min="769" max="769" width="71" customWidth="1"/>
    <col min="770" max="770" width="17.7109375" customWidth="1"/>
    <col min="771" max="771" width="18.85546875" customWidth="1"/>
    <col min="772" max="777" width="17.7109375" customWidth="1"/>
    <col min="778" max="778" width="19.28515625" customWidth="1"/>
    <col min="779" max="779" width="17.7109375" customWidth="1"/>
    <col min="780" max="780" width="1.28515625" customWidth="1"/>
    <col min="1025" max="1025" width="71" customWidth="1"/>
    <col min="1026" max="1026" width="17.7109375" customWidth="1"/>
    <col min="1027" max="1027" width="18.85546875" customWidth="1"/>
    <col min="1028" max="1033" width="17.7109375" customWidth="1"/>
    <col min="1034" max="1034" width="19.28515625" customWidth="1"/>
    <col min="1035" max="1035" width="17.7109375" customWidth="1"/>
    <col min="1036" max="1036" width="1.28515625" customWidth="1"/>
    <col min="1281" max="1281" width="71" customWidth="1"/>
    <col min="1282" max="1282" width="17.7109375" customWidth="1"/>
    <col min="1283" max="1283" width="18.85546875" customWidth="1"/>
    <col min="1284" max="1289" width="17.7109375" customWidth="1"/>
    <col min="1290" max="1290" width="19.28515625" customWidth="1"/>
    <col min="1291" max="1291" width="17.7109375" customWidth="1"/>
    <col min="1292" max="1292" width="1.28515625" customWidth="1"/>
    <col min="1537" max="1537" width="71" customWidth="1"/>
    <col min="1538" max="1538" width="17.7109375" customWidth="1"/>
    <col min="1539" max="1539" width="18.85546875" customWidth="1"/>
    <col min="1540" max="1545" width="17.7109375" customWidth="1"/>
    <col min="1546" max="1546" width="19.28515625" customWidth="1"/>
    <col min="1547" max="1547" width="17.7109375" customWidth="1"/>
    <col min="1548" max="1548" width="1.28515625" customWidth="1"/>
    <col min="1793" max="1793" width="71" customWidth="1"/>
    <col min="1794" max="1794" width="17.7109375" customWidth="1"/>
    <col min="1795" max="1795" width="18.85546875" customWidth="1"/>
    <col min="1796" max="1801" width="17.7109375" customWidth="1"/>
    <col min="1802" max="1802" width="19.28515625" customWidth="1"/>
    <col min="1803" max="1803" width="17.7109375" customWidth="1"/>
    <col min="1804" max="1804" width="1.28515625" customWidth="1"/>
    <col min="2049" max="2049" width="71" customWidth="1"/>
    <col min="2050" max="2050" width="17.7109375" customWidth="1"/>
    <col min="2051" max="2051" width="18.85546875" customWidth="1"/>
    <col min="2052" max="2057" width="17.7109375" customWidth="1"/>
    <col min="2058" max="2058" width="19.28515625" customWidth="1"/>
    <col min="2059" max="2059" width="17.7109375" customWidth="1"/>
    <col min="2060" max="2060" width="1.28515625" customWidth="1"/>
    <col min="2305" max="2305" width="71" customWidth="1"/>
    <col min="2306" max="2306" width="17.7109375" customWidth="1"/>
    <col min="2307" max="2307" width="18.85546875" customWidth="1"/>
    <col min="2308" max="2313" width="17.7109375" customWidth="1"/>
    <col min="2314" max="2314" width="19.28515625" customWidth="1"/>
    <col min="2315" max="2315" width="17.7109375" customWidth="1"/>
    <col min="2316" max="2316" width="1.28515625" customWidth="1"/>
    <col min="2561" max="2561" width="71" customWidth="1"/>
    <col min="2562" max="2562" width="17.7109375" customWidth="1"/>
    <col min="2563" max="2563" width="18.85546875" customWidth="1"/>
    <col min="2564" max="2569" width="17.7109375" customWidth="1"/>
    <col min="2570" max="2570" width="19.28515625" customWidth="1"/>
    <col min="2571" max="2571" width="17.7109375" customWidth="1"/>
    <col min="2572" max="2572" width="1.28515625" customWidth="1"/>
    <col min="2817" max="2817" width="71" customWidth="1"/>
    <col min="2818" max="2818" width="17.7109375" customWidth="1"/>
    <col min="2819" max="2819" width="18.85546875" customWidth="1"/>
    <col min="2820" max="2825" width="17.7109375" customWidth="1"/>
    <col min="2826" max="2826" width="19.28515625" customWidth="1"/>
    <col min="2827" max="2827" width="17.7109375" customWidth="1"/>
    <col min="2828" max="2828" width="1.28515625" customWidth="1"/>
    <col min="3073" max="3073" width="71" customWidth="1"/>
    <col min="3074" max="3074" width="17.7109375" customWidth="1"/>
    <col min="3075" max="3075" width="18.85546875" customWidth="1"/>
    <col min="3076" max="3081" width="17.7109375" customWidth="1"/>
    <col min="3082" max="3082" width="19.28515625" customWidth="1"/>
    <col min="3083" max="3083" width="17.7109375" customWidth="1"/>
    <col min="3084" max="3084" width="1.28515625" customWidth="1"/>
    <col min="3329" max="3329" width="71" customWidth="1"/>
    <col min="3330" max="3330" width="17.7109375" customWidth="1"/>
    <col min="3331" max="3331" width="18.85546875" customWidth="1"/>
    <col min="3332" max="3337" width="17.7109375" customWidth="1"/>
    <col min="3338" max="3338" width="19.28515625" customWidth="1"/>
    <col min="3339" max="3339" width="17.7109375" customWidth="1"/>
    <col min="3340" max="3340" width="1.28515625" customWidth="1"/>
    <col min="3585" max="3585" width="71" customWidth="1"/>
    <col min="3586" max="3586" width="17.7109375" customWidth="1"/>
    <col min="3587" max="3587" width="18.85546875" customWidth="1"/>
    <col min="3588" max="3593" width="17.7109375" customWidth="1"/>
    <col min="3594" max="3594" width="19.28515625" customWidth="1"/>
    <col min="3595" max="3595" width="17.7109375" customWidth="1"/>
    <col min="3596" max="3596" width="1.28515625" customWidth="1"/>
    <col min="3841" max="3841" width="71" customWidth="1"/>
    <col min="3842" max="3842" width="17.7109375" customWidth="1"/>
    <col min="3843" max="3843" width="18.85546875" customWidth="1"/>
    <col min="3844" max="3849" width="17.7109375" customWidth="1"/>
    <col min="3850" max="3850" width="19.28515625" customWidth="1"/>
    <col min="3851" max="3851" width="17.7109375" customWidth="1"/>
    <col min="3852" max="3852" width="1.28515625" customWidth="1"/>
    <col min="4097" max="4097" width="71" customWidth="1"/>
    <col min="4098" max="4098" width="17.7109375" customWidth="1"/>
    <col min="4099" max="4099" width="18.85546875" customWidth="1"/>
    <col min="4100" max="4105" width="17.7109375" customWidth="1"/>
    <col min="4106" max="4106" width="19.28515625" customWidth="1"/>
    <col min="4107" max="4107" width="17.7109375" customWidth="1"/>
    <col min="4108" max="4108" width="1.28515625" customWidth="1"/>
    <col min="4353" max="4353" width="71" customWidth="1"/>
    <col min="4354" max="4354" width="17.7109375" customWidth="1"/>
    <col min="4355" max="4355" width="18.85546875" customWidth="1"/>
    <col min="4356" max="4361" width="17.7109375" customWidth="1"/>
    <col min="4362" max="4362" width="19.28515625" customWidth="1"/>
    <col min="4363" max="4363" width="17.7109375" customWidth="1"/>
    <col min="4364" max="4364" width="1.28515625" customWidth="1"/>
    <col min="4609" max="4609" width="71" customWidth="1"/>
    <col min="4610" max="4610" width="17.7109375" customWidth="1"/>
    <col min="4611" max="4611" width="18.85546875" customWidth="1"/>
    <col min="4612" max="4617" width="17.7109375" customWidth="1"/>
    <col min="4618" max="4618" width="19.28515625" customWidth="1"/>
    <col min="4619" max="4619" width="17.7109375" customWidth="1"/>
    <col min="4620" max="4620" width="1.28515625" customWidth="1"/>
    <col min="4865" max="4865" width="71" customWidth="1"/>
    <col min="4866" max="4866" width="17.7109375" customWidth="1"/>
    <col min="4867" max="4867" width="18.85546875" customWidth="1"/>
    <col min="4868" max="4873" width="17.7109375" customWidth="1"/>
    <col min="4874" max="4874" width="19.28515625" customWidth="1"/>
    <col min="4875" max="4875" width="17.7109375" customWidth="1"/>
    <col min="4876" max="4876" width="1.28515625" customWidth="1"/>
    <col min="5121" max="5121" width="71" customWidth="1"/>
    <col min="5122" max="5122" width="17.7109375" customWidth="1"/>
    <col min="5123" max="5123" width="18.85546875" customWidth="1"/>
    <col min="5124" max="5129" width="17.7109375" customWidth="1"/>
    <col min="5130" max="5130" width="19.28515625" customWidth="1"/>
    <col min="5131" max="5131" width="17.7109375" customWidth="1"/>
    <col min="5132" max="5132" width="1.28515625" customWidth="1"/>
    <col min="5377" max="5377" width="71" customWidth="1"/>
    <col min="5378" max="5378" width="17.7109375" customWidth="1"/>
    <col min="5379" max="5379" width="18.85546875" customWidth="1"/>
    <col min="5380" max="5385" width="17.7109375" customWidth="1"/>
    <col min="5386" max="5386" width="19.28515625" customWidth="1"/>
    <col min="5387" max="5387" width="17.7109375" customWidth="1"/>
    <col min="5388" max="5388" width="1.28515625" customWidth="1"/>
    <col min="5633" max="5633" width="71" customWidth="1"/>
    <col min="5634" max="5634" width="17.7109375" customWidth="1"/>
    <col min="5635" max="5635" width="18.85546875" customWidth="1"/>
    <col min="5636" max="5641" width="17.7109375" customWidth="1"/>
    <col min="5642" max="5642" width="19.28515625" customWidth="1"/>
    <col min="5643" max="5643" width="17.7109375" customWidth="1"/>
    <col min="5644" max="5644" width="1.28515625" customWidth="1"/>
    <col min="5889" max="5889" width="71" customWidth="1"/>
    <col min="5890" max="5890" width="17.7109375" customWidth="1"/>
    <col min="5891" max="5891" width="18.85546875" customWidth="1"/>
    <col min="5892" max="5897" width="17.7109375" customWidth="1"/>
    <col min="5898" max="5898" width="19.28515625" customWidth="1"/>
    <col min="5899" max="5899" width="17.7109375" customWidth="1"/>
    <col min="5900" max="5900" width="1.28515625" customWidth="1"/>
    <col min="6145" max="6145" width="71" customWidth="1"/>
    <col min="6146" max="6146" width="17.7109375" customWidth="1"/>
    <col min="6147" max="6147" width="18.85546875" customWidth="1"/>
    <col min="6148" max="6153" width="17.7109375" customWidth="1"/>
    <col min="6154" max="6154" width="19.28515625" customWidth="1"/>
    <col min="6155" max="6155" width="17.7109375" customWidth="1"/>
    <col min="6156" max="6156" width="1.28515625" customWidth="1"/>
    <col min="6401" max="6401" width="71" customWidth="1"/>
    <col min="6402" max="6402" width="17.7109375" customWidth="1"/>
    <col min="6403" max="6403" width="18.85546875" customWidth="1"/>
    <col min="6404" max="6409" width="17.7109375" customWidth="1"/>
    <col min="6410" max="6410" width="19.28515625" customWidth="1"/>
    <col min="6411" max="6411" width="17.7109375" customWidth="1"/>
    <col min="6412" max="6412" width="1.28515625" customWidth="1"/>
    <col min="6657" max="6657" width="71" customWidth="1"/>
    <col min="6658" max="6658" width="17.7109375" customWidth="1"/>
    <col min="6659" max="6659" width="18.85546875" customWidth="1"/>
    <col min="6660" max="6665" width="17.7109375" customWidth="1"/>
    <col min="6666" max="6666" width="19.28515625" customWidth="1"/>
    <col min="6667" max="6667" width="17.7109375" customWidth="1"/>
    <col min="6668" max="6668" width="1.28515625" customWidth="1"/>
    <col min="6913" max="6913" width="71" customWidth="1"/>
    <col min="6914" max="6914" width="17.7109375" customWidth="1"/>
    <col min="6915" max="6915" width="18.85546875" customWidth="1"/>
    <col min="6916" max="6921" width="17.7109375" customWidth="1"/>
    <col min="6922" max="6922" width="19.28515625" customWidth="1"/>
    <col min="6923" max="6923" width="17.7109375" customWidth="1"/>
    <col min="6924" max="6924" width="1.28515625" customWidth="1"/>
    <col min="7169" max="7169" width="71" customWidth="1"/>
    <col min="7170" max="7170" width="17.7109375" customWidth="1"/>
    <col min="7171" max="7171" width="18.85546875" customWidth="1"/>
    <col min="7172" max="7177" width="17.7109375" customWidth="1"/>
    <col min="7178" max="7178" width="19.28515625" customWidth="1"/>
    <col min="7179" max="7179" width="17.7109375" customWidth="1"/>
    <col min="7180" max="7180" width="1.28515625" customWidth="1"/>
    <col min="7425" max="7425" width="71" customWidth="1"/>
    <col min="7426" max="7426" width="17.7109375" customWidth="1"/>
    <col min="7427" max="7427" width="18.85546875" customWidth="1"/>
    <col min="7428" max="7433" width="17.7109375" customWidth="1"/>
    <col min="7434" max="7434" width="19.28515625" customWidth="1"/>
    <col min="7435" max="7435" width="17.7109375" customWidth="1"/>
    <col min="7436" max="7436" width="1.28515625" customWidth="1"/>
    <col min="7681" max="7681" width="71" customWidth="1"/>
    <col min="7682" max="7682" width="17.7109375" customWidth="1"/>
    <col min="7683" max="7683" width="18.85546875" customWidth="1"/>
    <col min="7684" max="7689" width="17.7109375" customWidth="1"/>
    <col min="7690" max="7690" width="19.28515625" customWidth="1"/>
    <col min="7691" max="7691" width="17.7109375" customWidth="1"/>
    <col min="7692" max="7692" width="1.28515625" customWidth="1"/>
    <col min="7937" max="7937" width="71" customWidth="1"/>
    <col min="7938" max="7938" width="17.7109375" customWidth="1"/>
    <col min="7939" max="7939" width="18.85546875" customWidth="1"/>
    <col min="7940" max="7945" width="17.7109375" customWidth="1"/>
    <col min="7946" max="7946" width="19.28515625" customWidth="1"/>
    <col min="7947" max="7947" width="17.7109375" customWidth="1"/>
    <col min="7948" max="7948" width="1.28515625" customWidth="1"/>
    <col min="8193" max="8193" width="71" customWidth="1"/>
    <col min="8194" max="8194" width="17.7109375" customWidth="1"/>
    <col min="8195" max="8195" width="18.85546875" customWidth="1"/>
    <col min="8196" max="8201" width="17.7109375" customWidth="1"/>
    <col min="8202" max="8202" width="19.28515625" customWidth="1"/>
    <col min="8203" max="8203" width="17.7109375" customWidth="1"/>
    <col min="8204" max="8204" width="1.28515625" customWidth="1"/>
    <col min="8449" max="8449" width="71" customWidth="1"/>
    <col min="8450" max="8450" width="17.7109375" customWidth="1"/>
    <col min="8451" max="8451" width="18.85546875" customWidth="1"/>
    <col min="8452" max="8457" width="17.7109375" customWidth="1"/>
    <col min="8458" max="8458" width="19.28515625" customWidth="1"/>
    <col min="8459" max="8459" width="17.7109375" customWidth="1"/>
    <col min="8460" max="8460" width="1.28515625" customWidth="1"/>
    <col min="8705" max="8705" width="71" customWidth="1"/>
    <col min="8706" max="8706" width="17.7109375" customWidth="1"/>
    <col min="8707" max="8707" width="18.85546875" customWidth="1"/>
    <col min="8708" max="8713" width="17.7109375" customWidth="1"/>
    <col min="8714" max="8714" width="19.28515625" customWidth="1"/>
    <col min="8715" max="8715" width="17.7109375" customWidth="1"/>
    <col min="8716" max="8716" width="1.28515625" customWidth="1"/>
    <col min="8961" max="8961" width="71" customWidth="1"/>
    <col min="8962" max="8962" width="17.7109375" customWidth="1"/>
    <col min="8963" max="8963" width="18.85546875" customWidth="1"/>
    <col min="8964" max="8969" width="17.7109375" customWidth="1"/>
    <col min="8970" max="8970" width="19.28515625" customWidth="1"/>
    <col min="8971" max="8971" width="17.7109375" customWidth="1"/>
    <col min="8972" max="8972" width="1.28515625" customWidth="1"/>
    <col min="9217" max="9217" width="71" customWidth="1"/>
    <col min="9218" max="9218" width="17.7109375" customWidth="1"/>
    <col min="9219" max="9219" width="18.85546875" customWidth="1"/>
    <col min="9220" max="9225" width="17.7109375" customWidth="1"/>
    <col min="9226" max="9226" width="19.28515625" customWidth="1"/>
    <col min="9227" max="9227" width="17.7109375" customWidth="1"/>
    <col min="9228" max="9228" width="1.28515625" customWidth="1"/>
    <col min="9473" max="9473" width="71" customWidth="1"/>
    <col min="9474" max="9474" width="17.7109375" customWidth="1"/>
    <col min="9475" max="9475" width="18.85546875" customWidth="1"/>
    <col min="9476" max="9481" width="17.7109375" customWidth="1"/>
    <col min="9482" max="9482" width="19.28515625" customWidth="1"/>
    <col min="9483" max="9483" width="17.7109375" customWidth="1"/>
    <col min="9484" max="9484" width="1.28515625" customWidth="1"/>
    <col min="9729" max="9729" width="71" customWidth="1"/>
    <col min="9730" max="9730" width="17.7109375" customWidth="1"/>
    <col min="9731" max="9731" width="18.85546875" customWidth="1"/>
    <col min="9732" max="9737" width="17.7109375" customWidth="1"/>
    <col min="9738" max="9738" width="19.28515625" customWidth="1"/>
    <col min="9739" max="9739" width="17.7109375" customWidth="1"/>
    <col min="9740" max="9740" width="1.28515625" customWidth="1"/>
    <col min="9985" max="9985" width="71" customWidth="1"/>
    <col min="9986" max="9986" width="17.7109375" customWidth="1"/>
    <col min="9987" max="9987" width="18.85546875" customWidth="1"/>
    <col min="9988" max="9993" width="17.7109375" customWidth="1"/>
    <col min="9994" max="9994" width="19.28515625" customWidth="1"/>
    <col min="9995" max="9995" width="17.7109375" customWidth="1"/>
    <col min="9996" max="9996" width="1.28515625" customWidth="1"/>
    <col min="10241" max="10241" width="71" customWidth="1"/>
    <col min="10242" max="10242" width="17.7109375" customWidth="1"/>
    <col min="10243" max="10243" width="18.85546875" customWidth="1"/>
    <col min="10244" max="10249" width="17.7109375" customWidth="1"/>
    <col min="10250" max="10250" width="19.28515625" customWidth="1"/>
    <col min="10251" max="10251" width="17.7109375" customWidth="1"/>
    <col min="10252" max="10252" width="1.28515625" customWidth="1"/>
    <col min="10497" max="10497" width="71" customWidth="1"/>
    <col min="10498" max="10498" width="17.7109375" customWidth="1"/>
    <col min="10499" max="10499" width="18.85546875" customWidth="1"/>
    <col min="10500" max="10505" width="17.7109375" customWidth="1"/>
    <col min="10506" max="10506" width="19.28515625" customWidth="1"/>
    <col min="10507" max="10507" width="17.7109375" customWidth="1"/>
    <col min="10508" max="10508" width="1.28515625" customWidth="1"/>
    <col min="10753" max="10753" width="71" customWidth="1"/>
    <col min="10754" max="10754" width="17.7109375" customWidth="1"/>
    <col min="10755" max="10755" width="18.85546875" customWidth="1"/>
    <col min="10756" max="10761" width="17.7109375" customWidth="1"/>
    <col min="10762" max="10762" width="19.28515625" customWidth="1"/>
    <col min="10763" max="10763" width="17.7109375" customWidth="1"/>
    <col min="10764" max="10764" width="1.28515625" customWidth="1"/>
    <col min="11009" max="11009" width="71" customWidth="1"/>
    <col min="11010" max="11010" width="17.7109375" customWidth="1"/>
    <col min="11011" max="11011" width="18.85546875" customWidth="1"/>
    <col min="11012" max="11017" width="17.7109375" customWidth="1"/>
    <col min="11018" max="11018" width="19.28515625" customWidth="1"/>
    <col min="11019" max="11019" width="17.7109375" customWidth="1"/>
    <col min="11020" max="11020" width="1.28515625" customWidth="1"/>
    <col min="11265" max="11265" width="71" customWidth="1"/>
    <col min="11266" max="11266" width="17.7109375" customWidth="1"/>
    <col min="11267" max="11267" width="18.85546875" customWidth="1"/>
    <col min="11268" max="11273" width="17.7109375" customWidth="1"/>
    <col min="11274" max="11274" width="19.28515625" customWidth="1"/>
    <col min="11275" max="11275" width="17.7109375" customWidth="1"/>
    <col min="11276" max="11276" width="1.28515625" customWidth="1"/>
    <col min="11521" max="11521" width="71" customWidth="1"/>
    <col min="11522" max="11522" width="17.7109375" customWidth="1"/>
    <col min="11523" max="11523" width="18.85546875" customWidth="1"/>
    <col min="11524" max="11529" width="17.7109375" customWidth="1"/>
    <col min="11530" max="11530" width="19.28515625" customWidth="1"/>
    <col min="11531" max="11531" width="17.7109375" customWidth="1"/>
    <col min="11532" max="11532" width="1.28515625" customWidth="1"/>
    <col min="11777" max="11777" width="71" customWidth="1"/>
    <col min="11778" max="11778" width="17.7109375" customWidth="1"/>
    <col min="11779" max="11779" width="18.85546875" customWidth="1"/>
    <col min="11780" max="11785" width="17.7109375" customWidth="1"/>
    <col min="11786" max="11786" width="19.28515625" customWidth="1"/>
    <col min="11787" max="11787" width="17.7109375" customWidth="1"/>
    <col min="11788" max="11788" width="1.28515625" customWidth="1"/>
    <col min="12033" max="12033" width="71" customWidth="1"/>
    <col min="12034" max="12034" width="17.7109375" customWidth="1"/>
    <col min="12035" max="12035" width="18.85546875" customWidth="1"/>
    <col min="12036" max="12041" width="17.7109375" customWidth="1"/>
    <col min="12042" max="12042" width="19.28515625" customWidth="1"/>
    <col min="12043" max="12043" width="17.7109375" customWidth="1"/>
    <col min="12044" max="12044" width="1.28515625" customWidth="1"/>
    <col min="12289" max="12289" width="71" customWidth="1"/>
    <col min="12290" max="12290" width="17.7109375" customWidth="1"/>
    <col min="12291" max="12291" width="18.85546875" customWidth="1"/>
    <col min="12292" max="12297" width="17.7109375" customWidth="1"/>
    <col min="12298" max="12298" width="19.28515625" customWidth="1"/>
    <col min="12299" max="12299" width="17.7109375" customWidth="1"/>
    <col min="12300" max="12300" width="1.28515625" customWidth="1"/>
    <col min="12545" max="12545" width="71" customWidth="1"/>
    <col min="12546" max="12546" width="17.7109375" customWidth="1"/>
    <col min="12547" max="12547" width="18.85546875" customWidth="1"/>
    <col min="12548" max="12553" width="17.7109375" customWidth="1"/>
    <col min="12554" max="12554" width="19.28515625" customWidth="1"/>
    <col min="12555" max="12555" width="17.7109375" customWidth="1"/>
    <col min="12556" max="12556" width="1.28515625" customWidth="1"/>
    <col min="12801" max="12801" width="71" customWidth="1"/>
    <col min="12802" max="12802" width="17.7109375" customWidth="1"/>
    <col min="12803" max="12803" width="18.85546875" customWidth="1"/>
    <col min="12804" max="12809" width="17.7109375" customWidth="1"/>
    <col min="12810" max="12810" width="19.28515625" customWidth="1"/>
    <col min="12811" max="12811" width="17.7109375" customWidth="1"/>
    <col min="12812" max="12812" width="1.28515625" customWidth="1"/>
    <col min="13057" max="13057" width="71" customWidth="1"/>
    <col min="13058" max="13058" width="17.7109375" customWidth="1"/>
    <col min="13059" max="13059" width="18.85546875" customWidth="1"/>
    <col min="13060" max="13065" width="17.7109375" customWidth="1"/>
    <col min="13066" max="13066" width="19.28515625" customWidth="1"/>
    <col min="13067" max="13067" width="17.7109375" customWidth="1"/>
    <col min="13068" max="13068" width="1.28515625" customWidth="1"/>
    <col min="13313" max="13313" width="71" customWidth="1"/>
    <col min="13314" max="13314" width="17.7109375" customWidth="1"/>
    <col min="13315" max="13315" width="18.85546875" customWidth="1"/>
    <col min="13316" max="13321" width="17.7109375" customWidth="1"/>
    <col min="13322" max="13322" width="19.28515625" customWidth="1"/>
    <col min="13323" max="13323" width="17.7109375" customWidth="1"/>
    <col min="13324" max="13324" width="1.28515625" customWidth="1"/>
    <col min="13569" max="13569" width="71" customWidth="1"/>
    <col min="13570" max="13570" width="17.7109375" customWidth="1"/>
    <col min="13571" max="13571" width="18.85546875" customWidth="1"/>
    <col min="13572" max="13577" width="17.7109375" customWidth="1"/>
    <col min="13578" max="13578" width="19.28515625" customWidth="1"/>
    <col min="13579" max="13579" width="17.7109375" customWidth="1"/>
    <col min="13580" max="13580" width="1.28515625" customWidth="1"/>
    <col min="13825" max="13825" width="71" customWidth="1"/>
    <col min="13826" max="13826" width="17.7109375" customWidth="1"/>
    <col min="13827" max="13827" width="18.85546875" customWidth="1"/>
    <col min="13828" max="13833" width="17.7109375" customWidth="1"/>
    <col min="13834" max="13834" width="19.28515625" customWidth="1"/>
    <col min="13835" max="13835" width="17.7109375" customWidth="1"/>
    <col min="13836" max="13836" width="1.28515625" customWidth="1"/>
    <col min="14081" max="14081" width="71" customWidth="1"/>
    <col min="14082" max="14082" width="17.7109375" customWidth="1"/>
    <col min="14083" max="14083" width="18.85546875" customWidth="1"/>
    <col min="14084" max="14089" width="17.7109375" customWidth="1"/>
    <col min="14090" max="14090" width="19.28515625" customWidth="1"/>
    <col min="14091" max="14091" width="17.7109375" customWidth="1"/>
    <col min="14092" max="14092" width="1.28515625" customWidth="1"/>
    <col min="14337" max="14337" width="71" customWidth="1"/>
    <col min="14338" max="14338" width="17.7109375" customWidth="1"/>
    <col min="14339" max="14339" width="18.85546875" customWidth="1"/>
    <col min="14340" max="14345" width="17.7109375" customWidth="1"/>
    <col min="14346" max="14346" width="19.28515625" customWidth="1"/>
    <col min="14347" max="14347" width="17.7109375" customWidth="1"/>
    <col min="14348" max="14348" width="1.28515625" customWidth="1"/>
    <col min="14593" max="14593" width="71" customWidth="1"/>
    <col min="14594" max="14594" width="17.7109375" customWidth="1"/>
    <col min="14595" max="14595" width="18.85546875" customWidth="1"/>
    <col min="14596" max="14601" width="17.7109375" customWidth="1"/>
    <col min="14602" max="14602" width="19.28515625" customWidth="1"/>
    <col min="14603" max="14603" width="17.7109375" customWidth="1"/>
    <col min="14604" max="14604" width="1.28515625" customWidth="1"/>
    <col min="14849" max="14849" width="71" customWidth="1"/>
    <col min="14850" max="14850" width="17.7109375" customWidth="1"/>
    <col min="14851" max="14851" width="18.85546875" customWidth="1"/>
    <col min="14852" max="14857" width="17.7109375" customWidth="1"/>
    <col min="14858" max="14858" width="19.28515625" customWidth="1"/>
    <col min="14859" max="14859" width="17.7109375" customWidth="1"/>
    <col min="14860" max="14860" width="1.28515625" customWidth="1"/>
    <col min="15105" max="15105" width="71" customWidth="1"/>
    <col min="15106" max="15106" width="17.7109375" customWidth="1"/>
    <col min="15107" max="15107" width="18.85546875" customWidth="1"/>
    <col min="15108" max="15113" width="17.7109375" customWidth="1"/>
    <col min="15114" max="15114" width="19.28515625" customWidth="1"/>
    <col min="15115" max="15115" width="17.7109375" customWidth="1"/>
    <col min="15116" max="15116" width="1.28515625" customWidth="1"/>
    <col min="15361" max="15361" width="71" customWidth="1"/>
    <col min="15362" max="15362" width="17.7109375" customWidth="1"/>
    <col min="15363" max="15363" width="18.85546875" customWidth="1"/>
    <col min="15364" max="15369" width="17.7109375" customWidth="1"/>
    <col min="15370" max="15370" width="19.28515625" customWidth="1"/>
    <col min="15371" max="15371" width="17.7109375" customWidth="1"/>
    <col min="15372" max="15372" width="1.28515625" customWidth="1"/>
    <col min="15617" max="15617" width="71" customWidth="1"/>
    <col min="15618" max="15618" width="17.7109375" customWidth="1"/>
    <col min="15619" max="15619" width="18.85546875" customWidth="1"/>
    <col min="15620" max="15625" width="17.7109375" customWidth="1"/>
    <col min="15626" max="15626" width="19.28515625" customWidth="1"/>
    <col min="15627" max="15627" width="17.7109375" customWidth="1"/>
    <col min="15628" max="15628" width="1.28515625" customWidth="1"/>
    <col min="15873" max="15873" width="71" customWidth="1"/>
    <col min="15874" max="15874" width="17.7109375" customWidth="1"/>
    <col min="15875" max="15875" width="18.85546875" customWidth="1"/>
    <col min="15876" max="15881" width="17.7109375" customWidth="1"/>
    <col min="15882" max="15882" width="19.28515625" customWidth="1"/>
    <col min="15883" max="15883" width="17.7109375" customWidth="1"/>
    <col min="15884" max="15884" width="1.28515625" customWidth="1"/>
    <col min="16129" max="16129" width="71" customWidth="1"/>
    <col min="16130" max="16130" width="17.7109375" customWidth="1"/>
    <col min="16131" max="16131" width="18.85546875" customWidth="1"/>
    <col min="16132" max="16137" width="17.7109375" customWidth="1"/>
    <col min="16138" max="16138" width="19.28515625" customWidth="1"/>
    <col min="16139" max="16139" width="17.7109375" customWidth="1"/>
    <col min="16140" max="16140" width="1.28515625" customWidth="1"/>
  </cols>
  <sheetData>
    <row r="1" spans="1:11" s="18" customFormat="1" x14ac:dyDescent="0.25">
      <c r="B1" s="478"/>
      <c r="C1" s="478"/>
      <c r="K1" s="362"/>
    </row>
    <row r="2" spans="1:11" s="18" customFormat="1" x14ac:dyDescent="0.25">
      <c r="A2" s="19" t="s">
        <v>84</v>
      </c>
      <c r="B2" s="479"/>
      <c r="C2" s="476"/>
      <c r="D2" s="20"/>
      <c r="E2" s="20"/>
      <c r="F2" s="20"/>
      <c r="G2" s="20"/>
      <c r="H2" s="20"/>
      <c r="I2" s="20"/>
      <c r="J2" s="20"/>
      <c r="K2" s="363" t="s">
        <v>20</v>
      </c>
    </row>
    <row r="3" spans="1:11" s="18" customFormat="1" x14ac:dyDescent="0.25">
      <c r="A3" s="154" t="s">
        <v>85</v>
      </c>
      <c r="B3" s="479"/>
      <c r="C3" s="476"/>
      <c r="D3" s="20"/>
      <c r="E3" s="20"/>
      <c r="F3" s="20"/>
      <c r="G3" s="20"/>
      <c r="H3" s="20"/>
      <c r="I3" s="20"/>
      <c r="J3" s="20"/>
      <c r="K3" s="364"/>
    </row>
    <row r="4" spans="1:11" s="18" customFormat="1" x14ac:dyDescent="0.25">
      <c r="A4" s="29" t="s">
        <v>1145</v>
      </c>
      <c r="B4" s="479"/>
      <c r="C4" s="476"/>
      <c r="D4" s="20"/>
      <c r="E4" s="20"/>
      <c r="F4" s="20"/>
      <c r="G4" s="20"/>
      <c r="H4" s="20"/>
      <c r="I4" s="20"/>
      <c r="J4" s="20"/>
      <c r="K4" s="364"/>
    </row>
    <row r="5" spans="1:11" s="18" customFormat="1" x14ac:dyDescent="0.25">
      <c r="B5" s="478"/>
      <c r="C5" s="475"/>
      <c r="K5" s="362"/>
    </row>
    <row r="6" spans="1:11" s="18" customFormat="1" x14ac:dyDescent="0.25">
      <c r="A6" s="198" t="s">
        <v>21</v>
      </c>
      <c r="B6" s="446" t="s">
        <v>22</v>
      </c>
      <c r="C6" s="446" t="s">
        <v>23</v>
      </c>
      <c r="D6" s="198"/>
      <c r="E6" s="919" t="s">
        <v>24</v>
      </c>
      <c r="F6" s="919"/>
      <c r="G6" s="198" t="s">
        <v>25</v>
      </c>
      <c r="H6" s="932" t="s">
        <v>26</v>
      </c>
      <c r="I6" s="932"/>
      <c r="J6" s="198" t="s">
        <v>27</v>
      </c>
      <c r="K6" s="365" t="s">
        <v>28</v>
      </c>
    </row>
    <row r="7" spans="1:11" s="24" customFormat="1" x14ac:dyDescent="0.25">
      <c r="A7" s="933" t="s">
        <v>29</v>
      </c>
      <c r="B7" s="930" t="s">
        <v>30</v>
      </c>
      <c r="C7" s="930" t="s">
        <v>31</v>
      </c>
      <c r="D7" s="930" t="s">
        <v>32</v>
      </c>
      <c r="E7" s="930" t="s">
        <v>33</v>
      </c>
      <c r="F7" s="930"/>
      <c r="G7" s="930" t="s">
        <v>34</v>
      </c>
      <c r="H7" s="930" t="s">
        <v>35</v>
      </c>
      <c r="I7" s="930"/>
      <c r="J7" s="930" t="s">
        <v>36</v>
      </c>
      <c r="K7" s="931" t="s">
        <v>37</v>
      </c>
    </row>
    <row r="8" spans="1:11" s="24" customFormat="1" x14ac:dyDescent="0.25">
      <c r="A8" s="933"/>
      <c r="B8" s="930"/>
      <c r="C8" s="930"/>
      <c r="D8" s="930"/>
      <c r="E8" s="196" t="s">
        <v>38</v>
      </c>
      <c r="F8" s="196" t="s">
        <v>39</v>
      </c>
      <c r="G8" s="930"/>
      <c r="H8" s="196" t="s">
        <v>38</v>
      </c>
      <c r="I8" s="196" t="s">
        <v>39</v>
      </c>
      <c r="J8" s="930"/>
      <c r="K8" s="931"/>
    </row>
    <row r="9" spans="1:11" ht="15.95" customHeight="1" x14ac:dyDescent="0.25">
      <c r="A9" s="31" t="s">
        <v>40</v>
      </c>
      <c r="B9" s="480"/>
      <c r="C9" s="49"/>
      <c r="D9" s="32"/>
      <c r="E9" s="32"/>
      <c r="F9" s="32"/>
      <c r="G9" s="32"/>
      <c r="H9" s="32"/>
      <c r="I9" s="32"/>
      <c r="J9" s="32"/>
      <c r="K9" s="74">
        <f>SUM(K10)</f>
        <v>0</v>
      </c>
    </row>
    <row r="10" spans="1:11" ht="15.95" customHeight="1" x14ac:dyDescent="0.25">
      <c r="A10" s="35"/>
      <c r="B10" s="481"/>
      <c r="C10" s="51"/>
      <c r="D10" s="36"/>
      <c r="E10" s="36"/>
      <c r="F10" s="36"/>
      <c r="G10" s="36"/>
      <c r="H10" s="36"/>
      <c r="I10" s="36"/>
      <c r="J10" s="36"/>
      <c r="K10" s="76"/>
    </row>
    <row r="11" spans="1:11" ht="15.95" customHeight="1" x14ac:dyDescent="0.25">
      <c r="A11" s="31" t="s">
        <v>41</v>
      </c>
      <c r="B11" s="480"/>
      <c r="C11" s="49"/>
      <c r="D11" s="32"/>
      <c r="E11" s="32"/>
      <c r="F11" s="32"/>
      <c r="G11" s="32"/>
      <c r="H11" s="32"/>
      <c r="I11" s="32"/>
      <c r="J11" s="32"/>
      <c r="K11" s="74">
        <f>SUM(K12:K14)</f>
        <v>2780000</v>
      </c>
    </row>
    <row r="12" spans="1:11" ht="30" x14ac:dyDescent="0.25">
      <c r="A12" s="39" t="s">
        <v>570</v>
      </c>
      <c r="B12" s="181" t="s">
        <v>571</v>
      </c>
      <c r="C12" s="40" t="s">
        <v>230</v>
      </c>
      <c r="D12" s="176">
        <v>6.4999999999999997E-3</v>
      </c>
      <c r="E12" s="176">
        <v>5.9999999999999995E-4</v>
      </c>
      <c r="F12" s="176">
        <v>0.04</v>
      </c>
      <c r="G12" s="41"/>
      <c r="H12" s="41"/>
      <c r="I12" s="41"/>
      <c r="J12" s="254" t="s">
        <v>572</v>
      </c>
      <c r="K12" s="345">
        <v>2750000</v>
      </c>
    </row>
    <row r="13" spans="1:11" ht="19.5" customHeight="1" x14ac:dyDescent="0.25">
      <c r="A13" s="39" t="s">
        <v>573</v>
      </c>
      <c r="B13" s="482"/>
      <c r="C13" s="40" t="s">
        <v>230</v>
      </c>
      <c r="D13" s="41"/>
      <c r="E13" s="41"/>
      <c r="F13" s="41"/>
      <c r="G13" s="41"/>
      <c r="H13" s="255">
        <v>100</v>
      </c>
      <c r="I13" s="41"/>
      <c r="J13" s="181" t="s">
        <v>574</v>
      </c>
      <c r="K13" s="345"/>
    </row>
    <row r="14" spans="1:11" ht="15.95" customHeight="1" x14ac:dyDescent="0.25">
      <c r="A14" s="39"/>
      <c r="B14" s="482"/>
      <c r="C14" s="40" t="s">
        <v>575</v>
      </c>
      <c r="D14" s="41"/>
      <c r="E14" s="41"/>
      <c r="F14" s="41"/>
      <c r="G14" s="41"/>
      <c r="H14" s="255">
        <v>600</v>
      </c>
      <c r="I14" s="41"/>
      <c r="J14" s="40" t="s">
        <v>576</v>
      </c>
      <c r="K14" s="676">
        <v>30000</v>
      </c>
    </row>
    <row r="15" spans="1:11" ht="15.95" customHeight="1" x14ac:dyDescent="0.25">
      <c r="A15" s="35"/>
      <c r="B15" s="481"/>
      <c r="C15" s="51"/>
      <c r="D15" s="36"/>
      <c r="E15" s="36"/>
      <c r="F15" s="36"/>
      <c r="G15" s="36"/>
      <c r="H15" s="36"/>
      <c r="I15" s="36"/>
      <c r="J15" s="36"/>
      <c r="K15" s="76"/>
    </row>
    <row r="16" spans="1:11" s="18" customFormat="1" ht="15.95" customHeight="1" x14ac:dyDescent="0.25">
      <c r="A16" s="31" t="s">
        <v>60</v>
      </c>
      <c r="B16" s="480"/>
      <c r="C16" s="49"/>
      <c r="D16" s="32"/>
      <c r="E16" s="32"/>
      <c r="F16" s="32"/>
      <c r="G16" s="32"/>
      <c r="H16" s="32"/>
      <c r="I16" s="32"/>
      <c r="J16" s="32"/>
      <c r="K16" s="74">
        <f>SUM(K17)</f>
        <v>0</v>
      </c>
    </row>
    <row r="17" spans="1:11" s="18" customFormat="1" ht="15.95" customHeight="1" x14ac:dyDescent="0.25">
      <c r="A17" s="35"/>
      <c r="B17" s="486"/>
      <c r="C17" s="46"/>
      <c r="D17" s="47"/>
      <c r="E17" s="47"/>
      <c r="F17" s="47"/>
      <c r="G17" s="47"/>
      <c r="H17" s="47"/>
      <c r="I17" s="47"/>
      <c r="J17" s="47"/>
      <c r="K17" s="89"/>
    </row>
    <row r="18" spans="1:11" ht="15.95" customHeight="1" x14ac:dyDescent="0.25">
      <c r="A18" s="31" t="s">
        <v>61</v>
      </c>
      <c r="B18" s="480"/>
      <c r="C18" s="49"/>
      <c r="D18" s="32"/>
      <c r="E18" s="32"/>
      <c r="F18" s="32"/>
      <c r="G18" s="32"/>
      <c r="H18" s="32"/>
      <c r="I18" s="32"/>
      <c r="J18" s="32"/>
      <c r="K18" s="74">
        <f>SUM(K19:K22)</f>
        <v>164809</v>
      </c>
    </row>
    <row r="19" spans="1:11" ht="29.25" customHeight="1" x14ac:dyDescent="0.25">
      <c r="A19" s="39" t="s">
        <v>577</v>
      </c>
      <c r="B19" s="482"/>
      <c r="C19" s="40" t="s">
        <v>578</v>
      </c>
      <c r="D19" s="41"/>
      <c r="E19" s="41"/>
      <c r="F19" s="41"/>
      <c r="G19" s="41"/>
      <c r="H19" s="255">
        <v>400</v>
      </c>
      <c r="I19" s="255">
        <v>490</v>
      </c>
      <c r="J19" s="181" t="s">
        <v>572</v>
      </c>
      <c r="K19" s="453">
        <v>74000</v>
      </c>
    </row>
    <row r="20" spans="1:11" x14ac:dyDescent="0.25">
      <c r="A20" s="39" t="s">
        <v>579</v>
      </c>
      <c r="B20" s="482"/>
      <c r="C20" s="40" t="s">
        <v>580</v>
      </c>
      <c r="D20" s="41"/>
      <c r="E20" s="41"/>
      <c r="F20" s="41"/>
      <c r="G20" s="41"/>
      <c r="H20" s="255">
        <v>210</v>
      </c>
      <c r="I20" s="255">
        <v>500</v>
      </c>
      <c r="J20" s="118" t="s">
        <v>581</v>
      </c>
      <c r="K20" s="453">
        <v>90809</v>
      </c>
    </row>
    <row r="21" spans="1:11" x14ac:dyDescent="0.25">
      <c r="A21" s="39" t="s">
        <v>582</v>
      </c>
      <c r="B21" s="482"/>
      <c r="C21" s="40" t="s">
        <v>172</v>
      </c>
      <c r="D21" s="41"/>
      <c r="E21" s="41"/>
      <c r="F21" s="41"/>
      <c r="G21" s="255">
        <v>500</v>
      </c>
      <c r="H21" s="255"/>
      <c r="I21" s="255"/>
      <c r="J21" s="181" t="s">
        <v>572</v>
      </c>
      <c r="K21" s="453">
        <v>0</v>
      </c>
    </row>
    <row r="22" spans="1:11" ht="15.95" customHeight="1" x14ac:dyDescent="0.25">
      <c r="A22" s="39" t="s">
        <v>583</v>
      </c>
      <c r="B22" s="482"/>
      <c r="C22" s="40" t="s">
        <v>584</v>
      </c>
      <c r="D22" s="41"/>
      <c r="E22" s="41"/>
      <c r="F22" s="41"/>
      <c r="G22" s="255">
        <v>4000</v>
      </c>
      <c r="H22" s="41"/>
      <c r="I22" s="41"/>
      <c r="J22" s="41" t="s">
        <v>585</v>
      </c>
      <c r="K22" s="453">
        <v>0</v>
      </c>
    </row>
    <row r="23" spans="1:11" ht="15.95" customHeight="1" x14ac:dyDescent="0.25">
      <c r="A23" s="35"/>
      <c r="B23" s="481"/>
      <c r="C23" s="51"/>
      <c r="D23" s="36"/>
      <c r="E23" s="36"/>
      <c r="F23" s="36"/>
      <c r="G23" s="36"/>
      <c r="H23" s="36"/>
      <c r="I23" s="36"/>
      <c r="J23" s="36"/>
      <c r="K23" s="76"/>
    </row>
    <row r="24" spans="1:11" ht="15.95" customHeight="1" x14ac:dyDescent="0.25">
      <c r="A24" s="31" t="s">
        <v>74</v>
      </c>
      <c r="B24" s="480"/>
      <c r="C24" s="49"/>
      <c r="D24" s="32"/>
      <c r="E24" s="32"/>
      <c r="F24" s="32"/>
      <c r="G24" s="32"/>
      <c r="H24" s="32"/>
      <c r="I24" s="32"/>
      <c r="J24" s="32"/>
      <c r="K24" s="74">
        <f>SUM(K25)</f>
        <v>0</v>
      </c>
    </row>
    <row r="25" spans="1:11" s="26" customFormat="1" ht="15.95" customHeight="1" x14ac:dyDescent="0.25">
      <c r="A25" s="35"/>
      <c r="B25" s="481"/>
      <c r="C25" s="51"/>
      <c r="D25" s="36"/>
      <c r="E25" s="36"/>
      <c r="F25" s="36"/>
      <c r="G25" s="36"/>
      <c r="H25" s="36"/>
      <c r="I25" s="36"/>
      <c r="J25" s="36"/>
      <c r="K25" s="76"/>
    </row>
    <row r="26" spans="1:11" ht="15.95" customHeight="1" x14ac:dyDescent="0.25">
      <c r="A26" s="31" t="s">
        <v>75</v>
      </c>
      <c r="B26" s="480"/>
      <c r="C26" s="49"/>
      <c r="D26" s="32"/>
      <c r="E26" s="32"/>
      <c r="F26" s="32"/>
      <c r="G26" s="32"/>
      <c r="H26" s="32"/>
      <c r="I26" s="32"/>
      <c r="J26" s="32"/>
      <c r="K26" s="74">
        <f>SUM(K27)</f>
        <v>0</v>
      </c>
    </row>
    <row r="27" spans="1:11" s="26" customFormat="1" ht="15.95" customHeight="1" x14ac:dyDescent="0.25">
      <c r="A27" s="35"/>
      <c r="B27" s="481"/>
      <c r="C27" s="51"/>
      <c r="D27" s="36"/>
      <c r="E27" s="36"/>
      <c r="F27" s="36"/>
      <c r="G27" s="36"/>
      <c r="H27" s="36"/>
      <c r="I27" s="36"/>
      <c r="J27" s="36"/>
      <c r="K27" s="76"/>
    </row>
    <row r="28" spans="1:11" s="18" customFormat="1" ht="15.95" customHeight="1" x14ac:dyDescent="0.25">
      <c r="A28" s="31" t="s">
        <v>78</v>
      </c>
      <c r="B28" s="480"/>
      <c r="C28" s="49"/>
      <c r="D28" s="32"/>
      <c r="E28" s="32"/>
      <c r="F28" s="32"/>
      <c r="G28" s="32"/>
      <c r="H28" s="32"/>
      <c r="I28" s="32"/>
      <c r="J28" s="32"/>
      <c r="K28" s="74">
        <f>SUM(K29)</f>
        <v>0</v>
      </c>
    </row>
    <row r="29" spans="1:11" s="25" customFormat="1" ht="15.95" customHeight="1" x14ac:dyDescent="0.25">
      <c r="A29" s="45"/>
      <c r="B29" s="486"/>
      <c r="C29" s="46"/>
      <c r="D29" s="47"/>
      <c r="E29" s="47"/>
      <c r="F29" s="47"/>
      <c r="G29" s="47"/>
      <c r="H29" s="47"/>
      <c r="I29" s="47"/>
      <c r="J29" s="47"/>
      <c r="K29" s="89"/>
    </row>
    <row r="30" spans="1:11" ht="15.95" customHeight="1" x14ac:dyDescent="0.25">
      <c r="A30" s="31" t="s">
        <v>79</v>
      </c>
      <c r="B30" s="480"/>
      <c r="C30" s="49"/>
      <c r="D30" s="32"/>
      <c r="E30" s="32"/>
      <c r="F30" s="32"/>
      <c r="G30" s="32"/>
      <c r="H30" s="32"/>
      <c r="I30" s="32"/>
      <c r="J30" s="32"/>
      <c r="K30" s="74">
        <f>SUM(K31)</f>
        <v>0</v>
      </c>
    </row>
    <row r="31" spans="1:11" s="25" customFormat="1" ht="15.95" customHeight="1" x14ac:dyDescent="0.25">
      <c r="A31" s="45"/>
      <c r="B31" s="486"/>
      <c r="C31" s="46"/>
      <c r="D31" s="47"/>
      <c r="E31" s="47"/>
      <c r="F31" s="47"/>
      <c r="G31" s="47"/>
      <c r="H31" s="47"/>
      <c r="I31" s="47"/>
      <c r="J31" s="47"/>
      <c r="K31" s="89"/>
    </row>
    <row r="32" spans="1:11" ht="15.95" customHeight="1" x14ac:dyDescent="0.25">
      <c r="A32" s="55" t="s">
        <v>131</v>
      </c>
      <c r="B32" s="487"/>
      <c r="C32" s="55"/>
      <c r="D32" s="96"/>
      <c r="E32" s="96"/>
      <c r="F32" s="96"/>
      <c r="G32" s="448"/>
      <c r="H32" s="448"/>
      <c r="I32" s="448"/>
      <c r="J32" s="448"/>
      <c r="K32" s="64">
        <f>SUM(K30,K28,K26,K24,K18,K16,K11,K9)</f>
        <v>2944809</v>
      </c>
    </row>
    <row r="33" spans="1:11" x14ac:dyDescent="0.25">
      <c r="A33" s="27"/>
      <c r="B33" s="489"/>
      <c r="C33" s="27"/>
      <c r="D33" s="28"/>
      <c r="E33" s="28"/>
      <c r="F33" s="28"/>
      <c r="G33" s="28"/>
      <c r="H33" s="28"/>
      <c r="I33" s="28"/>
      <c r="J33" s="28"/>
      <c r="K33" s="375"/>
    </row>
  </sheetData>
  <mergeCells count="11">
    <mergeCell ref="J7:J8"/>
    <mergeCell ref="K7:K8"/>
    <mergeCell ref="E6:F6"/>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5" scale="4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80" zoomScaleNormal="80" workbookViewId="0">
      <selection activeCell="K34" sqref="K34"/>
    </sheetView>
  </sheetViews>
  <sheetFormatPr baseColWidth="10" defaultRowHeight="15" x14ac:dyDescent="0.25"/>
  <cols>
    <col min="1" max="1" width="58.85546875" customWidth="1"/>
    <col min="2" max="2" width="17.140625" style="687" customWidth="1"/>
    <col min="3" max="3" width="17.7109375" style="687" customWidth="1"/>
    <col min="4" max="4" width="11.85546875" customWidth="1"/>
    <col min="5" max="5" width="11.28515625" customWidth="1"/>
    <col min="6" max="6" width="13.140625" customWidth="1"/>
    <col min="7" max="7" width="9.28515625" bestFit="1" customWidth="1"/>
    <col min="8" max="8" width="8.42578125" bestFit="1" customWidth="1"/>
    <col min="9" max="9" width="8.85546875" bestFit="1" customWidth="1"/>
    <col min="10" max="10" width="25.85546875" bestFit="1" customWidth="1"/>
    <col min="11" max="11" width="17.42578125" style="150" bestFit="1" customWidth="1"/>
    <col min="257" max="257" width="65.140625" customWidth="1"/>
    <col min="258" max="262" width="17.7109375" customWidth="1"/>
    <col min="263" max="263" width="19.42578125" customWidth="1"/>
    <col min="264" max="265" width="17.7109375" customWidth="1"/>
    <col min="266" max="266" width="19.28515625" customWidth="1"/>
    <col min="267" max="267" width="17.7109375" customWidth="1"/>
    <col min="513" max="513" width="65.140625" customWidth="1"/>
    <col min="514" max="518" width="17.7109375" customWidth="1"/>
    <col min="519" max="519" width="19.42578125" customWidth="1"/>
    <col min="520" max="521" width="17.7109375" customWidth="1"/>
    <col min="522" max="522" width="19.28515625" customWidth="1"/>
    <col min="523" max="523" width="17.7109375" customWidth="1"/>
    <col min="769" max="769" width="65.140625" customWidth="1"/>
    <col min="770" max="774" width="17.7109375" customWidth="1"/>
    <col min="775" max="775" width="19.42578125" customWidth="1"/>
    <col min="776" max="777" width="17.7109375" customWidth="1"/>
    <col min="778" max="778" width="19.28515625" customWidth="1"/>
    <col min="779" max="779" width="17.7109375" customWidth="1"/>
    <col min="1025" max="1025" width="65.140625" customWidth="1"/>
    <col min="1026" max="1030" width="17.7109375" customWidth="1"/>
    <col min="1031" max="1031" width="19.42578125" customWidth="1"/>
    <col min="1032" max="1033" width="17.7109375" customWidth="1"/>
    <col min="1034" max="1034" width="19.28515625" customWidth="1"/>
    <col min="1035" max="1035" width="17.7109375" customWidth="1"/>
    <col min="1281" max="1281" width="65.140625" customWidth="1"/>
    <col min="1282" max="1286" width="17.7109375" customWidth="1"/>
    <col min="1287" max="1287" width="19.42578125" customWidth="1"/>
    <col min="1288" max="1289" width="17.7109375" customWidth="1"/>
    <col min="1290" max="1290" width="19.28515625" customWidth="1"/>
    <col min="1291" max="1291" width="17.7109375" customWidth="1"/>
    <col min="1537" max="1537" width="65.140625" customWidth="1"/>
    <col min="1538" max="1542" width="17.7109375" customWidth="1"/>
    <col min="1543" max="1543" width="19.42578125" customWidth="1"/>
    <col min="1544" max="1545" width="17.7109375" customWidth="1"/>
    <col min="1546" max="1546" width="19.28515625" customWidth="1"/>
    <col min="1547" max="1547" width="17.7109375" customWidth="1"/>
    <col min="1793" max="1793" width="65.140625" customWidth="1"/>
    <col min="1794" max="1798" width="17.7109375" customWidth="1"/>
    <col min="1799" max="1799" width="19.42578125" customWidth="1"/>
    <col min="1800" max="1801" width="17.7109375" customWidth="1"/>
    <col min="1802" max="1802" width="19.28515625" customWidth="1"/>
    <col min="1803" max="1803" width="17.7109375" customWidth="1"/>
    <col min="2049" max="2049" width="65.140625" customWidth="1"/>
    <col min="2050" max="2054" width="17.7109375" customWidth="1"/>
    <col min="2055" max="2055" width="19.42578125" customWidth="1"/>
    <col min="2056" max="2057" width="17.7109375" customWidth="1"/>
    <col min="2058" max="2058" width="19.28515625" customWidth="1"/>
    <col min="2059" max="2059" width="17.7109375" customWidth="1"/>
    <col min="2305" max="2305" width="65.140625" customWidth="1"/>
    <col min="2306" max="2310" width="17.7109375" customWidth="1"/>
    <col min="2311" max="2311" width="19.42578125" customWidth="1"/>
    <col min="2312" max="2313" width="17.7109375" customWidth="1"/>
    <col min="2314" max="2314" width="19.28515625" customWidth="1"/>
    <col min="2315" max="2315" width="17.7109375" customWidth="1"/>
    <col min="2561" max="2561" width="65.140625" customWidth="1"/>
    <col min="2562" max="2566" width="17.7109375" customWidth="1"/>
    <col min="2567" max="2567" width="19.42578125" customWidth="1"/>
    <col min="2568" max="2569" width="17.7109375" customWidth="1"/>
    <col min="2570" max="2570" width="19.28515625" customWidth="1"/>
    <col min="2571" max="2571" width="17.7109375" customWidth="1"/>
    <col min="2817" max="2817" width="65.140625" customWidth="1"/>
    <col min="2818" max="2822" width="17.7109375" customWidth="1"/>
    <col min="2823" max="2823" width="19.42578125" customWidth="1"/>
    <col min="2824" max="2825" width="17.7109375" customWidth="1"/>
    <col min="2826" max="2826" width="19.28515625" customWidth="1"/>
    <col min="2827" max="2827" width="17.7109375" customWidth="1"/>
    <col min="3073" max="3073" width="65.140625" customWidth="1"/>
    <col min="3074" max="3078" width="17.7109375" customWidth="1"/>
    <col min="3079" max="3079" width="19.42578125" customWidth="1"/>
    <col min="3080" max="3081" width="17.7109375" customWidth="1"/>
    <col min="3082" max="3082" width="19.28515625" customWidth="1"/>
    <col min="3083" max="3083" width="17.7109375" customWidth="1"/>
    <col min="3329" max="3329" width="65.140625" customWidth="1"/>
    <col min="3330" max="3334" width="17.7109375" customWidth="1"/>
    <col min="3335" max="3335" width="19.42578125" customWidth="1"/>
    <col min="3336" max="3337" width="17.7109375" customWidth="1"/>
    <col min="3338" max="3338" width="19.28515625" customWidth="1"/>
    <col min="3339" max="3339" width="17.7109375" customWidth="1"/>
    <col min="3585" max="3585" width="65.140625" customWidth="1"/>
    <col min="3586" max="3590" width="17.7109375" customWidth="1"/>
    <col min="3591" max="3591" width="19.42578125" customWidth="1"/>
    <col min="3592" max="3593" width="17.7109375" customWidth="1"/>
    <col min="3594" max="3594" width="19.28515625" customWidth="1"/>
    <col min="3595" max="3595" width="17.7109375" customWidth="1"/>
    <col min="3841" max="3841" width="65.140625" customWidth="1"/>
    <col min="3842" max="3846" width="17.7109375" customWidth="1"/>
    <col min="3847" max="3847" width="19.42578125" customWidth="1"/>
    <col min="3848" max="3849" width="17.7109375" customWidth="1"/>
    <col min="3850" max="3850" width="19.28515625" customWidth="1"/>
    <col min="3851" max="3851" width="17.7109375" customWidth="1"/>
    <col min="4097" max="4097" width="65.140625" customWidth="1"/>
    <col min="4098" max="4102" width="17.7109375" customWidth="1"/>
    <col min="4103" max="4103" width="19.42578125" customWidth="1"/>
    <col min="4104" max="4105" width="17.7109375" customWidth="1"/>
    <col min="4106" max="4106" width="19.28515625" customWidth="1"/>
    <col min="4107" max="4107" width="17.7109375" customWidth="1"/>
    <col min="4353" max="4353" width="65.140625" customWidth="1"/>
    <col min="4354" max="4358" width="17.7109375" customWidth="1"/>
    <col min="4359" max="4359" width="19.42578125" customWidth="1"/>
    <col min="4360" max="4361" width="17.7109375" customWidth="1"/>
    <col min="4362" max="4362" width="19.28515625" customWidth="1"/>
    <col min="4363" max="4363" width="17.7109375" customWidth="1"/>
    <col min="4609" max="4609" width="65.140625" customWidth="1"/>
    <col min="4610" max="4614" width="17.7109375" customWidth="1"/>
    <col min="4615" max="4615" width="19.42578125" customWidth="1"/>
    <col min="4616" max="4617" width="17.7109375" customWidth="1"/>
    <col min="4618" max="4618" width="19.28515625" customWidth="1"/>
    <col min="4619" max="4619" width="17.7109375" customWidth="1"/>
    <col min="4865" max="4865" width="65.140625" customWidth="1"/>
    <col min="4866" max="4870" width="17.7109375" customWidth="1"/>
    <col min="4871" max="4871" width="19.42578125" customWidth="1"/>
    <col min="4872" max="4873" width="17.7109375" customWidth="1"/>
    <col min="4874" max="4874" width="19.28515625" customWidth="1"/>
    <col min="4875" max="4875" width="17.7109375" customWidth="1"/>
    <col min="5121" max="5121" width="65.140625" customWidth="1"/>
    <col min="5122" max="5126" width="17.7109375" customWidth="1"/>
    <col min="5127" max="5127" width="19.42578125" customWidth="1"/>
    <col min="5128" max="5129" width="17.7109375" customWidth="1"/>
    <col min="5130" max="5130" width="19.28515625" customWidth="1"/>
    <col min="5131" max="5131" width="17.7109375" customWidth="1"/>
    <col min="5377" max="5377" width="65.140625" customWidth="1"/>
    <col min="5378" max="5382" width="17.7109375" customWidth="1"/>
    <col min="5383" max="5383" width="19.42578125" customWidth="1"/>
    <col min="5384" max="5385" width="17.7109375" customWidth="1"/>
    <col min="5386" max="5386" width="19.28515625" customWidth="1"/>
    <col min="5387" max="5387" width="17.7109375" customWidth="1"/>
    <col min="5633" max="5633" width="65.140625" customWidth="1"/>
    <col min="5634" max="5638" width="17.7109375" customWidth="1"/>
    <col min="5639" max="5639" width="19.42578125" customWidth="1"/>
    <col min="5640" max="5641" width="17.7109375" customWidth="1"/>
    <col min="5642" max="5642" width="19.28515625" customWidth="1"/>
    <col min="5643" max="5643" width="17.7109375" customWidth="1"/>
    <col min="5889" max="5889" width="65.140625" customWidth="1"/>
    <col min="5890" max="5894" width="17.7109375" customWidth="1"/>
    <col min="5895" max="5895" width="19.42578125" customWidth="1"/>
    <col min="5896" max="5897" width="17.7109375" customWidth="1"/>
    <col min="5898" max="5898" width="19.28515625" customWidth="1"/>
    <col min="5899" max="5899" width="17.7109375" customWidth="1"/>
    <col min="6145" max="6145" width="65.140625" customWidth="1"/>
    <col min="6146" max="6150" width="17.7109375" customWidth="1"/>
    <col min="6151" max="6151" width="19.42578125" customWidth="1"/>
    <col min="6152" max="6153" width="17.7109375" customWidth="1"/>
    <col min="6154" max="6154" width="19.28515625" customWidth="1"/>
    <col min="6155" max="6155" width="17.7109375" customWidth="1"/>
    <col min="6401" max="6401" width="65.140625" customWidth="1"/>
    <col min="6402" max="6406" width="17.7109375" customWidth="1"/>
    <col min="6407" max="6407" width="19.42578125" customWidth="1"/>
    <col min="6408" max="6409" width="17.7109375" customWidth="1"/>
    <col min="6410" max="6410" width="19.28515625" customWidth="1"/>
    <col min="6411" max="6411" width="17.7109375" customWidth="1"/>
    <col min="6657" max="6657" width="65.140625" customWidth="1"/>
    <col min="6658" max="6662" width="17.7109375" customWidth="1"/>
    <col min="6663" max="6663" width="19.42578125" customWidth="1"/>
    <col min="6664" max="6665" width="17.7109375" customWidth="1"/>
    <col min="6666" max="6666" width="19.28515625" customWidth="1"/>
    <col min="6667" max="6667" width="17.7109375" customWidth="1"/>
    <col min="6913" max="6913" width="65.140625" customWidth="1"/>
    <col min="6914" max="6918" width="17.7109375" customWidth="1"/>
    <col min="6919" max="6919" width="19.42578125" customWidth="1"/>
    <col min="6920" max="6921" width="17.7109375" customWidth="1"/>
    <col min="6922" max="6922" width="19.28515625" customWidth="1"/>
    <col min="6923" max="6923" width="17.7109375" customWidth="1"/>
    <col min="7169" max="7169" width="65.140625" customWidth="1"/>
    <col min="7170" max="7174" width="17.7109375" customWidth="1"/>
    <col min="7175" max="7175" width="19.42578125" customWidth="1"/>
    <col min="7176" max="7177" width="17.7109375" customWidth="1"/>
    <col min="7178" max="7178" width="19.28515625" customWidth="1"/>
    <col min="7179" max="7179" width="17.7109375" customWidth="1"/>
    <col min="7425" max="7425" width="65.140625" customWidth="1"/>
    <col min="7426" max="7430" width="17.7109375" customWidth="1"/>
    <col min="7431" max="7431" width="19.42578125" customWidth="1"/>
    <col min="7432" max="7433" width="17.7109375" customWidth="1"/>
    <col min="7434" max="7434" width="19.28515625" customWidth="1"/>
    <col min="7435" max="7435" width="17.7109375" customWidth="1"/>
    <col min="7681" max="7681" width="65.140625" customWidth="1"/>
    <col min="7682" max="7686" width="17.7109375" customWidth="1"/>
    <col min="7687" max="7687" width="19.42578125" customWidth="1"/>
    <col min="7688" max="7689" width="17.7109375" customWidth="1"/>
    <col min="7690" max="7690" width="19.28515625" customWidth="1"/>
    <col min="7691" max="7691" width="17.7109375" customWidth="1"/>
    <col min="7937" max="7937" width="65.140625" customWidth="1"/>
    <col min="7938" max="7942" width="17.7109375" customWidth="1"/>
    <col min="7943" max="7943" width="19.42578125" customWidth="1"/>
    <col min="7944" max="7945" width="17.7109375" customWidth="1"/>
    <col min="7946" max="7946" width="19.28515625" customWidth="1"/>
    <col min="7947" max="7947" width="17.7109375" customWidth="1"/>
    <col min="8193" max="8193" width="65.140625" customWidth="1"/>
    <col min="8194" max="8198" width="17.7109375" customWidth="1"/>
    <col min="8199" max="8199" width="19.42578125" customWidth="1"/>
    <col min="8200" max="8201" width="17.7109375" customWidth="1"/>
    <col min="8202" max="8202" width="19.28515625" customWidth="1"/>
    <col min="8203" max="8203" width="17.7109375" customWidth="1"/>
    <col min="8449" max="8449" width="65.140625" customWidth="1"/>
    <col min="8450" max="8454" width="17.7109375" customWidth="1"/>
    <col min="8455" max="8455" width="19.42578125" customWidth="1"/>
    <col min="8456" max="8457" width="17.7109375" customWidth="1"/>
    <col min="8458" max="8458" width="19.28515625" customWidth="1"/>
    <col min="8459" max="8459" width="17.7109375" customWidth="1"/>
    <col min="8705" max="8705" width="65.140625" customWidth="1"/>
    <col min="8706" max="8710" width="17.7109375" customWidth="1"/>
    <col min="8711" max="8711" width="19.42578125" customWidth="1"/>
    <col min="8712" max="8713" width="17.7109375" customWidth="1"/>
    <col min="8714" max="8714" width="19.28515625" customWidth="1"/>
    <col min="8715" max="8715" width="17.7109375" customWidth="1"/>
    <col min="8961" max="8961" width="65.140625" customWidth="1"/>
    <col min="8962" max="8966" width="17.7109375" customWidth="1"/>
    <col min="8967" max="8967" width="19.42578125" customWidth="1"/>
    <col min="8968" max="8969" width="17.7109375" customWidth="1"/>
    <col min="8970" max="8970" width="19.28515625" customWidth="1"/>
    <col min="8971" max="8971" width="17.7109375" customWidth="1"/>
    <col min="9217" max="9217" width="65.140625" customWidth="1"/>
    <col min="9218" max="9222" width="17.7109375" customWidth="1"/>
    <col min="9223" max="9223" width="19.42578125" customWidth="1"/>
    <col min="9224" max="9225" width="17.7109375" customWidth="1"/>
    <col min="9226" max="9226" width="19.28515625" customWidth="1"/>
    <col min="9227" max="9227" width="17.7109375" customWidth="1"/>
    <col min="9473" max="9473" width="65.140625" customWidth="1"/>
    <col min="9474" max="9478" width="17.7109375" customWidth="1"/>
    <col min="9479" max="9479" width="19.42578125" customWidth="1"/>
    <col min="9480" max="9481" width="17.7109375" customWidth="1"/>
    <col min="9482" max="9482" width="19.28515625" customWidth="1"/>
    <col min="9483" max="9483" width="17.7109375" customWidth="1"/>
    <col min="9729" max="9729" width="65.140625" customWidth="1"/>
    <col min="9730" max="9734" width="17.7109375" customWidth="1"/>
    <col min="9735" max="9735" width="19.42578125" customWidth="1"/>
    <col min="9736" max="9737" width="17.7109375" customWidth="1"/>
    <col min="9738" max="9738" width="19.28515625" customWidth="1"/>
    <col min="9739" max="9739" width="17.7109375" customWidth="1"/>
    <col min="9985" max="9985" width="65.140625" customWidth="1"/>
    <col min="9986" max="9990" width="17.7109375" customWidth="1"/>
    <col min="9991" max="9991" width="19.42578125" customWidth="1"/>
    <col min="9992" max="9993" width="17.7109375" customWidth="1"/>
    <col min="9994" max="9994" width="19.28515625" customWidth="1"/>
    <col min="9995" max="9995" width="17.7109375" customWidth="1"/>
    <col min="10241" max="10241" width="65.140625" customWidth="1"/>
    <col min="10242" max="10246" width="17.7109375" customWidth="1"/>
    <col min="10247" max="10247" width="19.42578125" customWidth="1"/>
    <col min="10248" max="10249" width="17.7109375" customWidth="1"/>
    <col min="10250" max="10250" width="19.28515625" customWidth="1"/>
    <col min="10251" max="10251" width="17.7109375" customWidth="1"/>
    <col min="10497" max="10497" width="65.140625" customWidth="1"/>
    <col min="10498" max="10502" width="17.7109375" customWidth="1"/>
    <col min="10503" max="10503" width="19.42578125" customWidth="1"/>
    <col min="10504" max="10505" width="17.7109375" customWidth="1"/>
    <col min="10506" max="10506" width="19.28515625" customWidth="1"/>
    <col min="10507" max="10507" width="17.7109375" customWidth="1"/>
    <col min="10753" max="10753" width="65.140625" customWidth="1"/>
    <col min="10754" max="10758" width="17.7109375" customWidth="1"/>
    <col min="10759" max="10759" width="19.42578125" customWidth="1"/>
    <col min="10760" max="10761" width="17.7109375" customWidth="1"/>
    <col min="10762" max="10762" width="19.28515625" customWidth="1"/>
    <col min="10763" max="10763" width="17.7109375" customWidth="1"/>
    <col min="11009" max="11009" width="65.140625" customWidth="1"/>
    <col min="11010" max="11014" width="17.7109375" customWidth="1"/>
    <col min="11015" max="11015" width="19.42578125" customWidth="1"/>
    <col min="11016" max="11017" width="17.7109375" customWidth="1"/>
    <col min="11018" max="11018" width="19.28515625" customWidth="1"/>
    <col min="11019" max="11019" width="17.7109375" customWidth="1"/>
    <col min="11265" max="11265" width="65.140625" customWidth="1"/>
    <col min="11266" max="11270" width="17.7109375" customWidth="1"/>
    <col min="11271" max="11271" width="19.42578125" customWidth="1"/>
    <col min="11272" max="11273" width="17.7109375" customWidth="1"/>
    <col min="11274" max="11274" width="19.28515625" customWidth="1"/>
    <col min="11275" max="11275" width="17.7109375" customWidth="1"/>
    <col min="11521" max="11521" width="65.140625" customWidth="1"/>
    <col min="11522" max="11526" width="17.7109375" customWidth="1"/>
    <col min="11527" max="11527" width="19.42578125" customWidth="1"/>
    <col min="11528" max="11529" width="17.7109375" customWidth="1"/>
    <col min="11530" max="11530" width="19.28515625" customWidth="1"/>
    <col min="11531" max="11531" width="17.7109375" customWidth="1"/>
    <col min="11777" max="11777" width="65.140625" customWidth="1"/>
    <col min="11778" max="11782" width="17.7109375" customWidth="1"/>
    <col min="11783" max="11783" width="19.42578125" customWidth="1"/>
    <col min="11784" max="11785" width="17.7109375" customWidth="1"/>
    <col min="11786" max="11786" width="19.28515625" customWidth="1"/>
    <col min="11787" max="11787" width="17.7109375" customWidth="1"/>
    <col min="12033" max="12033" width="65.140625" customWidth="1"/>
    <col min="12034" max="12038" width="17.7109375" customWidth="1"/>
    <col min="12039" max="12039" width="19.42578125" customWidth="1"/>
    <col min="12040" max="12041" width="17.7109375" customWidth="1"/>
    <col min="12042" max="12042" width="19.28515625" customWidth="1"/>
    <col min="12043" max="12043" width="17.7109375" customWidth="1"/>
    <col min="12289" max="12289" width="65.140625" customWidth="1"/>
    <col min="12290" max="12294" width="17.7109375" customWidth="1"/>
    <col min="12295" max="12295" width="19.42578125" customWidth="1"/>
    <col min="12296" max="12297" width="17.7109375" customWidth="1"/>
    <col min="12298" max="12298" width="19.28515625" customWidth="1"/>
    <col min="12299" max="12299" width="17.7109375" customWidth="1"/>
    <col min="12545" max="12545" width="65.140625" customWidth="1"/>
    <col min="12546" max="12550" width="17.7109375" customWidth="1"/>
    <col min="12551" max="12551" width="19.42578125" customWidth="1"/>
    <col min="12552" max="12553" width="17.7109375" customWidth="1"/>
    <col min="12554" max="12554" width="19.28515625" customWidth="1"/>
    <col min="12555" max="12555" width="17.7109375" customWidth="1"/>
    <col min="12801" max="12801" width="65.140625" customWidth="1"/>
    <col min="12802" max="12806" width="17.7109375" customWidth="1"/>
    <col min="12807" max="12807" width="19.42578125" customWidth="1"/>
    <col min="12808" max="12809" width="17.7109375" customWidth="1"/>
    <col min="12810" max="12810" width="19.28515625" customWidth="1"/>
    <col min="12811" max="12811" width="17.7109375" customWidth="1"/>
    <col min="13057" max="13057" width="65.140625" customWidth="1"/>
    <col min="13058" max="13062" width="17.7109375" customWidth="1"/>
    <col min="13063" max="13063" width="19.42578125" customWidth="1"/>
    <col min="13064" max="13065" width="17.7109375" customWidth="1"/>
    <col min="13066" max="13066" width="19.28515625" customWidth="1"/>
    <col min="13067" max="13067" width="17.7109375" customWidth="1"/>
    <col min="13313" max="13313" width="65.140625" customWidth="1"/>
    <col min="13314" max="13318" width="17.7109375" customWidth="1"/>
    <col min="13319" max="13319" width="19.42578125" customWidth="1"/>
    <col min="13320" max="13321" width="17.7109375" customWidth="1"/>
    <col min="13322" max="13322" width="19.28515625" customWidth="1"/>
    <col min="13323" max="13323" width="17.7109375" customWidth="1"/>
    <col min="13569" max="13569" width="65.140625" customWidth="1"/>
    <col min="13570" max="13574" width="17.7109375" customWidth="1"/>
    <col min="13575" max="13575" width="19.42578125" customWidth="1"/>
    <col min="13576" max="13577" width="17.7109375" customWidth="1"/>
    <col min="13578" max="13578" width="19.28515625" customWidth="1"/>
    <col min="13579" max="13579" width="17.7109375" customWidth="1"/>
    <col min="13825" max="13825" width="65.140625" customWidth="1"/>
    <col min="13826" max="13830" width="17.7109375" customWidth="1"/>
    <col min="13831" max="13831" width="19.42578125" customWidth="1"/>
    <col min="13832" max="13833" width="17.7109375" customWidth="1"/>
    <col min="13834" max="13834" width="19.28515625" customWidth="1"/>
    <col min="13835" max="13835" width="17.7109375" customWidth="1"/>
    <col min="14081" max="14081" width="65.140625" customWidth="1"/>
    <col min="14082" max="14086" width="17.7109375" customWidth="1"/>
    <col min="14087" max="14087" width="19.42578125" customWidth="1"/>
    <col min="14088" max="14089" width="17.7109375" customWidth="1"/>
    <col min="14090" max="14090" width="19.28515625" customWidth="1"/>
    <col min="14091" max="14091" width="17.7109375" customWidth="1"/>
    <col min="14337" max="14337" width="65.140625" customWidth="1"/>
    <col min="14338" max="14342" width="17.7109375" customWidth="1"/>
    <col min="14343" max="14343" width="19.42578125" customWidth="1"/>
    <col min="14344" max="14345" width="17.7109375" customWidth="1"/>
    <col min="14346" max="14346" width="19.28515625" customWidth="1"/>
    <col min="14347" max="14347" width="17.7109375" customWidth="1"/>
    <col min="14593" max="14593" width="65.140625" customWidth="1"/>
    <col min="14594" max="14598" width="17.7109375" customWidth="1"/>
    <col min="14599" max="14599" width="19.42578125" customWidth="1"/>
    <col min="14600" max="14601" width="17.7109375" customWidth="1"/>
    <col min="14602" max="14602" width="19.28515625" customWidth="1"/>
    <col min="14603" max="14603" width="17.7109375" customWidth="1"/>
    <col min="14849" max="14849" width="65.140625" customWidth="1"/>
    <col min="14850" max="14854" width="17.7109375" customWidth="1"/>
    <col min="14855" max="14855" width="19.42578125" customWidth="1"/>
    <col min="14856" max="14857" width="17.7109375" customWidth="1"/>
    <col min="14858" max="14858" width="19.28515625" customWidth="1"/>
    <col min="14859" max="14859" width="17.7109375" customWidth="1"/>
    <col min="15105" max="15105" width="65.140625" customWidth="1"/>
    <col min="15106" max="15110" width="17.7109375" customWidth="1"/>
    <col min="15111" max="15111" width="19.42578125" customWidth="1"/>
    <col min="15112" max="15113" width="17.7109375" customWidth="1"/>
    <col min="15114" max="15114" width="19.28515625" customWidth="1"/>
    <col min="15115" max="15115" width="17.7109375" customWidth="1"/>
    <col min="15361" max="15361" width="65.140625" customWidth="1"/>
    <col min="15362" max="15366" width="17.7109375" customWidth="1"/>
    <col min="15367" max="15367" width="19.42578125" customWidth="1"/>
    <col min="15368" max="15369" width="17.7109375" customWidth="1"/>
    <col min="15370" max="15370" width="19.28515625" customWidth="1"/>
    <col min="15371" max="15371" width="17.7109375" customWidth="1"/>
    <col min="15617" max="15617" width="65.140625" customWidth="1"/>
    <col min="15618" max="15622" width="17.7109375" customWidth="1"/>
    <col min="15623" max="15623" width="19.42578125" customWidth="1"/>
    <col min="15624" max="15625" width="17.7109375" customWidth="1"/>
    <col min="15626" max="15626" width="19.28515625" customWidth="1"/>
    <col min="15627" max="15627" width="17.7109375" customWidth="1"/>
    <col min="15873" max="15873" width="65.140625" customWidth="1"/>
    <col min="15874" max="15878" width="17.7109375" customWidth="1"/>
    <col min="15879" max="15879" width="19.42578125" customWidth="1"/>
    <col min="15880" max="15881" width="17.7109375" customWidth="1"/>
    <col min="15882" max="15882" width="19.28515625" customWidth="1"/>
    <col min="15883" max="15883" width="17.7109375" customWidth="1"/>
    <col min="16129" max="16129" width="65.140625" customWidth="1"/>
    <col min="16130" max="16134" width="17.7109375" customWidth="1"/>
    <col min="16135" max="16135" width="19.42578125" customWidth="1"/>
    <col min="16136" max="16137" width="17.7109375" customWidth="1"/>
    <col min="16138" max="16138" width="19.28515625" customWidth="1"/>
    <col min="16139" max="16139" width="17.7109375" customWidth="1"/>
  </cols>
  <sheetData>
    <row r="1" spans="1:11" s="18" customFormat="1" x14ac:dyDescent="0.25">
      <c r="B1" s="680"/>
      <c r="C1" s="681"/>
      <c r="K1" s="362"/>
    </row>
    <row r="2" spans="1:11" s="18" customFormat="1" x14ac:dyDescent="0.25">
      <c r="A2" s="19" t="s">
        <v>84</v>
      </c>
      <c r="B2" s="680"/>
      <c r="C2" s="689"/>
      <c r="D2" s="20"/>
      <c r="E2" s="20"/>
      <c r="F2" s="20"/>
      <c r="G2" s="20"/>
      <c r="H2" s="20"/>
      <c r="I2" s="20"/>
      <c r="J2" s="20"/>
      <c r="K2" s="363" t="s">
        <v>20</v>
      </c>
    </row>
    <row r="3" spans="1:11" s="18" customFormat="1" x14ac:dyDescent="0.25">
      <c r="A3" s="154" t="s">
        <v>85</v>
      </c>
      <c r="B3" s="680"/>
      <c r="C3" s="689"/>
      <c r="D3" s="20"/>
      <c r="E3" s="20"/>
      <c r="F3" s="20"/>
      <c r="G3" s="20"/>
      <c r="H3" s="20"/>
      <c r="I3" s="20"/>
      <c r="J3" s="20"/>
      <c r="K3" s="364"/>
    </row>
    <row r="4" spans="1:11" s="18" customFormat="1" ht="18.75" customHeight="1" x14ac:dyDescent="0.25">
      <c r="A4" s="29" t="s">
        <v>2204</v>
      </c>
      <c r="B4" s="681"/>
      <c r="C4" s="681"/>
      <c r="D4" s="73"/>
      <c r="E4" s="73"/>
      <c r="F4" s="73"/>
      <c r="G4" s="72"/>
      <c r="H4" s="73"/>
      <c r="I4" s="73"/>
      <c r="K4" s="639"/>
    </row>
    <row r="5" spans="1:11" s="18" customFormat="1" x14ac:dyDescent="0.25">
      <c r="A5" s="382" t="s">
        <v>21</v>
      </c>
      <c r="B5" s="504" t="s">
        <v>22</v>
      </c>
      <c r="C5" s="504" t="s">
        <v>23</v>
      </c>
      <c r="D5" s="382"/>
      <c r="E5" s="919" t="s">
        <v>24</v>
      </c>
      <c r="F5" s="919"/>
      <c r="G5" s="382" t="s">
        <v>25</v>
      </c>
      <c r="H5" s="932" t="s">
        <v>26</v>
      </c>
      <c r="I5" s="932"/>
      <c r="J5" s="382" t="s">
        <v>27</v>
      </c>
      <c r="K5" s="365" t="s">
        <v>28</v>
      </c>
    </row>
    <row r="6" spans="1:11" s="24" customFormat="1" x14ac:dyDescent="0.25">
      <c r="A6" s="933" t="s">
        <v>29</v>
      </c>
      <c r="B6" s="930" t="s">
        <v>30</v>
      </c>
      <c r="C6" s="930" t="s">
        <v>31</v>
      </c>
      <c r="D6" s="930" t="s">
        <v>32</v>
      </c>
      <c r="E6" s="930" t="s">
        <v>33</v>
      </c>
      <c r="F6" s="930"/>
      <c r="G6" s="930" t="s">
        <v>34</v>
      </c>
      <c r="H6" s="930" t="s">
        <v>35</v>
      </c>
      <c r="I6" s="930"/>
      <c r="J6" s="930" t="s">
        <v>36</v>
      </c>
      <c r="K6" s="931" t="s">
        <v>37</v>
      </c>
    </row>
    <row r="7" spans="1:11" s="24" customFormat="1" x14ac:dyDescent="0.25">
      <c r="A7" s="933"/>
      <c r="B7" s="930"/>
      <c r="C7" s="930"/>
      <c r="D7" s="930"/>
      <c r="E7" s="381" t="s">
        <v>38</v>
      </c>
      <c r="F7" s="381" t="s">
        <v>39</v>
      </c>
      <c r="G7" s="930"/>
      <c r="H7" s="381" t="s">
        <v>38</v>
      </c>
      <c r="I7" s="381" t="s">
        <v>39</v>
      </c>
      <c r="J7" s="930"/>
      <c r="K7" s="931"/>
    </row>
    <row r="8" spans="1:11" ht="15.95" customHeight="1" x14ac:dyDescent="0.25">
      <c r="A8" s="31" t="s">
        <v>88</v>
      </c>
      <c r="B8" s="682"/>
      <c r="C8" s="682"/>
      <c r="D8" s="32"/>
      <c r="E8" s="32"/>
      <c r="F8" s="32"/>
      <c r="G8" s="32"/>
      <c r="H8" s="32"/>
      <c r="I8" s="32"/>
      <c r="J8" s="32"/>
      <c r="K8" s="74">
        <f>SUM(K9)</f>
        <v>0</v>
      </c>
    </row>
    <row r="9" spans="1:11" ht="19.5" customHeight="1" x14ac:dyDescent="0.25">
      <c r="A9" s="39"/>
      <c r="B9" s="683"/>
      <c r="C9" s="683"/>
      <c r="D9" s="75"/>
      <c r="E9" s="75"/>
      <c r="F9" s="75"/>
      <c r="G9" s="36"/>
      <c r="H9" s="36"/>
      <c r="I9" s="36"/>
      <c r="J9" s="36"/>
      <c r="K9" s="76"/>
    </row>
    <row r="10" spans="1:11" ht="15.95" customHeight="1" x14ac:dyDescent="0.25">
      <c r="A10" s="31" t="s">
        <v>89</v>
      </c>
      <c r="B10" s="682"/>
      <c r="C10" s="682"/>
      <c r="D10" s="77"/>
      <c r="E10" s="77"/>
      <c r="F10" s="77"/>
      <c r="G10" s="32"/>
      <c r="H10" s="32"/>
      <c r="I10" s="32"/>
      <c r="J10" s="32"/>
      <c r="K10" s="74">
        <f>SUM(K11:K17)</f>
        <v>257720000</v>
      </c>
    </row>
    <row r="11" spans="1:11" ht="15.95" customHeight="1" x14ac:dyDescent="0.25">
      <c r="A11" s="39" t="s">
        <v>1665</v>
      </c>
      <c r="B11" s="181" t="s">
        <v>1666</v>
      </c>
      <c r="C11" s="181"/>
      <c r="D11" s="117"/>
      <c r="E11" s="117"/>
      <c r="F11" s="117"/>
      <c r="G11" s="41"/>
      <c r="H11" s="41"/>
      <c r="I11" s="41"/>
      <c r="J11" s="41" t="s">
        <v>1667</v>
      </c>
      <c r="K11" s="453">
        <v>154000000</v>
      </c>
    </row>
    <row r="12" spans="1:11" ht="15.95" customHeight="1" x14ac:dyDescent="0.25">
      <c r="A12" s="39" t="s">
        <v>1668</v>
      </c>
      <c r="B12" s="181" t="s">
        <v>1383</v>
      </c>
      <c r="C12" s="181" t="s">
        <v>230</v>
      </c>
      <c r="D12" s="117"/>
      <c r="E12" s="117"/>
      <c r="F12" s="117"/>
      <c r="G12" s="41"/>
      <c r="H12" s="41"/>
      <c r="I12" s="41"/>
      <c r="J12" s="41" t="s">
        <v>1667</v>
      </c>
      <c r="K12" s="453">
        <v>69250000</v>
      </c>
    </row>
    <row r="13" spans="1:11" ht="15.95" customHeight="1" x14ac:dyDescent="0.25">
      <c r="A13" s="39" t="s">
        <v>1669</v>
      </c>
      <c r="B13" s="181" t="s">
        <v>1670</v>
      </c>
      <c r="C13" s="181" t="s">
        <v>230</v>
      </c>
      <c r="D13" s="117"/>
      <c r="E13" s="117"/>
      <c r="F13" s="117"/>
      <c r="G13" s="41"/>
      <c r="H13" s="41"/>
      <c r="I13" s="41"/>
      <c r="J13" s="41" t="s">
        <v>1667</v>
      </c>
      <c r="K13" s="453">
        <v>18500000</v>
      </c>
    </row>
    <row r="14" spans="1:11" ht="15.95" customHeight="1" x14ac:dyDescent="0.25">
      <c r="A14" s="39" t="s">
        <v>1671</v>
      </c>
      <c r="B14" s="181" t="s">
        <v>1672</v>
      </c>
      <c r="C14" s="181" t="s">
        <v>230</v>
      </c>
      <c r="D14" s="117"/>
      <c r="E14" s="117"/>
      <c r="F14" s="117"/>
      <c r="G14" s="41"/>
      <c r="H14" s="41"/>
      <c r="I14" s="41"/>
      <c r="J14" s="41" t="s">
        <v>1667</v>
      </c>
      <c r="K14" s="453">
        <v>11300000</v>
      </c>
    </row>
    <row r="15" spans="1:11" ht="15.95" customHeight="1" x14ac:dyDescent="0.25">
      <c r="A15" s="39" t="s">
        <v>1673</v>
      </c>
      <c r="B15" s="181" t="s">
        <v>1672</v>
      </c>
      <c r="C15" s="181" t="s">
        <v>230</v>
      </c>
      <c r="D15" s="117"/>
      <c r="E15" s="117"/>
      <c r="F15" s="117"/>
      <c r="G15" s="41"/>
      <c r="H15" s="41"/>
      <c r="I15" s="41"/>
      <c r="J15" s="41" t="s">
        <v>1667</v>
      </c>
      <c r="K15" s="453">
        <v>4450000</v>
      </c>
    </row>
    <row r="16" spans="1:11" ht="30" x14ac:dyDescent="0.25">
      <c r="A16" s="39" t="s">
        <v>1401</v>
      </c>
      <c r="B16" s="181" t="s">
        <v>1674</v>
      </c>
      <c r="C16" s="181" t="s">
        <v>980</v>
      </c>
      <c r="D16" s="117"/>
      <c r="E16" s="117"/>
      <c r="F16" s="117"/>
      <c r="G16" s="41"/>
      <c r="H16" s="41"/>
      <c r="I16" s="41"/>
      <c r="J16" s="41" t="s">
        <v>1667</v>
      </c>
      <c r="K16" s="453">
        <v>200000</v>
      </c>
    </row>
    <row r="17" spans="1:11" ht="15.95" customHeight="1" x14ac:dyDescent="0.25">
      <c r="A17" s="39" t="s">
        <v>151</v>
      </c>
      <c r="B17" s="181" t="s">
        <v>1675</v>
      </c>
      <c r="C17" s="181" t="s">
        <v>948</v>
      </c>
      <c r="D17" s="117"/>
      <c r="E17" s="117"/>
      <c r="F17" s="117"/>
      <c r="G17" s="41"/>
      <c r="H17" s="41"/>
      <c r="I17" s="41"/>
      <c r="J17" s="41" t="s">
        <v>1667</v>
      </c>
      <c r="K17" s="453">
        <v>20000</v>
      </c>
    </row>
    <row r="18" spans="1:11" ht="15.95" customHeight="1" x14ac:dyDescent="0.25">
      <c r="A18" s="39"/>
      <c r="B18" s="181"/>
      <c r="C18" s="181"/>
      <c r="D18" s="117"/>
      <c r="E18" s="117"/>
      <c r="F18" s="117"/>
      <c r="G18" s="41"/>
      <c r="H18" s="41"/>
      <c r="I18" s="41"/>
      <c r="J18" s="41"/>
      <c r="K18" s="453"/>
    </row>
    <row r="19" spans="1:11" s="18" customFormat="1" ht="15.95" customHeight="1" x14ac:dyDescent="0.25">
      <c r="A19" s="43" t="s">
        <v>106</v>
      </c>
      <c r="B19" s="570"/>
      <c r="C19" s="570"/>
      <c r="D19" s="84"/>
      <c r="E19" s="84"/>
      <c r="F19" s="84"/>
      <c r="G19" s="83"/>
      <c r="H19" s="83"/>
      <c r="I19" s="83"/>
      <c r="J19" s="83"/>
      <c r="K19" s="86">
        <f>SUM(K20:K20)</f>
        <v>0</v>
      </c>
    </row>
    <row r="20" spans="1:11" s="18" customFormat="1" ht="15.95" customHeight="1" x14ac:dyDescent="0.25">
      <c r="A20" s="39"/>
      <c r="B20" s="684"/>
      <c r="C20" s="684"/>
      <c r="D20" s="87"/>
      <c r="E20" s="87"/>
      <c r="F20" s="87"/>
      <c r="G20" s="47"/>
      <c r="H20" s="47"/>
      <c r="I20" s="47"/>
      <c r="J20" s="47"/>
      <c r="K20" s="89"/>
    </row>
    <row r="21" spans="1:11" ht="15.95" customHeight="1" x14ac:dyDescent="0.25">
      <c r="A21" s="31" t="s">
        <v>107</v>
      </c>
      <c r="B21" s="682"/>
      <c r="C21" s="682"/>
      <c r="D21" s="77"/>
      <c r="E21" s="77"/>
      <c r="F21" s="77"/>
      <c r="G21" s="32"/>
      <c r="H21" s="32"/>
      <c r="I21" s="32"/>
      <c r="J21" s="32"/>
      <c r="K21" s="74">
        <f>SUM(K22:K26)</f>
        <v>10900000</v>
      </c>
    </row>
    <row r="22" spans="1:11" ht="15.95" customHeight="1" x14ac:dyDescent="0.25">
      <c r="A22" s="39" t="s">
        <v>1676</v>
      </c>
      <c r="B22" s="181"/>
      <c r="C22" s="181" t="s">
        <v>1677</v>
      </c>
      <c r="D22" s="117"/>
      <c r="E22" s="117"/>
      <c r="F22" s="117"/>
      <c r="G22" s="41"/>
      <c r="H22" s="41"/>
      <c r="I22" s="41"/>
      <c r="J22" s="41" t="s">
        <v>1667</v>
      </c>
      <c r="K22" s="453">
        <v>6100000</v>
      </c>
    </row>
    <row r="23" spans="1:11" ht="15.95" customHeight="1" x14ac:dyDescent="0.25">
      <c r="A23" s="39" t="s">
        <v>1678</v>
      </c>
      <c r="B23" s="181"/>
      <c r="C23" s="181" t="s">
        <v>160</v>
      </c>
      <c r="D23" s="117"/>
      <c r="E23" s="117"/>
      <c r="F23" s="117"/>
      <c r="G23" s="41"/>
      <c r="H23" s="41"/>
      <c r="I23" s="41"/>
      <c r="J23" s="41" t="s">
        <v>1667</v>
      </c>
      <c r="K23" s="453">
        <v>2200000</v>
      </c>
    </row>
    <row r="24" spans="1:11" ht="15.95" customHeight="1" x14ac:dyDescent="0.25">
      <c r="A24" s="39" t="s">
        <v>1679</v>
      </c>
      <c r="B24" s="181" t="s">
        <v>1680</v>
      </c>
      <c r="C24" s="181" t="s">
        <v>1677</v>
      </c>
      <c r="D24" s="117"/>
      <c r="E24" s="117"/>
      <c r="F24" s="117"/>
      <c r="G24" s="41"/>
      <c r="H24" s="41"/>
      <c r="I24" s="41"/>
      <c r="J24" s="41" t="s">
        <v>1667</v>
      </c>
      <c r="K24" s="453">
        <v>1500000</v>
      </c>
    </row>
    <row r="25" spans="1:11" ht="15.95" customHeight="1" x14ac:dyDescent="0.25">
      <c r="A25" s="39" t="s">
        <v>1681</v>
      </c>
      <c r="B25" s="181" t="s">
        <v>1682</v>
      </c>
      <c r="C25" s="181" t="s">
        <v>1683</v>
      </c>
      <c r="D25" s="117"/>
      <c r="E25" s="117"/>
      <c r="F25" s="117"/>
      <c r="G25" s="41"/>
      <c r="H25" s="41"/>
      <c r="I25" s="41"/>
      <c r="J25" s="41" t="s">
        <v>1667</v>
      </c>
      <c r="K25" s="453">
        <v>1100000</v>
      </c>
    </row>
    <row r="26" spans="1:11" ht="15.95" customHeight="1" x14ac:dyDescent="0.25">
      <c r="A26" s="39"/>
      <c r="B26" s="683"/>
      <c r="C26" s="683"/>
      <c r="D26" s="75"/>
      <c r="E26" s="75"/>
      <c r="F26" s="75"/>
      <c r="G26" s="36"/>
      <c r="H26" s="36"/>
      <c r="I26" s="36"/>
      <c r="J26" s="36"/>
      <c r="K26" s="76"/>
    </row>
    <row r="27" spans="1:11" ht="15.95" customHeight="1" x14ac:dyDescent="0.25">
      <c r="A27" s="31" t="s">
        <v>113</v>
      </c>
      <c r="B27" s="682"/>
      <c r="C27" s="682"/>
      <c r="D27" s="77"/>
      <c r="E27" s="77"/>
      <c r="F27" s="77"/>
      <c r="G27" s="32"/>
      <c r="H27" s="32"/>
      <c r="I27" s="32"/>
      <c r="J27" s="32"/>
      <c r="K27" s="74">
        <f>SUM(K28:K28)</f>
        <v>0</v>
      </c>
    </row>
    <row r="28" spans="1:11" ht="15.95" customHeight="1" x14ac:dyDescent="0.25">
      <c r="A28" s="35"/>
      <c r="B28" s="683"/>
      <c r="C28" s="683"/>
      <c r="D28" s="75"/>
      <c r="E28" s="75"/>
      <c r="F28" s="75"/>
      <c r="G28" s="36"/>
      <c r="H28" s="36"/>
      <c r="I28" s="36"/>
      <c r="J28" s="36"/>
      <c r="K28" s="76"/>
    </row>
    <row r="29" spans="1:11" ht="15.95" customHeight="1" x14ac:dyDescent="0.25">
      <c r="A29" s="31" t="s">
        <v>114</v>
      </c>
      <c r="B29" s="682"/>
      <c r="C29" s="682"/>
      <c r="D29" s="77"/>
      <c r="E29" s="77"/>
      <c r="F29" s="77"/>
      <c r="G29" s="32"/>
      <c r="H29" s="32"/>
      <c r="I29" s="32"/>
      <c r="J29" s="32"/>
      <c r="K29" s="74">
        <f>SUM(K30:K31)</f>
        <v>2350000</v>
      </c>
    </row>
    <row r="30" spans="1:11" ht="36.75" customHeight="1" x14ac:dyDescent="0.25">
      <c r="A30" s="39" t="s">
        <v>182</v>
      </c>
      <c r="B30" s="181" t="s">
        <v>1684</v>
      </c>
      <c r="C30" s="181" t="s">
        <v>1685</v>
      </c>
      <c r="D30" s="117"/>
      <c r="E30" s="117"/>
      <c r="F30" s="117"/>
      <c r="G30" s="41"/>
      <c r="H30" s="41"/>
      <c r="I30" s="41"/>
      <c r="J30" s="41" t="s">
        <v>1667</v>
      </c>
      <c r="K30" s="453">
        <v>2350000</v>
      </c>
    </row>
    <row r="31" spans="1:11" ht="15.95" customHeight="1" x14ac:dyDescent="0.25">
      <c r="A31" s="35"/>
      <c r="B31" s="683"/>
      <c r="C31" s="683"/>
      <c r="D31" s="75"/>
      <c r="E31" s="75"/>
      <c r="F31" s="75"/>
      <c r="G31" s="36"/>
      <c r="H31" s="36"/>
      <c r="I31" s="36"/>
      <c r="J31" s="36"/>
      <c r="K31" s="76"/>
    </row>
    <row r="32" spans="1:11" s="18" customFormat="1" ht="15.95" customHeight="1" x14ac:dyDescent="0.25">
      <c r="A32" s="43" t="s">
        <v>116</v>
      </c>
      <c r="B32" s="570"/>
      <c r="C32" s="570"/>
      <c r="D32" s="84"/>
      <c r="E32" s="84"/>
      <c r="F32" s="84"/>
      <c r="G32" s="83"/>
      <c r="H32" s="83"/>
      <c r="I32" s="83"/>
      <c r="J32" s="83"/>
      <c r="K32" s="86">
        <f>SUM(K33)</f>
        <v>0</v>
      </c>
    </row>
    <row r="33" spans="1:11" s="18" customFormat="1" ht="15.95" customHeight="1" x14ac:dyDescent="0.25">
      <c r="A33" s="45"/>
      <c r="B33" s="684"/>
      <c r="C33" s="684"/>
      <c r="D33" s="87"/>
      <c r="E33" s="87"/>
      <c r="F33" s="87"/>
      <c r="G33" s="47"/>
      <c r="H33" s="47"/>
      <c r="I33" s="47"/>
      <c r="J33" s="47"/>
      <c r="K33" s="89"/>
    </row>
    <row r="34" spans="1:11" ht="15.95" customHeight="1" x14ac:dyDescent="0.25">
      <c r="A34" s="31" t="s">
        <v>117</v>
      </c>
      <c r="B34" s="682"/>
      <c r="C34" s="682"/>
      <c r="D34" s="77"/>
      <c r="E34" s="77"/>
      <c r="F34" s="77"/>
      <c r="G34" s="32"/>
      <c r="H34" s="32"/>
      <c r="I34" s="32"/>
      <c r="J34" s="32"/>
      <c r="K34" s="74">
        <f>SUM(K35)</f>
        <v>5335000</v>
      </c>
    </row>
    <row r="35" spans="1:11" ht="30" x14ac:dyDescent="0.25">
      <c r="A35" s="39" t="s">
        <v>1686</v>
      </c>
      <c r="B35" s="181" t="s">
        <v>1687</v>
      </c>
      <c r="C35" s="181" t="s">
        <v>230</v>
      </c>
      <c r="D35" s="117"/>
      <c r="E35" s="117"/>
      <c r="F35" s="117"/>
      <c r="G35" s="41"/>
      <c r="H35" s="41"/>
      <c r="I35" s="41"/>
      <c r="J35" s="41" t="s">
        <v>1667</v>
      </c>
      <c r="K35" s="453">
        <v>5335000</v>
      </c>
    </row>
    <row r="36" spans="1:11" ht="15.95" customHeight="1" x14ac:dyDescent="0.25">
      <c r="A36" s="55" t="s">
        <v>131</v>
      </c>
      <c r="B36" s="685"/>
      <c r="C36" s="685"/>
      <c r="D36" s="96"/>
      <c r="E36" s="96"/>
      <c r="F36" s="96"/>
      <c r="G36" s="448"/>
      <c r="H36" s="448"/>
      <c r="I36" s="448"/>
      <c r="J36" s="448"/>
      <c r="K36" s="64">
        <f>+K8+K10+K19+K21+K27+K29+K32+K34</f>
        <v>276305000</v>
      </c>
    </row>
    <row r="37" spans="1:11" x14ac:dyDescent="0.25">
      <c r="A37" s="27" t="s">
        <v>1688</v>
      </c>
      <c r="B37" s="686"/>
      <c r="C37" s="686"/>
      <c r="D37" s="28"/>
      <c r="E37" s="28"/>
      <c r="F37" s="28"/>
      <c r="G37" s="28"/>
      <c r="H37" s="28"/>
      <c r="I37" s="28"/>
      <c r="J37" s="28"/>
      <c r="K37" s="375"/>
    </row>
    <row r="38" spans="1:11" x14ac:dyDescent="0.25">
      <c r="A38" t="s">
        <v>1689</v>
      </c>
    </row>
  </sheetData>
  <mergeCells count="11">
    <mergeCell ref="J6:J7"/>
    <mergeCell ref="K6:K7"/>
    <mergeCell ref="H5:I5"/>
    <mergeCell ref="A6:A7"/>
    <mergeCell ref="B6:B7"/>
    <mergeCell ref="C6:C7"/>
    <mergeCell ref="D6:D7"/>
    <mergeCell ref="E6:F6"/>
    <mergeCell ref="G6:G7"/>
    <mergeCell ref="H6:I6"/>
    <mergeCell ref="E5:F5"/>
  </mergeCells>
  <pageMargins left="0.70866141732283472" right="0.70866141732283472" top="0.74803149606299213" bottom="0.74803149606299213" header="0.31496062992125984" footer="0.31496062992125984"/>
  <pageSetup paperSize="9"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zoomScale="90" zoomScaleNormal="90" workbookViewId="0">
      <selection activeCell="K53" sqref="K53"/>
    </sheetView>
  </sheetViews>
  <sheetFormatPr baseColWidth="10" defaultRowHeight="11.25" x14ac:dyDescent="0.2"/>
  <cols>
    <col min="1" max="1" width="51.140625" style="208" bestFit="1" customWidth="1"/>
    <col min="2" max="2" width="28.85546875" style="208" bestFit="1" customWidth="1"/>
    <col min="3" max="3" width="12.7109375" style="208" bestFit="1" customWidth="1"/>
    <col min="4" max="4" width="17" style="208" bestFit="1" customWidth="1"/>
    <col min="5" max="5" width="7.5703125" style="208" bestFit="1" customWidth="1"/>
    <col min="6" max="6" width="8.140625" style="208" customWidth="1"/>
    <col min="7" max="7" width="8.85546875" style="208" bestFit="1" customWidth="1"/>
    <col min="8" max="8" width="9.7109375" style="210" bestFit="1" customWidth="1"/>
    <col min="9" max="9" width="12.42578125" style="210" bestFit="1" customWidth="1"/>
    <col min="10" max="10" width="15.5703125" style="208" bestFit="1" customWidth="1"/>
    <col min="11" max="11" width="17.28515625" style="208" bestFit="1" customWidth="1"/>
    <col min="12" max="12" width="42.7109375" style="208" bestFit="1" customWidth="1"/>
    <col min="13" max="256" width="11.42578125" style="208"/>
    <col min="257" max="257" width="28.7109375" style="208" customWidth="1"/>
    <col min="258" max="258" width="20.28515625" style="208" customWidth="1"/>
    <col min="259" max="259" width="6.7109375" style="208" customWidth="1"/>
    <col min="260" max="260" width="7.85546875" style="208" customWidth="1"/>
    <col min="261" max="261" width="6.85546875" style="208" customWidth="1"/>
    <col min="262" max="263" width="7.28515625" style="208" customWidth="1"/>
    <col min="264" max="264" width="9.5703125" style="208" customWidth="1"/>
    <col min="265" max="265" width="9.85546875" style="208" customWidth="1"/>
    <col min="266" max="266" width="13" style="208" customWidth="1"/>
    <col min="267" max="267" width="14.28515625" style="208" customWidth="1"/>
    <col min="268" max="268" width="35.5703125" style="208" customWidth="1"/>
    <col min="269" max="512" width="11.42578125" style="208"/>
    <col min="513" max="513" width="28.7109375" style="208" customWidth="1"/>
    <col min="514" max="514" width="20.28515625" style="208" customWidth="1"/>
    <col min="515" max="515" width="6.7109375" style="208" customWidth="1"/>
    <col min="516" max="516" width="7.85546875" style="208" customWidth="1"/>
    <col min="517" max="517" width="6.85546875" style="208" customWidth="1"/>
    <col min="518" max="519" width="7.28515625" style="208" customWidth="1"/>
    <col min="520" max="520" width="9.5703125" style="208" customWidth="1"/>
    <col min="521" max="521" width="9.85546875" style="208" customWidth="1"/>
    <col min="522" max="522" width="13" style="208" customWidth="1"/>
    <col min="523" max="523" width="14.28515625" style="208" customWidth="1"/>
    <col min="524" max="524" width="35.5703125" style="208" customWidth="1"/>
    <col min="525" max="768" width="11.42578125" style="208"/>
    <col min="769" max="769" width="28.7109375" style="208" customWidth="1"/>
    <col min="770" max="770" width="20.28515625" style="208" customWidth="1"/>
    <col min="771" max="771" width="6.7109375" style="208" customWidth="1"/>
    <col min="772" max="772" width="7.85546875" style="208" customWidth="1"/>
    <col min="773" max="773" width="6.85546875" style="208" customWidth="1"/>
    <col min="774" max="775" width="7.28515625" style="208" customWidth="1"/>
    <col min="776" max="776" width="9.5703125" style="208" customWidth="1"/>
    <col min="777" max="777" width="9.85546875" style="208" customWidth="1"/>
    <col min="778" max="778" width="13" style="208" customWidth="1"/>
    <col min="779" max="779" width="14.28515625" style="208" customWidth="1"/>
    <col min="780" max="780" width="35.5703125" style="208" customWidth="1"/>
    <col min="781" max="1024" width="11.42578125" style="208"/>
    <col min="1025" max="1025" width="28.7109375" style="208" customWidth="1"/>
    <col min="1026" max="1026" width="20.28515625" style="208" customWidth="1"/>
    <col min="1027" max="1027" width="6.7109375" style="208" customWidth="1"/>
    <col min="1028" max="1028" width="7.85546875" style="208" customWidth="1"/>
    <col min="1029" max="1029" width="6.85546875" style="208" customWidth="1"/>
    <col min="1030" max="1031" width="7.28515625" style="208" customWidth="1"/>
    <col min="1032" max="1032" width="9.5703125" style="208" customWidth="1"/>
    <col min="1033" max="1033" width="9.85546875" style="208" customWidth="1"/>
    <col min="1034" max="1034" width="13" style="208" customWidth="1"/>
    <col min="1035" max="1035" width="14.28515625" style="208" customWidth="1"/>
    <col min="1036" max="1036" width="35.5703125" style="208" customWidth="1"/>
    <col min="1037" max="1280" width="11.42578125" style="208"/>
    <col min="1281" max="1281" width="28.7109375" style="208" customWidth="1"/>
    <col min="1282" max="1282" width="20.28515625" style="208" customWidth="1"/>
    <col min="1283" max="1283" width="6.7109375" style="208" customWidth="1"/>
    <col min="1284" max="1284" width="7.85546875" style="208" customWidth="1"/>
    <col min="1285" max="1285" width="6.85546875" style="208" customWidth="1"/>
    <col min="1286" max="1287" width="7.28515625" style="208" customWidth="1"/>
    <col min="1288" max="1288" width="9.5703125" style="208" customWidth="1"/>
    <col min="1289" max="1289" width="9.85546875" style="208" customWidth="1"/>
    <col min="1290" max="1290" width="13" style="208" customWidth="1"/>
    <col min="1291" max="1291" width="14.28515625" style="208" customWidth="1"/>
    <col min="1292" max="1292" width="35.5703125" style="208" customWidth="1"/>
    <col min="1293" max="1536" width="11.42578125" style="208"/>
    <col min="1537" max="1537" width="28.7109375" style="208" customWidth="1"/>
    <col min="1538" max="1538" width="20.28515625" style="208" customWidth="1"/>
    <col min="1539" max="1539" width="6.7109375" style="208" customWidth="1"/>
    <col min="1540" max="1540" width="7.85546875" style="208" customWidth="1"/>
    <col min="1541" max="1541" width="6.85546875" style="208" customWidth="1"/>
    <col min="1542" max="1543" width="7.28515625" style="208" customWidth="1"/>
    <col min="1544" max="1544" width="9.5703125" style="208" customWidth="1"/>
    <col min="1545" max="1545" width="9.85546875" style="208" customWidth="1"/>
    <col min="1546" max="1546" width="13" style="208" customWidth="1"/>
    <col min="1547" max="1547" width="14.28515625" style="208" customWidth="1"/>
    <col min="1548" max="1548" width="35.5703125" style="208" customWidth="1"/>
    <col min="1549" max="1792" width="11.42578125" style="208"/>
    <col min="1793" max="1793" width="28.7109375" style="208" customWidth="1"/>
    <col min="1794" max="1794" width="20.28515625" style="208" customWidth="1"/>
    <col min="1795" max="1795" width="6.7109375" style="208" customWidth="1"/>
    <col min="1796" max="1796" width="7.85546875" style="208" customWidth="1"/>
    <col min="1797" max="1797" width="6.85546875" style="208" customWidth="1"/>
    <col min="1798" max="1799" width="7.28515625" style="208" customWidth="1"/>
    <col min="1800" max="1800" width="9.5703125" style="208" customWidth="1"/>
    <col min="1801" max="1801" width="9.85546875" style="208" customWidth="1"/>
    <col min="1802" max="1802" width="13" style="208" customWidth="1"/>
    <col min="1803" max="1803" width="14.28515625" style="208" customWidth="1"/>
    <col min="1804" max="1804" width="35.5703125" style="208" customWidth="1"/>
    <col min="1805" max="2048" width="11.42578125" style="208"/>
    <col min="2049" max="2049" width="28.7109375" style="208" customWidth="1"/>
    <col min="2050" max="2050" width="20.28515625" style="208" customWidth="1"/>
    <col min="2051" max="2051" width="6.7109375" style="208" customWidth="1"/>
    <col min="2052" max="2052" width="7.85546875" style="208" customWidth="1"/>
    <col min="2053" max="2053" width="6.85546875" style="208" customWidth="1"/>
    <col min="2054" max="2055" width="7.28515625" style="208" customWidth="1"/>
    <col min="2056" max="2056" width="9.5703125" style="208" customWidth="1"/>
    <col min="2057" max="2057" width="9.85546875" style="208" customWidth="1"/>
    <col min="2058" max="2058" width="13" style="208" customWidth="1"/>
    <col min="2059" max="2059" width="14.28515625" style="208" customWidth="1"/>
    <col min="2060" max="2060" width="35.5703125" style="208" customWidth="1"/>
    <col min="2061" max="2304" width="11.42578125" style="208"/>
    <col min="2305" max="2305" width="28.7109375" style="208" customWidth="1"/>
    <col min="2306" max="2306" width="20.28515625" style="208" customWidth="1"/>
    <col min="2307" max="2307" width="6.7109375" style="208" customWidth="1"/>
    <col min="2308" max="2308" width="7.85546875" style="208" customWidth="1"/>
    <col min="2309" max="2309" width="6.85546875" style="208" customWidth="1"/>
    <col min="2310" max="2311" width="7.28515625" style="208" customWidth="1"/>
    <col min="2312" max="2312" width="9.5703125" style="208" customWidth="1"/>
    <col min="2313" max="2313" width="9.85546875" style="208" customWidth="1"/>
    <col min="2314" max="2314" width="13" style="208" customWidth="1"/>
    <col min="2315" max="2315" width="14.28515625" style="208" customWidth="1"/>
    <col min="2316" max="2316" width="35.5703125" style="208" customWidth="1"/>
    <col min="2317" max="2560" width="11.42578125" style="208"/>
    <col min="2561" max="2561" width="28.7109375" style="208" customWidth="1"/>
    <col min="2562" max="2562" width="20.28515625" style="208" customWidth="1"/>
    <col min="2563" max="2563" width="6.7109375" style="208" customWidth="1"/>
    <col min="2564" max="2564" width="7.85546875" style="208" customWidth="1"/>
    <col min="2565" max="2565" width="6.85546875" style="208" customWidth="1"/>
    <col min="2566" max="2567" width="7.28515625" style="208" customWidth="1"/>
    <col min="2568" max="2568" width="9.5703125" style="208" customWidth="1"/>
    <col min="2569" max="2569" width="9.85546875" style="208" customWidth="1"/>
    <col min="2570" max="2570" width="13" style="208" customWidth="1"/>
    <col min="2571" max="2571" width="14.28515625" style="208" customWidth="1"/>
    <col min="2572" max="2572" width="35.5703125" style="208" customWidth="1"/>
    <col min="2573" max="2816" width="11.42578125" style="208"/>
    <col min="2817" max="2817" width="28.7109375" style="208" customWidth="1"/>
    <col min="2818" max="2818" width="20.28515625" style="208" customWidth="1"/>
    <col min="2819" max="2819" width="6.7109375" style="208" customWidth="1"/>
    <col min="2820" max="2820" width="7.85546875" style="208" customWidth="1"/>
    <col min="2821" max="2821" width="6.85546875" style="208" customWidth="1"/>
    <col min="2822" max="2823" width="7.28515625" style="208" customWidth="1"/>
    <col min="2824" max="2824" width="9.5703125" style="208" customWidth="1"/>
    <col min="2825" max="2825" width="9.85546875" style="208" customWidth="1"/>
    <col min="2826" max="2826" width="13" style="208" customWidth="1"/>
    <col min="2827" max="2827" width="14.28515625" style="208" customWidth="1"/>
    <col min="2828" max="2828" width="35.5703125" style="208" customWidth="1"/>
    <col min="2829" max="3072" width="11.42578125" style="208"/>
    <col min="3073" max="3073" width="28.7109375" style="208" customWidth="1"/>
    <col min="3074" max="3074" width="20.28515625" style="208" customWidth="1"/>
    <col min="3075" max="3075" width="6.7109375" style="208" customWidth="1"/>
    <col min="3076" max="3076" width="7.85546875" style="208" customWidth="1"/>
    <col min="3077" max="3077" width="6.85546875" style="208" customWidth="1"/>
    <col min="3078" max="3079" width="7.28515625" style="208" customWidth="1"/>
    <col min="3080" max="3080" width="9.5703125" style="208" customWidth="1"/>
    <col min="3081" max="3081" width="9.85546875" style="208" customWidth="1"/>
    <col min="3082" max="3082" width="13" style="208" customWidth="1"/>
    <col min="3083" max="3083" width="14.28515625" style="208" customWidth="1"/>
    <col min="3084" max="3084" width="35.5703125" style="208" customWidth="1"/>
    <col min="3085" max="3328" width="11.42578125" style="208"/>
    <col min="3329" max="3329" width="28.7109375" style="208" customWidth="1"/>
    <col min="3330" max="3330" width="20.28515625" style="208" customWidth="1"/>
    <col min="3331" max="3331" width="6.7109375" style="208" customWidth="1"/>
    <col min="3332" max="3332" width="7.85546875" style="208" customWidth="1"/>
    <col min="3333" max="3333" width="6.85546875" style="208" customWidth="1"/>
    <col min="3334" max="3335" width="7.28515625" style="208" customWidth="1"/>
    <col min="3336" max="3336" width="9.5703125" style="208" customWidth="1"/>
    <col min="3337" max="3337" width="9.85546875" style="208" customWidth="1"/>
    <col min="3338" max="3338" width="13" style="208" customWidth="1"/>
    <col min="3339" max="3339" width="14.28515625" style="208" customWidth="1"/>
    <col min="3340" max="3340" width="35.5703125" style="208" customWidth="1"/>
    <col min="3341" max="3584" width="11.42578125" style="208"/>
    <col min="3585" max="3585" width="28.7109375" style="208" customWidth="1"/>
    <col min="3586" max="3586" width="20.28515625" style="208" customWidth="1"/>
    <col min="3587" max="3587" width="6.7109375" style="208" customWidth="1"/>
    <col min="3588" max="3588" width="7.85546875" style="208" customWidth="1"/>
    <col min="3589" max="3589" width="6.85546875" style="208" customWidth="1"/>
    <col min="3590" max="3591" width="7.28515625" style="208" customWidth="1"/>
    <col min="3592" max="3592" width="9.5703125" style="208" customWidth="1"/>
    <col min="3593" max="3593" width="9.85546875" style="208" customWidth="1"/>
    <col min="3594" max="3594" width="13" style="208" customWidth="1"/>
    <col min="3595" max="3595" width="14.28515625" style="208" customWidth="1"/>
    <col min="3596" max="3596" width="35.5703125" style="208" customWidth="1"/>
    <col min="3597" max="3840" width="11.42578125" style="208"/>
    <col min="3841" max="3841" width="28.7109375" style="208" customWidth="1"/>
    <col min="3842" max="3842" width="20.28515625" style="208" customWidth="1"/>
    <col min="3843" max="3843" width="6.7109375" style="208" customWidth="1"/>
    <col min="3844" max="3844" width="7.85546875" style="208" customWidth="1"/>
    <col min="3845" max="3845" width="6.85546875" style="208" customWidth="1"/>
    <col min="3846" max="3847" width="7.28515625" style="208" customWidth="1"/>
    <col min="3848" max="3848" width="9.5703125" style="208" customWidth="1"/>
    <col min="3849" max="3849" width="9.85546875" style="208" customWidth="1"/>
    <col min="3850" max="3850" width="13" style="208" customWidth="1"/>
    <col min="3851" max="3851" width="14.28515625" style="208" customWidth="1"/>
    <col min="3852" max="3852" width="35.5703125" style="208" customWidth="1"/>
    <col min="3853" max="4096" width="11.42578125" style="208"/>
    <col min="4097" max="4097" width="28.7109375" style="208" customWidth="1"/>
    <col min="4098" max="4098" width="20.28515625" style="208" customWidth="1"/>
    <col min="4099" max="4099" width="6.7109375" style="208" customWidth="1"/>
    <col min="4100" max="4100" width="7.85546875" style="208" customWidth="1"/>
    <col min="4101" max="4101" width="6.85546875" style="208" customWidth="1"/>
    <col min="4102" max="4103" width="7.28515625" style="208" customWidth="1"/>
    <col min="4104" max="4104" width="9.5703125" style="208" customWidth="1"/>
    <col min="4105" max="4105" width="9.85546875" style="208" customWidth="1"/>
    <col min="4106" max="4106" width="13" style="208" customWidth="1"/>
    <col min="4107" max="4107" width="14.28515625" style="208" customWidth="1"/>
    <col min="4108" max="4108" width="35.5703125" style="208" customWidth="1"/>
    <col min="4109" max="4352" width="11.42578125" style="208"/>
    <col min="4353" max="4353" width="28.7109375" style="208" customWidth="1"/>
    <col min="4354" max="4354" width="20.28515625" style="208" customWidth="1"/>
    <col min="4355" max="4355" width="6.7109375" style="208" customWidth="1"/>
    <col min="4356" max="4356" width="7.85546875" style="208" customWidth="1"/>
    <col min="4357" max="4357" width="6.85546875" style="208" customWidth="1"/>
    <col min="4358" max="4359" width="7.28515625" style="208" customWidth="1"/>
    <col min="4360" max="4360" width="9.5703125" style="208" customWidth="1"/>
    <col min="4361" max="4361" width="9.85546875" style="208" customWidth="1"/>
    <col min="4362" max="4362" width="13" style="208" customWidth="1"/>
    <col min="4363" max="4363" width="14.28515625" style="208" customWidth="1"/>
    <col min="4364" max="4364" width="35.5703125" style="208" customWidth="1"/>
    <col min="4365" max="4608" width="11.42578125" style="208"/>
    <col min="4609" max="4609" width="28.7109375" style="208" customWidth="1"/>
    <col min="4610" max="4610" width="20.28515625" style="208" customWidth="1"/>
    <col min="4611" max="4611" width="6.7109375" style="208" customWidth="1"/>
    <col min="4612" max="4612" width="7.85546875" style="208" customWidth="1"/>
    <col min="4613" max="4613" width="6.85546875" style="208" customWidth="1"/>
    <col min="4614" max="4615" width="7.28515625" style="208" customWidth="1"/>
    <col min="4616" max="4616" width="9.5703125" style="208" customWidth="1"/>
    <col min="4617" max="4617" width="9.85546875" style="208" customWidth="1"/>
    <col min="4618" max="4618" width="13" style="208" customWidth="1"/>
    <col min="4619" max="4619" width="14.28515625" style="208" customWidth="1"/>
    <col min="4620" max="4620" width="35.5703125" style="208" customWidth="1"/>
    <col min="4621" max="4864" width="11.42578125" style="208"/>
    <col min="4865" max="4865" width="28.7109375" style="208" customWidth="1"/>
    <col min="4866" max="4866" width="20.28515625" style="208" customWidth="1"/>
    <col min="4867" max="4867" width="6.7109375" style="208" customWidth="1"/>
    <col min="4868" max="4868" width="7.85546875" style="208" customWidth="1"/>
    <col min="4869" max="4869" width="6.85546875" style="208" customWidth="1"/>
    <col min="4870" max="4871" width="7.28515625" style="208" customWidth="1"/>
    <col min="4872" max="4872" width="9.5703125" style="208" customWidth="1"/>
    <col min="4873" max="4873" width="9.85546875" style="208" customWidth="1"/>
    <col min="4874" max="4874" width="13" style="208" customWidth="1"/>
    <col min="4875" max="4875" width="14.28515625" style="208" customWidth="1"/>
    <col min="4876" max="4876" width="35.5703125" style="208" customWidth="1"/>
    <col min="4877" max="5120" width="11.42578125" style="208"/>
    <col min="5121" max="5121" width="28.7109375" style="208" customWidth="1"/>
    <col min="5122" max="5122" width="20.28515625" style="208" customWidth="1"/>
    <col min="5123" max="5123" width="6.7109375" style="208" customWidth="1"/>
    <col min="5124" max="5124" width="7.85546875" style="208" customWidth="1"/>
    <col min="5125" max="5125" width="6.85546875" style="208" customWidth="1"/>
    <col min="5126" max="5127" width="7.28515625" style="208" customWidth="1"/>
    <col min="5128" max="5128" width="9.5703125" style="208" customWidth="1"/>
    <col min="5129" max="5129" width="9.85546875" style="208" customWidth="1"/>
    <col min="5130" max="5130" width="13" style="208" customWidth="1"/>
    <col min="5131" max="5131" width="14.28515625" style="208" customWidth="1"/>
    <col min="5132" max="5132" width="35.5703125" style="208" customWidth="1"/>
    <col min="5133" max="5376" width="11.42578125" style="208"/>
    <col min="5377" max="5377" width="28.7109375" style="208" customWidth="1"/>
    <col min="5378" max="5378" width="20.28515625" style="208" customWidth="1"/>
    <col min="5379" max="5379" width="6.7109375" style="208" customWidth="1"/>
    <col min="5380" max="5380" width="7.85546875" style="208" customWidth="1"/>
    <col min="5381" max="5381" width="6.85546875" style="208" customWidth="1"/>
    <col min="5382" max="5383" width="7.28515625" style="208" customWidth="1"/>
    <col min="5384" max="5384" width="9.5703125" style="208" customWidth="1"/>
    <col min="5385" max="5385" width="9.85546875" style="208" customWidth="1"/>
    <col min="5386" max="5386" width="13" style="208" customWidth="1"/>
    <col min="5387" max="5387" width="14.28515625" style="208" customWidth="1"/>
    <col min="5388" max="5388" width="35.5703125" style="208" customWidth="1"/>
    <col min="5389" max="5632" width="11.42578125" style="208"/>
    <col min="5633" max="5633" width="28.7109375" style="208" customWidth="1"/>
    <col min="5634" max="5634" width="20.28515625" style="208" customWidth="1"/>
    <col min="5635" max="5635" width="6.7109375" style="208" customWidth="1"/>
    <col min="5636" max="5636" width="7.85546875" style="208" customWidth="1"/>
    <col min="5637" max="5637" width="6.85546875" style="208" customWidth="1"/>
    <col min="5638" max="5639" width="7.28515625" style="208" customWidth="1"/>
    <col min="5640" max="5640" width="9.5703125" style="208" customWidth="1"/>
    <col min="5641" max="5641" width="9.85546875" style="208" customWidth="1"/>
    <col min="5642" max="5642" width="13" style="208" customWidth="1"/>
    <col min="5643" max="5643" width="14.28515625" style="208" customWidth="1"/>
    <col min="5644" max="5644" width="35.5703125" style="208" customWidth="1"/>
    <col min="5645" max="5888" width="11.42578125" style="208"/>
    <col min="5889" max="5889" width="28.7109375" style="208" customWidth="1"/>
    <col min="5890" max="5890" width="20.28515625" style="208" customWidth="1"/>
    <col min="5891" max="5891" width="6.7109375" style="208" customWidth="1"/>
    <col min="5892" max="5892" width="7.85546875" style="208" customWidth="1"/>
    <col min="5893" max="5893" width="6.85546875" style="208" customWidth="1"/>
    <col min="5894" max="5895" width="7.28515625" style="208" customWidth="1"/>
    <col min="5896" max="5896" width="9.5703125" style="208" customWidth="1"/>
    <col min="5897" max="5897" width="9.85546875" style="208" customWidth="1"/>
    <col min="5898" max="5898" width="13" style="208" customWidth="1"/>
    <col min="5899" max="5899" width="14.28515625" style="208" customWidth="1"/>
    <col min="5900" max="5900" width="35.5703125" style="208" customWidth="1"/>
    <col min="5901" max="6144" width="11.42578125" style="208"/>
    <col min="6145" max="6145" width="28.7109375" style="208" customWidth="1"/>
    <col min="6146" max="6146" width="20.28515625" style="208" customWidth="1"/>
    <col min="6147" max="6147" width="6.7109375" style="208" customWidth="1"/>
    <col min="6148" max="6148" width="7.85546875" style="208" customWidth="1"/>
    <col min="6149" max="6149" width="6.85546875" style="208" customWidth="1"/>
    <col min="6150" max="6151" width="7.28515625" style="208" customWidth="1"/>
    <col min="6152" max="6152" width="9.5703125" style="208" customWidth="1"/>
    <col min="6153" max="6153" width="9.85546875" style="208" customWidth="1"/>
    <col min="6154" max="6154" width="13" style="208" customWidth="1"/>
    <col min="6155" max="6155" width="14.28515625" style="208" customWidth="1"/>
    <col min="6156" max="6156" width="35.5703125" style="208" customWidth="1"/>
    <col min="6157" max="6400" width="11.42578125" style="208"/>
    <col min="6401" max="6401" width="28.7109375" style="208" customWidth="1"/>
    <col min="6402" max="6402" width="20.28515625" style="208" customWidth="1"/>
    <col min="6403" max="6403" width="6.7109375" style="208" customWidth="1"/>
    <col min="6404" max="6404" width="7.85546875" style="208" customWidth="1"/>
    <col min="6405" max="6405" width="6.85546875" style="208" customWidth="1"/>
    <col min="6406" max="6407" width="7.28515625" style="208" customWidth="1"/>
    <col min="6408" max="6408" width="9.5703125" style="208" customWidth="1"/>
    <col min="6409" max="6409" width="9.85546875" style="208" customWidth="1"/>
    <col min="6410" max="6410" width="13" style="208" customWidth="1"/>
    <col min="6411" max="6411" width="14.28515625" style="208" customWidth="1"/>
    <col min="6412" max="6412" width="35.5703125" style="208" customWidth="1"/>
    <col min="6413" max="6656" width="11.42578125" style="208"/>
    <col min="6657" max="6657" width="28.7109375" style="208" customWidth="1"/>
    <col min="6658" max="6658" width="20.28515625" style="208" customWidth="1"/>
    <col min="6659" max="6659" width="6.7109375" style="208" customWidth="1"/>
    <col min="6660" max="6660" width="7.85546875" style="208" customWidth="1"/>
    <col min="6661" max="6661" width="6.85546875" style="208" customWidth="1"/>
    <col min="6662" max="6663" width="7.28515625" style="208" customWidth="1"/>
    <col min="6664" max="6664" width="9.5703125" style="208" customWidth="1"/>
    <col min="6665" max="6665" width="9.85546875" style="208" customWidth="1"/>
    <col min="6666" max="6666" width="13" style="208" customWidth="1"/>
    <col min="6667" max="6667" width="14.28515625" style="208" customWidth="1"/>
    <col min="6668" max="6668" width="35.5703125" style="208" customWidth="1"/>
    <col min="6669" max="6912" width="11.42578125" style="208"/>
    <col min="6913" max="6913" width="28.7109375" style="208" customWidth="1"/>
    <col min="6914" max="6914" width="20.28515625" style="208" customWidth="1"/>
    <col min="6915" max="6915" width="6.7109375" style="208" customWidth="1"/>
    <col min="6916" max="6916" width="7.85546875" style="208" customWidth="1"/>
    <col min="6917" max="6917" width="6.85546875" style="208" customWidth="1"/>
    <col min="6918" max="6919" width="7.28515625" style="208" customWidth="1"/>
    <col min="6920" max="6920" width="9.5703125" style="208" customWidth="1"/>
    <col min="6921" max="6921" width="9.85546875" style="208" customWidth="1"/>
    <col min="6922" max="6922" width="13" style="208" customWidth="1"/>
    <col min="6923" max="6923" width="14.28515625" style="208" customWidth="1"/>
    <col min="6924" max="6924" width="35.5703125" style="208" customWidth="1"/>
    <col min="6925" max="7168" width="11.42578125" style="208"/>
    <col min="7169" max="7169" width="28.7109375" style="208" customWidth="1"/>
    <col min="7170" max="7170" width="20.28515625" style="208" customWidth="1"/>
    <col min="7171" max="7171" width="6.7109375" style="208" customWidth="1"/>
    <col min="7172" max="7172" width="7.85546875" style="208" customWidth="1"/>
    <col min="7173" max="7173" width="6.85546875" style="208" customWidth="1"/>
    <col min="7174" max="7175" width="7.28515625" style="208" customWidth="1"/>
    <col min="7176" max="7176" width="9.5703125" style="208" customWidth="1"/>
    <col min="7177" max="7177" width="9.85546875" style="208" customWidth="1"/>
    <col min="7178" max="7178" width="13" style="208" customWidth="1"/>
    <col min="7179" max="7179" width="14.28515625" style="208" customWidth="1"/>
    <col min="7180" max="7180" width="35.5703125" style="208" customWidth="1"/>
    <col min="7181" max="7424" width="11.42578125" style="208"/>
    <col min="7425" max="7425" width="28.7109375" style="208" customWidth="1"/>
    <col min="7426" max="7426" width="20.28515625" style="208" customWidth="1"/>
    <col min="7427" max="7427" width="6.7109375" style="208" customWidth="1"/>
    <col min="7428" max="7428" width="7.85546875" style="208" customWidth="1"/>
    <col min="7429" max="7429" width="6.85546875" style="208" customWidth="1"/>
    <col min="7430" max="7431" width="7.28515625" style="208" customWidth="1"/>
    <col min="7432" max="7432" width="9.5703125" style="208" customWidth="1"/>
    <col min="7433" max="7433" width="9.85546875" style="208" customWidth="1"/>
    <col min="7434" max="7434" width="13" style="208" customWidth="1"/>
    <col min="7435" max="7435" width="14.28515625" style="208" customWidth="1"/>
    <col min="7436" max="7436" width="35.5703125" style="208" customWidth="1"/>
    <col min="7437" max="7680" width="11.42578125" style="208"/>
    <col min="7681" max="7681" width="28.7109375" style="208" customWidth="1"/>
    <col min="7682" max="7682" width="20.28515625" style="208" customWidth="1"/>
    <col min="7683" max="7683" width="6.7109375" style="208" customWidth="1"/>
    <col min="7684" max="7684" width="7.85546875" style="208" customWidth="1"/>
    <col min="7685" max="7685" width="6.85546875" style="208" customWidth="1"/>
    <col min="7686" max="7687" width="7.28515625" style="208" customWidth="1"/>
    <col min="7688" max="7688" width="9.5703125" style="208" customWidth="1"/>
    <col min="7689" max="7689" width="9.85546875" style="208" customWidth="1"/>
    <col min="7690" max="7690" width="13" style="208" customWidth="1"/>
    <col min="7691" max="7691" width="14.28515625" style="208" customWidth="1"/>
    <col min="7692" max="7692" width="35.5703125" style="208" customWidth="1"/>
    <col min="7693" max="7936" width="11.42578125" style="208"/>
    <col min="7937" max="7937" width="28.7109375" style="208" customWidth="1"/>
    <col min="7938" max="7938" width="20.28515625" style="208" customWidth="1"/>
    <col min="7939" max="7939" width="6.7109375" style="208" customWidth="1"/>
    <col min="7940" max="7940" width="7.85546875" style="208" customWidth="1"/>
    <col min="7941" max="7941" width="6.85546875" style="208" customWidth="1"/>
    <col min="7942" max="7943" width="7.28515625" style="208" customWidth="1"/>
    <col min="7944" max="7944" width="9.5703125" style="208" customWidth="1"/>
    <col min="7945" max="7945" width="9.85546875" style="208" customWidth="1"/>
    <col min="7946" max="7946" width="13" style="208" customWidth="1"/>
    <col min="7947" max="7947" width="14.28515625" style="208" customWidth="1"/>
    <col min="7948" max="7948" width="35.5703125" style="208" customWidth="1"/>
    <col min="7949" max="8192" width="11.42578125" style="208"/>
    <col min="8193" max="8193" width="28.7109375" style="208" customWidth="1"/>
    <col min="8194" max="8194" width="20.28515625" style="208" customWidth="1"/>
    <col min="8195" max="8195" width="6.7109375" style="208" customWidth="1"/>
    <col min="8196" max="8196" width="7.85546875" style="208" customWidth="1"/>
    <col min="8197" max="8197" width="6.85546875" style="208" customWidth="1"/>
    <col min="8198" max="8199" width="7.28515625" style="208" customWidth="1"/>
    <col min="8200" max="8200" width="9.5703125" style="208" customWidth="1"/>
    <col min="8201" max="8201" width="9.85546875" style="208" customWidth="1"/>
    <col min="8202" max="8202" width="13" style="208" customWidth="1"/>
    <col min="8203" max="8203" width="14.28515625" style="208" customWidth="1"/>
    <col min="8204" max="8204" width="35.5703125" style="208" customWidth="1"/>
    <col min="8205" max="8448" width="11.42578125" style="208"/>
    <col min="8449" max="8449" width="28.7109375" style="208" customWidth="1"/>
    <col min="8450" max="8450" width="20.28515625" style="208" customWidth="1"/>
    <col min="8451" max="8451" width="6.7109375" style="208" customWidth="1"/>
    <col min="8452" max="8452" width="7.85546875" style="208" customWidth="1"/>
    <col min="8453" max="8453" width="6.85546875" style="208" customWidth="1"/>
    <col min="8454" max="8455" width="7.28515625" style="208" customWidth="1"/>
    <col min="8456" max="8456" width="9.5703125" style="208" customWidth="1"/>
    <col min="8457" max="8457" width="9.85546875" style="208" customWidth="1"/>
    <col min="8458" max="8458" width="13" style="208" customWidth="1"/>
    <col min="8459" max="8459" width="14.28515625" style="208" customWidth="1"/>
    <col min="8460" max="8460" width="35.5703125" style="208" customWidth="1"/>
    <col min="8461" max="8704" width="11.42578125" style="208"/>
    <col min="8705" max="8705" width="28.7109375" style="208" customWidth="1"/>
    <col min="8706" max="8706" width="20.28515625" style="208" customWidth="1"/>
    <col min="8707" max="8707" width="6.7109375" style="208" customWidth="1"/>
    <col min="8708" max="8708" width="7.85546875" style="208" customWidth="1"/>
    <col min="8709" max="8709" width="6.85546875" style="208" customWidth="1"/>
    <col min="8710" max="8711" width="7.28515625" style="208" customWidth="1"/>
    <col min="8712" max="8712" width="9.5703125" style="208" customWidth="1"/>
    <col min="8713" max="8713" width="9.85546875" style="208" customWidth="1"/>
    <col min="8714" max="8714" width="13" style="208" customWidth="1"/>
    <col min="8715" max="8715" width="14.28515625" style="208" customWidth="1"/>
    <col min="8716" max="8716" width="35.5703125" style="208" customWidth="1"/>
    <col min="8717" max="8960" width="11.42578125" style="208"/>
    <col min="8961" max="8961" width="28.7109375" style="208" customWidth="1"/>
    <col min="8962" max="8962" width="20.28515625" style="208" customWidth="1"/>
    <col min="8963" max="8963" width="6.7109375" style="208" customWidth="1"/>
    <col min="8964" max="8964" width="7.85546875" style="208" customWidth="1"/>
    <col min="8965" max="8965" width="6.85546875" style="208" customWidth="1"/>
    <col min="8966" max="8967" width="7.28515625" style="208" customWidth="1"/>
    <col min="8968" max="8968" width="9.5703125" style="208" customWidth="1"/>
    <col min="8969" max="8969" width="9.85546875" style="208" customWidth="1"/>
    <col min="8970" max="8970" width="13" style="208" customWidth="1"/>
    <col min="8971" max="8971" width="14.28515625" style="208" customWidth="1"/>
    <col min="8972" max="8972" width="35.5703125" style="208" customWidth="1"/>
    <col min="8973" max="9216" width="11.42578125" style="208"/>
    <col min="9217" max="9217" width="28.7109375" style="208" customWidth="1"/>
    <col min="9218" max="9218" width="20.28515625" style="208" customWidth="1"/>
    <col min="9219" max="9219" width="6.7109375" style="208" customWidth="1"/>
    <col min="9220" max="9220" width="7.85546875" style="208" customWidth="1"/>
    <col min="9221" max="9221" width="6.85546875" style="208" customWidth="1"/>
    <col min="9222" max="9223" width="7.28515625" style="208" customWidth="1"/>
    <col min="9224" max="9224" width="9.5703125" style="208" customWidth="1"/>
    <col min="9225" max="9225" width="9.85546875" style="208" customWidth="1"/>
    <col min="9226" max="9226" width="13" style="208" customWidth="1"/>
    <col min="9227" max="9227" width="14.28515625" style="208" customWidth="1"/>
    <col min="9228" max="9228" width="35.5703125" style="208" customWidth="1"/>
    <col min="9229" max="9472" width="11.42578125" style="208"/>
    <col min="9473" max="9473" width="28.7109375" style="208" customWidth="1"/>
    <col min="9474" max="9474" width="20.28515625" style="208" customWidth="1"/>
    <col min="9475" max="9475" width="6.7109375" style="208" customWidth="1"/>
    <col min="9476" max="9476" width="7.85546875" style="208" customWidth="1"/>
    <col min="9477" max="9477" width="6.85546875" style="208" customWidth="1"/>
    <col min="9478" max="9479" width="7.28515625" style="208" customWidth="1"/>
    <col min="9480" max="9480" width="9.5703125" style="208" customWidth="1"/>
    <col min="9481" max="9481" width="9.85546875" style="208" customWidth="1"/>
    <col min="9482" max="9482" width="13" style="208" customWidth="1"/>
    <col min="9483" max="9483" width="14.28515625" style="208" customWidth="1"/>
    <col min="9484" max="9484" width="35.5703125" style="208" customWidth="1"/>
    <col min="9485" max="9728" width="11.42578125" style="208"/>
    <col min="9729" max="9729" width="28.7109375" style="208" customWidth="1"/>
    <col min="9730" max="9730" width="20.28515625" style="208" customWidth="1"/>
    <col min="9731" max="9731" width="6.7109375" style="208" customWidth="1"/>
    <col min="9732" max="9732" width="7.85546875" style="208" customWidth="1"/>
    <col min="9733" max="9733" width="6.85546875" style="208" customWidth="1"/>
    <col min="9734" max="9735" width="7.28515625" style="208" customWidth="1"/>
    <col min="9736" max="9736" width="9.5703125" style="208" customWidth="1"/>
    <col min="9737" max="9737" width="9.85546875" style="208" customWidth="1"/>
    <col min="9738" max="9738" width="13" style="208" customWidth="1"/>
    <col min="9739" max="9739" width="14.28515625" style="208" customWidth="1"/>
    <col min="9740" max="9740" width="35.5703125" style="208" customWidth="1"/>
    <col min="9741" max="9984" width="11.42578125" style="208"/>
    <col min="9985" max="9985" width="28.7109375" style="208" customWidth="1"/>
    <col min="9986" max="9986" width="20.28515625" style="208" customWidth="1"/>
    <col min="9987" max="9987" width="6.7109375" style="208" customWidth="1"/>
    <col min="9988" max="9988" width="7.85546875" style="208" customWidth="1"/>
    <col min="9989" max="9989" width="6.85546875" style="208" customWidth="1"/>
    <col min="9990" max="9991" width="7.28515625" style="208" customWidth="1"/>
    <col min="9992" max="9992" width="9.5703125" style="208" customWidth="1"/>
    <col min="9993" max="9993" width="9.85546875" style="208" customWidth="1"/>
    <col min="9994" max="9994" width="13" style="208" customWidth="1"/>
    <col min="9995" max="9995" width="14.28515625" style="208" customWidth="1"/>
    <col min="9996" max="9996" width="35.5703125" style="208" customWidth="1"/>
    <col min="9997" max="10240" width="11.42578125" style="208"/>
    <col min="10241" max="10241" width="28.7109375" style="208" customWidth="1"/>
    <col min="10242" max="10242" width="20.28515625" style="208" customWidth="1"/>
    <col min="10243" max="10243" width="6.7109375" style="208" customWidth="1"/>
    <col min="10244" max="10244" width="7.85546875" style="208" customWidth="1"/>
    <col min="10245" max="10245" width="6.85546875" style="208" customWidth="1"/>
    <col min="10246" max="10247" width="7.28515625" style="208" customWidth="1"/>
    <col min="10248" max="10248" width="9.5703125" style="208" customWidth="1"/>
    <col min="10249" max="10249" width="9.85546875" style="208" customWidth="1"/>
    <col min="10250" max="10250" width="13" style="208" customWidth="1"/>
    <col min="10251" max="10251" width="14.28515625" style="208" customWidth="1"/>
    <col min="10252" max="10252" width="35.5703125" style="208" customWidth="1"/>
    <col min="10253" max="10496" width="11.42578125" style="208"/>
    <col min="10497" max="10497" width="28.7109375" style="208" customWidth="1"/>
    <col min="10498" max="10498" width="20.28515625" style="208" customWidth="1"/>
    <col min="10499" max="10499" width="6.7109375" style="208" customWidth="1"/>
    <col min="10500" max="10500" width="7.85546875" style="208" customWidth="1"/>
    <col min="10501" max="10501" width="6.85546875" style="208" customWidth="1"/>
    <col min="10502" max="10503" width="7.28515625" style="208" customWidth="1"/>
    <col min="10504" max="10504" width="9.5703125" style="208" customWidth="1"/>
    <col min="10505" max="10505" width="9.85546875" style="208" customWidth="1"/>
    <col min="10506" max="10506" width="13" style="208" customWidth="1"/>
    <col min="10507" max="10507" width="14.28515625" style="208" customWidth="1"/>
    <col min="10508" max="10508" width="35.5703125" style="208" customWidth="1"/>
    <col min="10509" max="10752" width="11.42578125" style="208"/>
    <col min="10753" max="10753" width="28.7109375" style="208" customWidth="1"/>
    <col min="10754" max="10754" width="20.28515625" style="208" customWidth="1"/>
    <col min="10755" max="10755" width="6.7109375" style="208" customWidth="1"/>
    <col min="10756" max="10756" width="7.85546875" style="208" customWidth="1"/>
    <col min="10757" max="10757" width="6.85546875" style="208" customWidth="1"/>
    <col min="10758" max="10759" width="7.28515625" style="208" customWidth="1"/>
    <col min="10760" max="10760" width="9.5703125" style="208" customWidth="1"/>
    <col min="10761" max="10761" width="9.85546875" style="208" customWidth="1"/>
    <col min="10762" max="10762" width="13" style="208" customWidth="1"/>
    <col min="10763" max="10763" width="14.28515625" style="208" customWidth="1"/>
    <col min="10764" max="10764" width="35.5703125" style="208" customWidth="1"/>
    <col min="10765" max="11008" width="11.42578125" style="208"/>
    <col min="11009" max="11009" width="28.7109375" style="208" customWidth="1"/>
    <col min="11010" max="11010" width="20.28515625" style="208" customWidth="1"/>
    <col min="11011" max="11011" width="6.7109375" style="208" customWidth="1"/>
    <col min="11012" max="11012" width="7.85546875" style="208" customWidth="1"/>
    <col min="11013" max="11013" width="6.85546875" style="208" customWidth="1"/>
    <col min="11014" max="11015" width="7.28515625" style="208" customWidth="1"/>
    <col min="11016" max="11016" width="9.5703125" style="208" customWidth="1"/>
    <col min="11017" max="11017" width="9.85546875" style="208" customWidth="1"/>
    <col min="11018" max="11018" width="13" style="208" customWidth="1"/>
    <col min="11019" max="11019" width="14.28515625" style="208" customWidth="1"/>
    <col min="11020" max="11020" width="35.5703125" style="208" customWidth="1"/>
    <col min="11021" max="11264" width="11.42578125" style="208"/>
    <col min="11265" max="11265" width="28.7109375" style="208" customWidth="1"/>
    <col min="11266" max="11266" width="20.28515625" style="208" customWidth="1"/>
    <col min="11267" max="11267" width="6.7109375" style="208" customWidth="1"/>
    <col min="11268" max="11268" width="7.85546875" style="208" customWidth="1"/>
    <col min="11269" max="11269" width="6.85546875" style="208" customWidth="1"/>
    <col min="11270" max="11271" width="7.28515625" style="208" customWidth="1"/>
    <col min="11272" max="11272" width="9.5703125" style="208" customWidth="1"/>
    <col min="11273" max="11273" width="9.85546875" style="208" customWidth="1"/>
    <col min="11274" max="11274" width="13" style="208" customWidth="1"/>
    <col min="11275" max="11275" width="14.28515625" style="208" customWidth="1"/>
    <col min="11276" max="11276" width="35.5703125" style="208" customWidth="1"/>
    <col min="11277" max="11520" width="11.42578125" style="208"/>
    <col min="11521" max="11521" width="28.7109375" style="208" customWidth="1"/>
    <col min="11522" max="11522" width="20.28515625" style="208" customWidth="1"/>
    <col min="11523" max="11523" width="6.7109375" style="208" customWidth="1"/>
    <col min="11524" max="11524" width="7.85546875" style="208" customWidth="1"/>
    <col min="11525" max="11525" width="6.85546875" style="208" customWidth="1"/>
    <col min="11526" max="11527" width="7.28515625" style="208" customWidth="1"/>
    <col min="11528" max="11528" width="9.5703125" style="208" customWidth="1"/>
    <col min="11529" max="11529" width="9.85546875" style="208" customWidth="1"/>
    <col min="11530" max="11530" width="13" style="208" customWidth="1"/>
    <col min="11531" max="11531" width="14.28515625" style="208" customWidth="1"/>
    <col min="11532" max="11532" width="35.5703125" style="208" customWidth="1"/>
    <col min="11533" max="11776" width="11.42578125" style="208"/>
    <col min="11777" max="11777" width="28.7109375" style="208" customWidth="1"/>
    <col min="11778" max="11778" width="20.28515625" style="208" customWidth="1"/>
    <col min="11779" max="11779" width="6.7109375" style="208" customWidth="1"/>
    <col min="11780" max="11780" width="7.85546875" style="208" customWidth="1"/>
    <col min="11781" max="11781" width="6.85546875" style="208" customWidth="1"/>
    <col min="11782" max="11783" width="7.28515625" style="208" customWidth="1"/>
    <col min="11784" max="11784" width="9.5703125" style="208" customWidth="1"/>
    <col min="11785" max="11785" width="9.85546875" style="208" customWidth="1"/>
    <col min="11786" max="11786" width="13" style="208" customWidth="1"/>
    <col min="11787" max="11787" width="14.28515625" style="208" customWidth="1"/>
    <col min="11788" max="11788" width="35.5703125" style="208" customWidth="1"/>
    <col min="11789" max="12032" width="11.42578125" style="208"/>
    <col min="12033" max="12033" width="28.7109375" style="208" customWidth="1"/>
    <col min="12034" max="12034" width="20.28515625" style="208" customWidth="1"/>
    <col min="12035" max="12035" width="6.7109375" style="208" customWidth="1"/>
    <col min="12036" max="12036" width="7.85546875" style="208" customWidth="1"/>
    <col min="12037" max="12037" width="6.85546875" style="208" customWidth="1"/>
    <col min="12038" max="12039" width="7.28515625" style="208" customWidth="1"/>
    <col min="12040" max="12040" width="9.5703125" style="208" customWidth="1"/>
    <col min="12041" max="12041" width="9.85546875" style="208" customWidth="1"/>
    <col min="12042" max="12042" width="13" style="208" customWidth="1"/>
    <col min="12043" max="12043" width="14.28515625" style="208" customWidth="1"/>
    <col min="12044" max="12044" width="35.5703125" style="208" customWidth="1"/>
    <col min="12045" max="12288" width="11.42578125" style="208"/>
    <col min="12289" max="12289" width="28.7109375" style="208" customWidth="1"/>
    <col min="12290" max="12290" width="20.28515625" style="208" customWidth="1"/>
    <col min="12291" max="12291" width="6.7109375" style="208" customWidth="1"/>
    <col min="12292" max="12292" width="7.85546875" style="208" customWidth="1"/>
    <col min="12293" max="12293" width="6.85546875" style="208" customWidth="1"/>
    <col min="12294" max="12295" width="7.28515625" style="208" customWidth="1"/>
    <col min="12296" max="12296" width="9.5703125" style="208" customWidth="1"/>
    <col min="12297" max="12297" width="9.85546875" style="208" customWidth="1"/>
    <col min="12298" max="12298" width="13" style="208" customWidth="1"/>
    <col min="12299" max="12299" width="14.28515625" style="208" customWidth="1"/>
    <col min="12300" max="12300" width="35.5703125" style="208" customWidth="1"/>
    <col min="12301" max="12544" width="11.42578125" style="208"/>
    <col min="12545" max="12545" width="28.7109375" style="208" customWidth="1"/>
    <col min="12546" max="12546" width="20.28515625" style="208" customWidth="1"/>
    <col min="12547" max="12547" width="6.7109375" style="208" customWidth="1"/>
    <col min="12548" max="12548" width="7.85546875" style="208" customWidth="1"/>
    <col min="12549" max="12549" width="6.85546875" style="208" customWidth="1"/>
    <col min="12550" max="12551" width="7.28515625" style="208" customWidth="1"/>
    <col min="12552" max="12552" width="9.5703125" style="208" customWidth="1"/>
    <col min="12553" max="12553" width="9.85546875" style="208" customWidth="1"/>
    <col min="12554" max="12554" width="13" style="208" customWidth="1"/>
    <col min="12555" max="12555" width="14.28515625" style="208" customWidth="1"/>
    <col min="12556" max="12556" width="35.5703125" style="208" customWidth="1"/>
    <col min="12557" max="12800" width="11.42578125" style="208"/>
    <col min="12801" max="12801" width="28.7109375" style="208" customWidth="1"/>
    <col min="12802" max="12802" width="20.28515625" style="208" customWidth="1"/>
    <col min="12803" max="12803" width="6.7109375" style="208" customWidth="1"/>
    <col min="12804" max="12804" width="7.85546875" style="208" customWidth="1"/>
    <col min="12805" max="12805" width="6.85546875" style="208" customWidth="1"/>
    <col min="12806" max="12807" width="7.28515625" style="208" customWidth="1"/>
    <col min="12808" max="12808" width="9.5703125" style="208" customWidth="1"/>
    <col min="12809" max="12809" width="9.85546875" style="208" customWidth="1"/>
    <col min="12810" max="12810" width="13" style="208" customWidth="1"/>
    <col min="12811" max="12811" width="14.28515625" style="208" customWidth="1"/>
    <col min="12812" max="12812" width="35.5703125" style="208" customWidth="1"/>
    <col min="12813" max="13056" width="11.42578125" style="208"/>
    <col min="13057" max="13057" width="28.7109375" style="208" customWidth="1"/>
    <col min="13058" max="13058" width="20.28515625" style="208" customWidth="1"/>
    <col min="13059" max="13059" width="6.7109375" style="208" customWidth="1"/>
    <col min="13060" max="13060" width="7.85546875" style="208" customWidth="1"/>
    <col min="13061" max="13061" width="6.85546875" style="208" customWidth="1"/>
    <col min="13062" max="13063" width="7.28515625" style="208" customWidth="1"/>
    <col min="13064" max="13064" width="9.5703125" style="208" customWidth="1"/>
    <col min="13065" max="13065" width="9.85546875" style="208" customWidth="1"/>
    <col min="13066" max="13066" width="13" style="208" customWidth="1"/>
    <col min="13067" max="13067" width="14.28515625" style="208" customWidth="1"/>
    <col min="13068" max="13068" width="35.5703125" style="208" customWidth="1"/>
    <col min="13069" max="13312" width="11.42578125" style="208"/>
    <col min="13313" max="13313" width="28.7109375" style="208" customWidth="1"/>
    <col min="13314" max="13314" width="20.28515625" style="208" customWidth="1"/>
    <col min="13315" max="13315" width="6.7109375" style="208" customWidth="1"/>
    <col min="13316" max="13316" width="7.85546875" style="208" customWidth="1"/>
    <col min="13317" max="13317" width="6.85546875" style="208" customWidth="1"/>
    <col min="13318" max="13319" width="7.28515625" style="208" customWidth="1"/>
    <col min="13320" max="13320" width="9.5703125" style="208" customWidth="1"/>
    <col min="13321" max="13321" width="9.85546875" style="208" customWidth="1"/>
    <col min="13322" max="13322" width="13" style="208" customWidth="1"/>
    <col min="13323" max="13323" width="14.28515625" style="208" customWidth="1"/>
    <col min="13324" max="13324" width="35.5703125" style="208" customWidth="1"/>
    <col min="13325" max="13568" width="11.42578125" style="208"/>
    <col min="13569" max="13569" width="28.7109375" style="208" customWidth="1"/>
    <col min="13570" max="13570" width="20.28515625" style="208" customWidth="1"/>
    <col min="13571" max="13571" width="6.7109375" style="208" customWidth="1"/>
    <col min="13572" max="13572" width="7.85546875" style="208" customWidth="1"/>
    <col min="13573" max="13573" width="6.85546875" style="208" customWidth="1"/>
    <col min="13574" max="13575" width="7.28515625" style="208" customWidth="1"/>
    <col min="13576" max="13576" width="9.5703125" style="208" customWidth="1"/>
    <col min="13577" max="13577" width="9.85546875" style="208" customWidth="1"/>
    <col min="13578" max="13578" width="13" style="208" customWidth="1"/>
    <col min="13579" max="13579" width="14.28515625" style="208" customWidth="1"/>
    <col min="13580" max="13580" width="35.5703125" style="208" customWidth="1"/>
    <col min="13581" max="13824" width="11.42578125" style="208"/>
    <col min="13825" max="13825" width="28.7109375" style="208" customWidth="1"/>
    <col min="13826" max="13826" width="20.28515625" style="208" customWidth="1"/>
    <col min="13827" max="13827" width="6.7109375" style="208" customWidth="1"/>
    <col min="13828" max="13828" width="7.85546875" style="208" customWidth="1"/>
    <col min="13829" max="13829" width="6.85546875" style="208" customWidth="1"/>
    <col min="13830" max="13831" width="7.28515625" style="208" customWidth="1"/>
    <col min="13832" max="13832" width="9.5703125" style="208" customWidth="1"/>
    <col min="13833" max="13833" width="9.85546875" style="208" customWidth="1"/>
    <col min="13834" max="13834" width="13" style="208" customWidth="1"/>
    <col min="13835" max="13835" width="14.28515625" style="208" customWidth="1"/>
    <col min="13836" max="13836" width="35.5703125" style="208" customWidth="1"/>
    <col min="13837" max="14080" width="11.42578125" style="208"/>
    <col min="14081" max="14081" width="28.7109375" style="208" customWidth="1"/>
    <col min="14082" max="14082" width="20.28515625" style="208" customWidth="1"/>
    <col min="14083" max="14083" width="6.7109375" style="208" customWidth="1"/>
    <col min="14084" max="14084" width="7.85546875" style="208" customWidth="1"/>
    <col min="14085" max="14085" width="6.85546875" style="208" customWidth="1"/>
    <col min="14086" max="14087" width="7.28515625" style="208" customWidth="1"/>
    <col min="14088" max="14088" width="9.5703125" style="208" customWidth="1"/>
    <col min="14089" max="14089" width="9.85546875" style="208" customWidth="1"/>
    <col min="14090" max="14090" width="13" style="208" customWidth="1"/>
    <col min="14091" max="14091" width="14.28515625" style="208" customWidth="1"/>
    <col min="14092" max="14092" width="35.5703125" style="208" customWidth="1"/>
    <col min="14093" max="14336" width="11.42578125" style="208"/>
    <col min="14337" max="14337" width="28.7109375" style="208" customWidth="1"/>
    <col min="14338" max="14338" width="20.28515625" style="208" customWidth="1"/>
    <col min="14339" max="14339" width="6.7109375" style="208" customWidth="1"/>
    <col min="14340" max="14340" width="7.85546875" style="208" customWidth="1"/>
    <col min="14341" max="14341" width="6.85546875" style="208" customWidth="1"/>
    <col min="14342" max="14343" width="7.28515625" style="208" customWidth="1"/>
    <col min="14344" max="14344" width="9.5703125" style="208" customWidth="1"/>
    <col min="14345" max="14345" width="9.85546875" style="208" customWidth="1"/>
    <col min="14346" max="14346" width="13" style="208" customWidth="1"/>
    <col min="14347" max="14347" width="14.28515625" style="208" customWidth="1"/>
    <col min="14348" max="14348" width="35.5703125" style="208" customWidth="1"/>
    <col min="14349" max="14592" width="11.42578125" style="208"/>
    <col min="14593" max="14593" width="28.7109375" style="208" customWidth="1"/>
    <col min="14594" max="14594" width="20.28515625" style="208" customWidth="1"/>
    <col min="14595" max="14595" width="6.7109375" style="208" customWidth="1"/>
    <col min="14596" max="14596" width="7.85546875" style="208" customWidth="1"/>
    <col min="14597" max="14597" width="6.85546875" style="208" customWidth="1"/>
    <col min="14598" max="14599" width="7.28515625" style="208" customWidth="1"/>
    <col min="14600" max="14600" width="9.5703125" style="208" customWidth="1"/>
    <col min="14601" max="14601" width="9.85546875" style="208" customWidth="1"/>
    <col min="14602" max="14602" width="13" style="208" customWidth="1"/>
    <col min="14603" max="14603" width="14.28515625" style="208" customWidth="1"/>
    <col min="14604" max="14604" width="35.5703125" style="208" customWidth="1"/>
    <col min="14605" max="14848" width="11.42578125" style="208"/>
    <col min="14849" max="14849" width="28.7109375" style="208" customWidth="1"/>
    <col min="14850" max="14850" width="20.28515625" style="208" customWidth="1"/>
    <col min="14851" max="14851" width="6.7109375" style="208" customWidth="1"/>
    <col min="14852" max="14852" width="7.85546875" style="208" customWidth="1"/>
    <col min="14853" max="14853" width="6.85546875" style="208" customWidth="1"/>
    <col min="14854" max="14855" width="7.28515625" style="208" customWidth="1"/>
    <col min="14856" max="14856" width="9.5703125" style="208" customWidth="1"/>
    <col min="14857" max="14857" width="9.85546875" style="208" customWidth="1"/>
    <col min="14858" max="14858" width="13" style="208" customWidth="1"/>
    <col min="14859" max="14859" width="14.28515625" style="208" customWidth="1"/>
    <col min="14860" max="14860" width="35.5703125" style="208" customWidth="1"/>
    <col min="14861" max="15104" width="11.42578125" style="208"/>
    <col min="15105" max="15105" width="28.7109375" style="208" customWidth="1"/>
    <col min="15106" max="15106" width="20.28515625" style="208" customWidth="1"/>
    <col min="15107" max="15107" width="6.7109375" style="208" customWidth="1"/>
    <col min="15108" max="15108" width="7.85546875" style="208" customWidth="1"/>
    <col min="15109" max="15109" width="6.85546875" style="208" customWidth="1"/>
    <col min="15110" max="15111" width="7.28515625" style="208" customWidth="1"/>
    <col min="15112" max="15112" width="9.5703125" style="208" customWidth="1"/>
    <col min="15113" max="15113" width="9.85546875" style="208" customWidth="1"/>
    <col min="15114" max="15114" width="13" style="208" customWidth="1"/>
    <col min="15115" max="15115" width="14.28515625" style="208" customWidth="1"/>
    <col min="15116" max="15116" width="35.5703125" style="208" customWidth="1"/>
    <col min="15117" max="15360" width="11.42578125" style="208"/>
    <col min="15361" max="15361" width="28.7109375" style="208" customWidth="1"/>
    <col min="15362" max="15362" width="20.28515625" style="208" customWidth="1"/>
    <col min="15363" max="15363" width="6.7109375" style="208" customWidth="1"/>
    <col min="15364" max="15364" width="7.85546875" style="208" customWidth="1"/>
    <col min="15365" max="15365" width="6.85546875" style="208" customWidth="1"/>
    <col min="15366" max="15367" width="7.28515625" style="208" customWidth="1"/>
    <col min="15368" max="15368" width="9.5703125" style="208" customWidth="1"/>
    <col min="15369" max="15369" width="9.85546875" style="208" customWidth="1"/>
    <col min="15370" max="15370" width="13" style="208" customWidth="1"/>
    <col min="15371" max="15371" width="14.28515625" style="208" customWidth="1"/>
    <col min="15372" max="15372" width="35.5703125" style="208" customWidth="1"/>
    <col min="15373" max="15616" width="11.42578125" style="208"/>
    <col min="15617" max="15617" width="28.7109375" style="208" customWidth="1"/>
    <col min="15618" max="15618" width="20.28515625" style="208" customWidth="1"/>
    <col min="15619" max="15619" width="6.7109375" style="208" customWidth="1"/>
    <col min="15620" max="15620" width="7.85546875" style="208" customWidth="1"/>
    <col min="15621" max="15621" width="6.85546875" style="208" customWidth="1"/>
    <col min="15622" max="15623" width="7.28515625" style="208" customWidth="1"/>
    <col min="15624" max="15624" width="9.5703125" style="208" customWidth="1"/>
    <col min="15625" max="15625" width="9.85546875" style="208" customWidth="1"/>
    <col min="15626" max="15626" width="13" style="208" customWidth="1"/>
    <col min="15627" max="15627" width="14.28515625" style="208" customWidth="1"/>
    <col min="15628" max="15628" width="35.5703125" style="208" customWidth="1"/>
    <col min="15629" max="15872" width="11.42578125" style="208"/>
    <col min="15873" max="15873" width="28.7109375" style="208" customWidth="1"/>
    <col min="15874" max="15874" width="20.28515625" style="208" customWidth="1"/>
    <col min="15875" max="15875" width="6.7109375" style="208" customWidth="1"/>
    <col min="15876" max="15876" width="7.85546875" style="208" customWidth="1"/>
    <col min="15877" max="15877" width="6.85546875" style="208" customWidth="1"/>
    <col min="15878" max="15879" width="7.28515625" style="208" customWidth="1"/>
    <col min="15880" max="15880" width="9.5703125" style="208" customWidth="1"/>
    <col min="15881" max="15881" width="9.85546875" style="208" customWidth="1"/>
    <col min="15882" max="15882" width="13" style="208" customWidth="1"/>
    <col min="15883" max="15883" width="14.28515625" style="208" customWidth="1"/>
    <col min="15884" max="15884" width="35.5703125" style="208" customWidth="1"/>
    <col min="15885" max="16128" width="11.42578125" style="208"/>
    <col min="16129" max="16129" width="28.7109375" style="208" customWidth="1"/>
    <col min="16130" max="16130" width="20.28515625" style="208" customWidth="1"/>
    <col min="16131" max="16131" width="6.7109375" style="208" customWidth="1"/>
    <col min="16132" max="16132" width="7.85546875" style="208" customWidth="1"/>
    <col min="16133" max="16133" width="6.85546875" style="208" customWidth="1"/>
    <col min="16134" max="16135" width="7.28515625" style="208" customWidth="1"/>
    <col min="16136" max="16136" width="9.5703125" style="208" customWidth="1"/>
    <col min="16137" max="16137" width="9.85546875" style="208" customWidth="1"/>
    <col min="16138" max="16138" width="13" style="208" customWidth="1"/>
    <col min="16139" max="16139" width="14.28515625" style="208" customWidth="1"/>
    <col min="16140" max="16140" width="35.5703125" style="208" customWidth="1"/>
    <col min="16141" max="16384" width="11.42578125" style="208"/>
  </cols>
  <sheetData>
    <row r="1" spans="1:12" x14ac:dyDescent="0.2">
      <c r="A1" s="205"/>
      <c r="B1" s="206"/>
      <c r="C1" s="206"/>
      <c r="D1" s="206"/>
      <c r="E1" s="206"/>
      <c r="F1" s="206"/>
      <c r="G1" s="206"/>
      <c r="H1" s="207"/>
      <c r="I1" s="207"/>
      <c r="J1" s="206"/>
      <c r="K1" s="206"/>
    </row>
    <row r="2" spans="1:12" ht="15" x14ac:dyDescent="0.2">
      <c r="A2" s="19" t="s">
        <v>84</v>
      </c>
      <c r="B2" s="206"/>
      <c r="C2" s="206"/>
      <c r="D2" s="206"/>
      <c r="E2" s="206"/>
      <c r="F2" s="206"/>
      <c r="G2" s="206"/>
      <c r="H2" s="207"/>
      <c r="I2" s="207"/>
      <c r="J2" s="206"/>
      <c r="K2" s="206"/>
      <c r="L2" s="21" t="s">
        <v>20</v>
      </c>
    </row>
    <row r="3" spans="1:12" ht="15" x14ac:dyDescent="0.25">
      <c r="A3" s="154" t="s">
        <v>85</v>
      </c>
      <c r="B3" s="206"/>
      <c r="C3" s="206"/>
      <c r="D3" s="206"/>
      <c r="E3" s="206"/>
      <c r="F3" s="206"/>
      <c r="G3" s="206"/>
      <c r="H3" s="207"/>
      <c r="I3" s="207"/>
      <c r="J3" s="206"/>
      <c r="K3" s="206"/>
      <c r="L3" s="209"/>
    </row>
    <row r="4" spans="1:12" ht="15" x14ac:dyDescent="0.2">
      <c r="A4" s="29" t="s">
        <v>1146</v>
      </c>
    </row>
    <row r="6" spans="1:12" ht="15" x14ac:dyDescent="0.2">
      <c r="A6" s="198" t="s">
        <v>21</v>
      </c>
      <c r="B6" s="198" t="s">
        <v>22</v>
      </c>
      <c r="C6" s="198" t="s">
        <v>23</v>
      </c>
      <c r="D6" s="198"/>
      <c r="E6" s="919" t="s">
        <v>24</v>
      </c>
      <c r="F6" s="919"/>
      <c r="G6" s="198" t="s">
        <v>25</v>
      </c>
      <c r="H6" s="932" t="s">
        <v>26</v>
      </c>
      <c r="I6" s="932"/>
      <c r="J6" s="198" t="s">
        <v>27</v>
      </c>
      <c r="K6" s="198" t="s">
        <v>28</v>
      </c>
    </row>
    <row r="7" spans="1:12" ht="12.75" x14ac:dyDescent="0.2">
      <c r="A7" s="933" t="s">
        <v>29</v>
      </c>
      <c r="B7" s="930" t="s">
        <v>30</v>
      </c>
      <c r="C7" s="930" t="s">
        <v>31</v>
      </c>
      <c r="D7" s="930" t="s">
        <v>32</v>
      </c>
      <c r="E7" s="930" t="s">
        <v>33</v>
      </c>
      <c r="F7" s="930"/>
      <c r="G7" s="930" t="s">
        <v>34</v>
      </c>
      <c r="H7" s="961" t="s">
        <v>35</v>
      </c>
      <c r="I7" s="961"/>
      <c r="J7" s="930" t="s">
        <v>36</v>
      </c>
      <c r="K7" s="920" t="s">
        <v>586</v>
      </c>
      <c r="L7" s="930" t="s">
        <v>587</v>
      </c>
    </row>
    <row r="8" spans="1:12" ht="12.75" x14ac:dyDescent="0.2">
      <c r="A8" s="933"/>
      <c r="B8" s="930"/>
      <c r="C8" s="930"/>
      <c r="D8" s="930"/>
      <c r="E8" s="196" t="s">
        <v>38</v>
      </c>
      <c r="F8" s="196" t="s">
        <v>39</v>
      </c>
      <c r="G8" s="930"/>
      <c r="H8" s="263" t="s">
        <v>38</v>
      </c>
      <c r="I8" s="263" t="s">
        <v>39</v>
      </c>
      <c r="J8" s="930"/>
      <c r="K8" s="921"/>
      <c r="L8" s="930"/>
    </row>
    <row r="9" spans="1:12" ht="15" x14ac:dyDescent="0.2">
      <c r="A9" s="31" t="s">
        <v>88</v>
      </c>
      <c r="B9" s="32"/>
      <c r="C9" s="32"/>
      <c r="D9" s="32"/>
      <c r="E9" s="32"/>
      <c r="F9" s="32"/>
      <c r="G9" s="32"/>
      <c r="H9" s="38"/>
      <c r="I9" s="38"/>
      <c r="J9" s="32"/>
      <c r="K9" s="74">
        <f>SUM(K10)</f>
        <v>0</v>
      </c>
      <c r="L9" s="74"/>
    </row>
    <row r="10" spans="1:12" ht="15" x14ac:dyDescent="0.2">
      <c r="A10" s="39"/>
      <c r="B10" s="36"/>
      <c r="C10" s="36"/>
      <c r="D10" s="75"/>
      <c r="E10" s="75"/>
      <c r="F10" s="75"/>
      <c r="G10" s="36"/>
      <c r="H10" s="253"/>
      <c r="I10" s="253"/>
      <c r="J10" s="36"/>
      <c r="K10" s="76"/>
      <c r="L10" s="76"/>
    </row>
    <row r="11" spans="1:12" ht="15" x14ac:dyDescent="0.2">
      <c r="A11" s="31" t="s">
        <v>89</v>
      </c>
      <c r="B11" s="32"/>
      <c r="C11" s="32"/>
      <c r="D11" s="77"/>
      <c r="E11" s="77"/>
      <c r="F11" s="77"/>
      <c r="G11" s="32"/>
      <c r="H11" s="38"/>
      <c r="I11" s="38"/>
      <c r="J11" s="32"/>
      <c r="K11" s="74">
        <f>SUM(K12:K17)</f>
        <v>71909203.390000001</v>
      </c>
      <c r="L11" s="74"/>
    </row>
    <row r="12" spans="1:12" ht="15" x14ac:dyDescent="0.2">
      <c r="A12" s="256" t="s">
        <v>588</v>
      </c>
      <c r="B12" s="88" t="s">
        <v>589</v>
      </c>
      <c r="C12" s="88" t="s">
        <v>230</v>
      </c>
      <c r="D12" s="122"/>
      <c r="E12" s="264">
        <v>8.0000000000000002E-3</v>
      </c>
      <c r="F12" s="122">
        <v>0.09</v>
      </c>
      <c r="G12" s="88"/>
      <c r="H12" s="265">
        <v>300</v>
      </c>
      <c r="I12" s="265">
        <v>46800</v>
      </c>
      <c r="J12" s="88" t="s">
        <v>590</v>
      </c>
      <c r="K12" s="81">
        <f>'[1]REC. ACUMULADO AL 30.06.2019'!B13</f>
        <v>28466588.07</v>
      </c>
      <c r="L12" s="266" t="s">
        <v>591</v>
      </c>
    </row>
    <row r="13" spans="1:12" ht="15" x14ac:dyDescent="0.2">
      <c r="A13" s="39" t="s">
        <v>592</v>
      </c>
      <c r="B13" s="88" t="s">
        <v>593</v>
      </c>
      <c r="C13" s="88" t="s">
        <v>230</v>
      </c>
      <c r="D13" s="122">
        <v>0.16</v>
      </c>
      <c r="E13" s="122"/>
      <c r="F13" s="122"/>
      <c r="G13" s="88"/>
      <c r="H13" s="265"/>
      <c r="I13" s="265"/>
      <c r="J13" s="88" t="s">
        <v>590</v>
      </c>
      <c r="K13" s="81">
        <f>'[1]REC. ACUMULADO AL 30.06.2019'!B48</f>
        <v>20713576.27</v>
      </c>
      <c r="L13" s="266" t="s">
        <v>594</v>
      </c>
    </row>
    <row r="14" spans="1:12" ht="15" x14ac:dyDescent="0.2">
      <c r="A14" s="256" t="s">
        <v>92</v>
      </c>
      <c r="B14" s="88" t="s">
        <v>595</v>
      </c>
      <c r="C14" s="88" t="s">
        <v>230</v>
      </c>
      <c r="D14" s="122"/>
      <c r="E14" s="264">
        <v>1.0999999999999999E-2</v>
      </c>
      <c r="F14" s="264">
        <v>2.0299999999999999E-2</v>
      </c>
      <c r="G14" s="88"/>
      <c r="H14" s="265">
        <v>50</v>
      </c>
      <c r="I14" s="265">
        <v>220</v>
      </c>
      <c r="J14" s="88" t="s">
        <v>590</v>
      </c>
      <c r="K14" s="81">
        <f>'[1]REC. ACUMULADO AL 30.06.2019'!B12</f>
        <v>11894281.779999999</v>
      </c>
      <c r="L14" s="266" t="s">
        <v>596</v>
      </c>
    </row>
    <row r="15" spans="1:12" ht="15" x14ac:dyDescent="0.2">
      <c r="A15" s="39" t="s">
        <v>597</v>
      </c>
      <c r="B15" s="88" t="s">
        <v>598</v>
      </c>
      <c r="C15" s="88" t="s">
        <v>599</v>
      </c>
      <c r="D15" s="122"/>
      <c r="E15" s="122"/>
      <c r="F15" s="122"/>
      <c r="G15" s="88"/>
      <c r="H15" s="265">
        <v>70</v>
      </c>
      <c r="I15" s="265">
        <v>3400</v>
      </c>
      <c r="J15" s="88" t="s">
        <v>590</v>
      </c>
      <c r="K15" s="81">
        <f>'[1]REC. ACUMULADO AL 30.06.2019'!B30</f>
        <v>5937089.2199999997</v>
      </c>
      <c r="L15" s="266" t="s">
        <v>600</v>
      </c>
    </row>
    <row r="16" spans="1:12" ht="15" x14ac:dyDescent="0.2">
      <c r="A16" s="256" t="s">
        <v>601</v>
      </c>
      <c r="B16" s="88" t="s">
        <v>602</v>
      </c>
      <c r="C16" s="88" t="s">
        <v>230</v>
      </c>
      <c r="D16" s="122"/>
      <c r="E16" s="122"/>
      <c r="F16" s="122"/>
      <c r="G16" s="88"/>
      <c r="H16" s="265"/>
      <c r="I16" s="265"/>
      <c r="J16" s="88"/>
      <c r="K16" s="81">
        <f>'[1]REC. ACUMULADO AL 30.06.2019'!B26</f>
        <v>4862668.05</v>
      </c>
      <c r="L16" s="266" t="s">
        <v>603</v>
      </c>
    </row>
    <row r="17" spans="1:12" ht="15" x14ac:dyDescent="0.2">
      <c r="A17" s="256" t="s">
        <v>151</v>
      </c>
      <c r="B17" s="88"/>
      <c r="C17" s="88"/>
      <c r="D17" s="122"/>
      <c r="E17" s="122"/>
      <c r="F17" s="122"/>
      <c r="G17" s="88"/>
      <c r="H17" s="265"/>
      <c r="I17" s="265"/>
      <c r="J17" s="88"/>
      <c r="K17" s="81">
        <f>'[1]REC. ACUMULADO AL 30.06.2019'!B17</f>
        <v>35000</v>
      </c>
      <c r="L17" s="266"/>
    </row>
    <row r="18" spans="1:12" ht="15" x14ac:dyDescent="0.2">
      <c r="A18" s="256"/>
      <c r="B18" s="88"/>
      <c r="C18" s="88"/>
      <c r="D18" s="122"/>
      <c r="E18" s="122"/>
      <c r="F18" s="122"/>
      <c r="G18" s="88"/>
      <c r="H18" s="265"/>
      <c r="I18" s="265"/>
      <c r="J18" s="88"/>
      <c r="K18" s="81"/>
      <c r="L18" s="266"/>
    </row>
    <row r="19" spans="1:12" ht="15" x14ac:dyDescent="0.2">
      <c r="A19" s="43" t="s">
        <v>106</v>
      </c>
      <c r="B19" s="83"/>
      <c r="C19" s="83"/>
      <c r="D19" s="84"/>
      <c r="E19" s="84"/>
      <c r="F19" s="84"/>
      <c r="G19" s="83"/>
      <c r="H19" s="257"/>
      <c r="I19" s="257"/>
      <c r="J19" s="83"/>
      <c r="K19" s="86">
        <f>SUM(K20)</f>
        <v>5658259.2599999998</v>
      </c>
      <c r="L19" s="258"/>
    </row>
    <row r="20" spans="1:12" ht="15" x14ac:dyDescent="0.2">
      <c r="A20" s="39" t="s">
        <v>604</v>
      </c>
      <c r="B20" s="88" t="s">
        <v>605</v>
      </c>
      <c r="C20" s="88" t="s">
        <v>230</v>
      </c>
      <c r="D20" s="122"/>
      <c r="E20" s="122"/>
      <c r="F20" s="122"/>
      <c r="G20" s="88"/>
      <c r="H20" s="265">
        <v>500</v>
      </c>
      <c r="I20" s="265">
        <v>4200</v>
      </c>
      <c r="J20" s="88" t="s">
        <v>590</v>
      </c>
      <c r="K20" s="123">
        <f>'[1]REC. ACUMULADO AL 30.06.2019'!B15+'[1]REC. ACUMULADO AL 30.06.2019'!B20</f>
        <v>5658259.2599999998</v>
      </c>
      <c r="L20" s="267" t="s">
        <v>606</v>
      </c>
    </row>
    <row r="21" spans="1:12" ht="15" x14ac:dyDescent="0.2">
      <c r="A21" s="39"/>
      <c r="B21" s="88"/>
      <c r="C21" s="88"/>
      <c r="D21" s="122"/>
      <c r="E21" s="122"/>
      <c r="F21" s="122"/>
      <c r="G21" s="88"/>
      <c r="H21" s="265"/>
      <c r="I21" s="265"/>
      <c r="J21" s="88"/>
      <c r="K21" s="123"/>
      <c r="L21" s="267"/>
    </row>
    <row r="22" spans="1:12" ht="15" x14ac:dyDescent="0.2">
      <c r="A22" s="31" t="s">
        <v>107</v>
      </c>
      <c r="B22" s="83"/>
      <c r="C22" s="83"/>
      <c r="D22" s="84"/>
      <c r="E22" s="84"/>
      <c r="F22" s="84"/>
      <c r="G22" s="83"/>
      <c r="H22" s="257"/>
      <c r="I22" s="257"/>
      <c r="J22" s="83"/>
      <c r="K22" s="74">
        <f>SUM(K23:K28)</f>
        <v>12053223.219999999</v>
      </c>
      <c r="L22" s="259"/>
    </row>
    <row r="23" spans="1:12" ht="15" x14ac:dyDescent="0.2">
      <c r="A23" s="260" t="s">
        <v>607</v>
      </c>
      <c r="B23" s="88" t="s">
        <v>608</v>
      </c>
      <c r="C23" s="88" t="s">
        <v>230</v>
      </c>
      <c r="D23" s="122"/>
      <c r="E23" s="122">
        <v>0.05</v>
      </c>
      <c r="F23" s="122">
        <v>0.1</v>
      </c>
      <c r="G23" s="88"/>
      <c r="H23" s="265">
        <v>200</v>
      </c>
      <c r="I23" s="265">
        <v>1200</v>
      </c>
      <c r="J23" s="88" t="s">
        <v>590</v>
      </c>
      <c r="K23" s="81">
        <f>'[1]REC. ACUMULADO AL 30.06.2019'!B18+'[1]REC. ACUMULADO AL 30.06.2019'!B40</f>
        <v>7010113.1200000001</v>
      </c>
      <c r="L23" s="266" t="s">
        <v>591</v>
      </c>
    </row>
    <row r="24" spans="1:12" ht="15" x14ac:dyDescent="0.2">
      <c r="A24" s="260" t="s">
        <v>159</v>
      </c>
      <c r="B24" s="88" t="s">
        <v>1147</v>
      </c>
      <c r="C24" s="88" t="s">
        <v>230</v>
      </c>
      <c r="D24" s="122"/>
      <c r="E24" s="122"/>
      <c r="F24" s="122"/>
      <c r="G24" s="88"/>
      <c r="H24" s="265">
        <v>20</v>
      </c>
      <c r="I24" s="265">
        <v>50</v>
      </c>
      <c r="J24" s="88" t="s">
        <v>590</v>
      </c>
      <c r="K24" s="81">
        <f>'[1]REC. ACUMULADO AL 30.06.2019'!B16</f>
        <v>2964401.39</v>
      </c>
      <c r="L24" s="266" t="s">
        <v>591</v>
      </c>
    </row>
    <row r="25" spans="1:12" ht="15" x14ac:dyDescent="0.2">
      <c r="A25" s="256" t="s">
        <v>110</v>
      </c>
      <c r="B25" s="88" t="s">
        <v>609</v>
      </c>
      <c r="C25" s="88" t="s">
        <v>610</v>
      </c>
      <c r="D25" s="122"/>
      <c r="E25" s="122"/>
      <c r="F25" s="122"/>
      <c r="G25" s="88"/>
      <c r="H25" s="265">
        <v>300</v>
      </c>
      <c r="I25" s="265">
        <v>840</v>
      </c>
      <c r="J25" s="88" t="s">
        <v>590</v>
      </c>
      <c r="K25" s="81">
        <f>'[1]REC. ACUMULADO AL 30.06.2019'!B19</f>
        <v>917048.26</v>
      </c>
      <c r="L25" s="266" t="s">
        <v>611</v>
      </c>
    </row>
    <row r="26" spans="1:12" ht="15" x14ac:dyDescent="0.2">
      <c r="A26" s="53" t="s">
        <v>612</v>
      </c>
      <c r="B26" s="88" t="s">
        <v>613</v>
      </c>
      <c r="C26" s="88" t="s">
        <v>614</v>
      </c>
      <c r="D26" s="122"/>
      <c r="E26" s="122"/>
      <c r="F26" s="122"/>
      <c r="G26" s="88"/>
      <c r="H26" s="265">
        <v>35</v>
      </c>
      <c r="I26" s="265">
        <v>180</v>
      </c>
      <c r="J26" s="88" t="s">
        <v>590</v>
      </c>
      <c r="K26" s="81">
        <f>'[1]REC. ACUMULADO AL 30.06.2019'!B23</f>
        <v>572452.54</v>
      </c>
      <c r="L26" s="266" t="s">
        <v>615</v>
      </c>
    </row>
    <row r="27" spans="1:12" ht="15" x14ac:dyDescent="0.2">
      <c r="A27" s="260" t="s">
        <v>616</v>
      </c>
      <c r="B27" s="88"/>
      <c r="C27" s="88" t="s">
        <v>230</v>
      </c>
      <c r="D27" s="122"/>
      <c r="E27" s="122"/>
      <c r="F27" s="122"/>
      <c r="G27" s="88"/>
      <c r="H27" s="265"/>
      <c r="I27" s="265"/>
      <c r="J27" s="88"/>
      <c r="K27" s="81">
        <f>'[1]REC. ACUMULADO AL 30.06.2019'!B33</f>
        <v>527460.85</v>
      </c>
      <c r="L27" s="266" t="s">
        <v>617</v>
      </c>
    </row>
    <row r="28" spans="1:12" ht="15" x14ac:dyDescent="0.2">
      <c r="A28" s="260" t="s">
        <v>618</v>
      </c>
      <c r="B28" s="88"/>
      <c r="C28" s="88" t="s">
        <v>160</v>
      </c>
      <c r="D28" s="122"/>
      <c r="E28" s="122"/>
      <c r="F28" s="122"/>
      <c r="G28" s="88"/>
      <c r="H28" s="265">
        <v>550</v>
      </c>
      <c r="I28" s="265">
        <v>750</v>
      </c>
      <c r="J28" s="88" t="s">
        <v>590</v>
      </c>
      <c r="K28" s="81">
        <f>'[1]REC. ACUMULADO AL 30.06.2019'!B14</f>
        <v>61747.06</v>
      </c>
      <c r="L28" s="266"/>
    </row>
    <row r="29" spans="1:12" ht="15" x14ac:dyDescent="0.2">
      <c r="A29" s="260"/>
      <c r="B29" s="88"/>
      <c r="C29" s="88"/>
      <c r="D29" s="122"/>
      <c r="E29" s="122"/>
      <c r="F29" s="122"/>
      <c r="G29" s="88"/>
      <c r="H29" s="265"/>
      <c r="I29" s="265"/>
      <c r="J29" s="88"/>
      <c r="K29" s="81"/>
      <c r="L29" s="266"/>
    </row>
    <row r="30" spans="1:12" ht="15" x14ac:dyDescent="0.2">
      <c r="A30" s="31" t="s">
        <v>113</v>
      </c>
      <c r="B30" s="83"/>
      <c r="C30" s="83"/>
      <c r="D30" s="84"/>
      <c r="E30" s="84"/>
      <c r="F30" s="84"/>
      <c r="G30" s="83"/>
      <c r="H30" s="257"/>
      <c r="I30" s="257"/>
      <c r="J30" s="83"/>
      <c r="K30" s="74">
        <f>K31</f>
        <v>209620.89</v>
      </c>
      <c r="L30" s="259"/>
    </row>
    <row r="31" spans="1:12" ht="15" x14ac:dyDescent="0.2">
      <c r="A31" s="256" t="s">
        <v>619</v>
      </c>
      <c r="B31" s="88" t="s">
        <v>620</v>
      </c>
      <c r="C31" s="88" t="s">
        <v>230</v>
      </c>
      <c r="D31" s="122"/>
      <c r="E31" s="122"/>
      <c r="F31" s="122"/>
      <c r="G31" s="88"/>
      <c r="H31" s="265"/>
      <c r="I31" s="265"/>
      <c r="J31" s="88"/>
      <c r="K31" s="81">
        <f>'[1]REC. ACUMULADO AL 30.06.2019'!B41</f>
        <v>209620.89</v>
      </c>
      <c r="L31" s="266" t="s">
        <v>621</v>
      </c>
    </row>
    <row r="32" spans="1:12" ht="15" x14ac:dyDescent="0.2">
      <c r="A32" s="256"/>
      <c r="B32" s="88"/>
      <c r="C32" s="88"/>
      <c r="D32" s="122"/>
      <c r="E32" s="122"/>
      <c r="F32" s="122"/>
      <c r="G32" s="88"/>
      <c r="H32" s="265"/>
      <c r="I32" s="265"/>
      <c r="J32" s="88"/>
      <c r="K32" s="81"/>
      <c r="L32" s="266"/>
    </row>
    <row r="33" spans="1:12" ht="15" x14ac:dyDescent="0.2">
      <c r="A33" s="31" t="s">
        <v>114</v>
      </c>
      <c r="B33" s="83"/>
      <c r="C33" s="83"/>
      <c r="D33" s="84"/>
      <c r="E33" s="84"/>
      <c r="F33" s="84"/>
      <c r="G33" s="83"/>
      <c r="H33" s="257"/>
      <c r="I33" s="257"/>
      <c r="J33" s="83"/>
      <c r="K33" s="74">
        <f>SUM(K34)</f>
        <v>1766862.63</v>
      </c>
      <c r="L33" s="259"/>
    </row>
    <row r="34" spans="1:12" ht="15" x14ac:dyDescent="0.2">
      <c r="A34" s="39" t="s">
        <v>622</v>
      </c>
      <c r="B34" s="88" t="s">
        <v>623</v>
      </c>
      <c r="C34" s="88" t="s">
        <v>230</v>
      </c>
      <c r="D34" s="122"/>
      <c r="E34" s="122"/>
      <c r="F34" s="122"/>
      <c r="G34" s="88"/>
      <c r="H34" s="265"/>
      <c r="I34" s="265"/>
      <c r="J34" s="88"/>
      <c r="K34" s="81">
        <f>'[1]REC. ACUMULADO AL 30.06.2019'!B25</f>
        <v>1766862.63</v>
      </c>
      <c r="L34" s="266" t="s">
        <v>624</v>
      </c>
    </row>
    <row r="35" spans="1:12" ht="15" x14ac:dyDescent="0.2">
      <c r="A35" s="39"/>
      <c r="B35" s="88"/>
      <c r="C35" s="88"/>
      <c r="D35" s="122"/>
      <c r="E35" s="122"/>
      <c r="F35" s="122"/>
      <c r="G35" s="88"/>
      <c r="H35" s="265"/>
      <c r="I35" s="265"/>
      <c r="J35" s="88"/>
      <c r="K35" s="81"/>
      <c r="L35" s="266"/>
    </row>
    <row r="36" spans="1:12" ht="15" x14ac:dyDescent="0.2">
      <c r="A36" s="43" t="s">
        <v>116</v>
      </c>
      <c r="B36" s="83"/>
      <c r="C36" s="83"/>
      <c r="D36" s="84"/>
      <c r="E36" s="84"/>
      <c r="F36" s="84"/>
      <c r="G36" s="83"/>
      <c r="H36" s="257"/>
      <c r="I36" s="257"/>
      <c r="J36" s="83"/>
      <c r="K36" s="86">
        <f>SUM(K37)</f>
        <v>0</v>
      </c>
      <c r="L36" s="258"/>
    </row>
    <row r="37" spans="1:12" ht="15" x14ac:dyDescent="0.2">
      <c r="A37" s="260" t="str">
        <f>'[1]REC. ACUMULADO AL 30.06.2019'!A43</f>
        <v>Expl. Local Terminal y Otros (conseciones)</v>
      </c>
      <c r="B37" s="88"/>
      <c r="C37" s="88"/>
      <c r="D37" s="122"/>
      <c r="E37" s="122"/>
      <c r="F37" s="122"/>
      <c r="G37" s="88"/>
      <c r="H37" s="265"/>
      <c r="I37" s="265"/>
      <c r="J37" s="88"/>
      <c r="K37" s="123">
        <f>'[1]REC. ACUMULADO AL 30.06.2019'!B43</f>
        <v>0</v>
      </c>
      <c r="L37" s="267"/>
    </row>
    <row r="38" spans="1:12" ht="15" x14ac:dyDescent="0.2">
      <c r="A38" s="31" t="s">
        <v>117</v>
      </c>
      <c r="B38" s="83"/>
      <c r="C38" s="83"/>
      <c r="D38" s="84"/>
      <c r="E38" s="84"/>
      <c r="F38" s="84"/>
      <c r="G38" s="83"/>
      <c r="H38" s="257"/>
      <c r="I38" s="257"/>
      <c r="J38" s="83"/>
      <c r="K38" s="74">
        <f>SUM(K39:K51)</f>
        <v>17433580.609999999</v>
      </c>
      <c r="L38" s="259"/>
    </row>
    <row r="39" spans="1:12" ht="15" x14ac:dyDescent="0.2">
      <c r="A39" s="256" t="s">
        <v>157</v>
      </c>
      <c r="B39" s="88" t="s">
        <v>625</v>
      </c>
      <c r="C39" s="88" t="s">
        <v>626</v>
      </c>
      <c r="D39" s="122"/>
      <c r="E39" s="122"/>
      <c r="F39" s="122"/>
      <c r="G39" s="88"/>
      <c r="H39" s="265">
        <v>3</v>
      </c>
      <c r="I39" s="265">
        <v>5500</v>
      </c>
      <c r="J39" s="88" t="s">
        <v>590</v>
      </c>
      <c r="K39" s="81">
        <f>'[1]REC. ACUMULADO AL 30.06.2019'!B21</f>
        <v>5166601.57</v>
      </c>
      <c r="L39" s="266" t="s">
        <v>591</v>
      </c>
    </row>
    <row r="40" spans="1:12" ht="15" x14ac:dyDescent="0.2">
      <c r="A40" s="256" t="s">
        <v>627</v>
      </c>
      <c r="B40" s="88" t="s">
        <v>628</v>
      </c>
      <c r="C40" s="88" t="s">
        <v>230</v>
      </c>
      <c r="D40" s="122"/>
      <c r="E40" s="122"/>
      <c r="F40" s="122"/>
      <c r="G40" s="88"/>
      <c r="H40" s="265"/>
      <c r="I40" s="265"/>
      <c r="J40" s="88"/>
      <c r="K40" s="81">
        <f>'[1]REC. ACUMULADO AL 30.06.2019'!B31</f>
        <v>3473183.98</v>
      </c>
      <c r="L40" s="266" t="s">
        <v>629</v>
      </c>
    </row>
    <row r="41" spans="1:12" ht="15" x14ac:dyDescent="0.2">
      <c r="A41" s="256" t="s">
        <v>630</v>
      </c>
      <c r="B41" s="88" t="s">
        <v>631</v>
      </c>
      <c r="C41" s="88" t="s">
        <v>230</v>
      </c>
      <c r="D41" s="122"/>
      <c r="E41" s="122"/>
      <c r="F41" s="122"/>
      <c r="G41" s="88"/>
      <c r="H41" s="265"/>
      <c r="I41" s="265"/>
      <c r="J41" s="88"/>
      <c r="K41" s="81">
        <f>'[1]REC. ACUMULADO AL 30.06.2019'!B27</f>
        <v>1969716.19</v>
      </c>
      <c r="L41" s="266" t="s">
        <v>122</v>
      </c>
    </row>
    <row r="42" spans="1:12" ht="15" x14ac:dyDescent="0.2">
      <c r="A42" s="256" t="s">
        <v>632</v>
      </c>
      <c r="B42" s="88" t="s">
        <v>633</v>
      </c>
      <c r="C42" s="88" t="s">
        <v>230</v>
      </c>
      <c r="D42" s="122"/>
      <c r="E42" s="122"/>
      <c r="F42" s="122"/>
      <c r="G42" s="88"/>
      <c r="H42" s="265"/>
      <c r="I42" s="265"/>
      <c r="J42" s="88"/>
      <c r="K42" s="81">
        <f>'[1]REC. ACUMULADO AL 30.06.2019'!B38</f>
        <v>1784546.13</v>
      </c>
      <c r="L42" s="266" t="s">
        <v>634</v>
      </c>
    </row>
    <row r="43" spans="1:12" ht="15" x14ac:dyDescent="0.2">
      <c r="A43" s="256" t="str">
        <f>'[1]REC. ACUMULADO AL 30.06.2019'!A24</f>
        <v>Disposiciones Varias</v>
      </c>
      <c r="B43" s="88"/>
      <c r="C43" s="88"/>
      <c r="D43" s="122"/>
      <c r="E43" s="122"/>
      <c r="F43" s="122"/>
      <c r="G43" s="88"/>
      <c r="H43" s="265"/>
      <c r="I43" s="265"/>
      <c r="J43" s="88"/>
      <c r="K43" s="81">
        <f>'[1]REC. ACUMULADO AL 30.06.2019'!B24</f>
        <v>1618500</v>
      </c>
      <c r="L43" s="266"/>
    </row>
    <row r="44" spans="1:12" ht="15" x14ac:dyDescent="0.2">
      <c r="A44" s="256" t="s">
        <v>635</v>
      </c>
      <c r="B44" s="88" t="s">
        <v>636</v>
      </c>
      <c r="C44" s="88" t="s">
        <v>230</v>
      </c>
      <c r="D44" s="122">
        <v>0.02</v>
      </c>
      <c r="E44" s="122"/>
      <c r="F44" s="122"/>
      <c r="G44" s="88"/>
      <c r="H44" s="265"/>
      <c r="I44" s="265"/>
      <c r="J44" s="88"/>
      <c r="K44" s="81">
        <f>'[1]REC. ACUMULADO AL 30.06.2019'!B39</f>
        <v>899652.37</v>
      </c>
      <c r="L44" s="266" t="s">
        <v>637</v>
      </c>
    </row>
    <row r="45" spans="1:12" ht="15" x14ac:dyDescent="0.2">
      <c r="A45" s="256" t="s">
        <v>638</v>
      </c>
      <c r="B45" s="88" t="s">
        <v>639</v>
      </c>
      <c r="C45" s="88" t="s">
        <v>230</v>
      </c>
      <c r="D45" s="122"/>
      <c r="E45" s="122"/>
      <c r="F45" s="122"/>
      <c r="G45" s="88"/>
      <c r="H45" s="265"/>
      <c r="I45" s="265"/>
      <c r="J45" s="88"/>
      <c r="K45" s="81">
        <f>'[1]REC. ACUMULADO AL 30.06.2019'!B37</f>
        <v>849506.97</v>
      </c>
      <c r="L45" s="266" t="s">
        <v>640</v>
      </c>
    </row>
    <row r="46" spans="1:12" ht="15" x14ac:dyDescent="0.2">
      <c r="A46" s="256" t="str">
        <f>'[1]REC. ACUMULADO AL 30.06.2019'!A35</f>
        <v>Ingresos por Promotoras</v>
      </c>
      <c r="B46" s="88"/>
      <c r="C46" s="88"/>
      <c r="D46" s="122"/>
      <c r="E46" s="122"/>
      <c r="F46" s="122"/>
      <c r="G46" s="88"/>
      <c r="H46" s="265"/>
      <c r="I46" s="265"/>
      <c r="J46" s="88"/>
      <c r="K46" s="81">
        <f>'[1]REC. ACUMULADO AL 30.06.2019'!B35</f>
        <v>550369</v>
      </c>
      <c r="L46" s="266"/>
    </row>
    <row r="47" spans="1:12" ht="15" x14ac:dyDescent="0.2">
      <c r="A47" s="256" t="str">
        <f>'[1]REC. ACUMULADO AL 30.06.2019'!A42</f>
        <v>Recupero Terrenos (ORD.908/09)</v>
      </c>
      <c r="B47" s="88"/>
      <c r="C47" s="88"/>
      <c r="D47" s="122"/>
      <c r="E47" s="122"/>
      <c r="F47" s="122"/>
      <c r="G47" s="88"/>
      <c r="H47" s="265"/>
      <c r="I47" s="265"/>
      <c r="J47" s="88"/>
      <c r="K47" s="81">
        <f>'[1]REC. ACUMULADO AL 30.06.2019'!B42</f>
        <v>330560.33</v>
      </c>
      <c r="L47" s="266"/>
    </row>
    <row r="48" spans="1:12" ht="15" x14ac:dyDescent="0.2">
      <c r="A48" s="256" t="str">
        <f>'[1]REC. ACUMULADO AL 30.06.2019'!A36</f>
        <v>Enajenacion de Vehiculos en Dessuso</v>
      </c>
      <c r="B48" s="88" t="s">
        <v>641</v>
      </c>
      <c r="C48" s="88" t="s">
        <v>230</v>
      </c>
      <c r="D48" s="122"/>
      <c r="E48" s="122"/>
      <c r="F48" s="122"/>
      <c r="G48" s="88"/>
      <c r="H48" s="265"/>
      <c r="I48" s="265"/>
      <c r="J48" s="88"/>
      <c r="K48" s="81">
        <f>'[1]REC. ACUMULADO AL 30.06.2019'!B36</f>
        <v>300000</v>
      </c>
      <c r="L48" s="266" t="s">
        <v>642</v>
      </c>
    </row>
    <row r="49" spans="1:12" ht="15" x14ac:dyDescent="0.2">
      <c r="A49" s="256" t="s">
        <v>643</v>
      </c>
      <c r="B49" s="88" t="s">
        <v>644</v>
      </c>
      <c r="C49" s="88" t="s">
        <v>230</v>
      </c>
      <c r="D49" s="122"/>
      <c r="E49" s="122">
        <v>0.1</v>
      </c>
      <c r="F49" s="122">
        <v>0.2</v>
      </c>
      <c r="G49" s="88"/>
      <c r="H49" s="265"/>
      <c r="I49" s="265"/>
      <c r="J49" s="88" t="s">
        <v>590</v>
      </c>
      <c r="K49" s="81">
        <f>'[1]REC. ACUMULADO AL 30.06.2019'!B22</f>
        <v>250205.85</v>
      </c>
      <c r="L49" s="266" t="s">
        <v>645</v>
      </c>
    </row>
    <row r="50" spans="1:12" ht="15" x14ac:dyDescent="0.2">
      <c r="A50" s="256" t="str">
        <f>'[1]REC. ACUMULADO AL 30.06.2019'!A32</f>
        <v>Trabajo x cta 3º</v>
      </c>
      <c r="B50" s="88"/>
      <c r="C50" s="88"/>
      <c r="D50" s="122"/>
      <c r="E50" s="122"/>
      <c r="F50" s="122"/>
      <c r="G50" s="88"/>
      <c r="H50" s="265"/>
      <c r="I50" s="265"/>
      <c r="J50" s="88"/>
      <c r="K50" s="81">
        <f>'[1]REC. ACUMULADO AL 30.06.2019'!B32</f>
        <v>150369.22</v>
      </c>
      <c r="L50" s="266"/>
    </row>
    <row r="51" spans="1:12" ht="15" x14ac:dyDescent="0.2">
      <c r="A51" s="256" t="str">
        <f>'[1]REC. ACUMULADO AL 30.06.2019'!A34</f>
        <v>Derecho uso plataforma</v>
      </c>
      <c r="B51" s="88"/>
      <c r="C51" s="88"/>
      <c r="D51" s="122"/>
      <c r="E51" s="122"/>
      <c r="F51" s="122"/>
      <c r="G51" s="88"/>
      <c r="H51" s="265"/>
      <c r="I51" s="265"/>
      <c r="J51" s="88"/>
      <c r="K51" s="81">
        <f>'[1]REC. ACUMULADO AL 30.06.2019'!B34</f>
        <v>90369</v>
      </c>
      <c r="L51" s="266"/>
    </row>
    <row r="52" spans="1:12" ht="15" x14ac:dyDescent="0.2">
      <c r="A52" s="256"/>
      <c r="B52" s="88"/>
      <c r="C52" s="88"/>
      <c r="D52" s="122"/>
      <c r="E52" s="122"/>
      <c r="F52" s="122"/>
      <c r="G52" s="88"/>
      <c r="H52" s="265"/>
      <c r="I52" s="265"/>
      <c r="J52" s="88"/>
      <c r="K52" s="81"/>
      <c r="L52" s="266"/>
    </row>
    <row r="53" spans="1:12" ht="15" x14ac:dyDescent="0.2">
      <c r="A53" s="55" t="s">
        <v>131</v>
      </c>
      <c r="B53" s="195"/>
      <c r="C53" s="195"/>
      <c r="D53" s="96"/>
      <c r="E53" s="96"/>
      <c r="F53" s="96"/>
      <c r="G53" s="195"/>
      <c r="H53" s="261"/>
      <c r="I53" s="261"/>
      <c r="J53" s="195"/>
      <c r="K53" s="64">
        <f>K11+K19+K22+K30+K33+K36+K38+K9</f>
        <v>109030750</v>
      </c>
      <c r="L53" s="262"/>
    </row>
  </sheetData>
  <mergeCells count="12">
    <mergeCell ref="A7:A8"/>
    <mergeCell ref="B7:B8"/>
    <mergeCell ref="C7:C8"/>
    <mergeCell ref="D7:D8"/>
    <mergeCell ref="E7:F7"/>
    <mergeCell ref="H7:I7"/>
    <mergeCell ref="J7:J8"/>
    <mergeCell ref="L7:L8"/>
    <mergeCell ref="K7:K8"/>
    <mergeCell ref="E6:F6"/>
    <mergeCell ref="H6:I6"/>
    <mergeCell ref="G7:G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zoomScale="90" zoomScaleNormal="90" workbookViewId="0">
      <selection activeCell="B3" sqref="B3"/>
    </sheetView>
  </sheetViews>
  <sheetFormatPr baseColWidth="10" defaultRowHeight="15" x14ac:dyDescent="0.25"/>
  <cols>
    <col min="1" max="1" width="56" bestFit="1" customWidth="1"/>
    <col min="2" max="2" width="22.7109375" style="488" bestFit="1" customWidth="1"/>
    <col min="3" max="3" width="17.7109375" style="488" customWidth="1"/>
    <col min="4" max="4" width="9" customWidth="1"/>
    <col min="5" max="5" width="10.140625" customWidth="1"/>
    <col min="6" max="6" width="10.7109375" customWidth="1"/>
    <col min="7" max="8" width="9.7109375" bestFit="1" customWidth="1"/>
    <col min="9" max="9" width="11.28515625" bestFit="1" customWidth="1"/>
    <col min="10" max="10" width="19.85546875" bestFit="1" customWidth="1"/>
    <col min="11" max="11" width="16.140625" style="97" bestFit="1" customWidth="1"/>
    <col min="12" max="12" width="1.28515625" customWidth="1"/>
    <col min="257" max="257" width="71" customWidth="1"/>
    <col min="258" max="258" width="20.28515625" customWidth="1"/>
    <col min="259" max="267" width="17.7109375" customWidth="1"/>
    <col min="268" max="268" width="1.28515625" customWidth="1"/>
    <col min="513" max="513" width="71" customWidth="1"/>
    <col min="514" max="514" width="20.28515625" customWidth="1"/>
    <col min="515" max="523" width="17.7109375" customWidth="1"/>
    <col min="524" max="524" width="1.28515625" customWidth="1"/>
    <col min="769" max="769" width="71" customWidth="1"/>
    <col min="770" max="770" width="20.28515625" customWidth="1"/>
    <col min="771" max="779" width="17.7109375" customWidth="1"/>
    <col min="780" max="780" width="1.28515625" customWidth="1"/>
    <col min="1025" max="1025" width="71" customWidth="1"/>
    <col min="1026" max="1026" width="20.28515625" customWidth="1"/>
    <col min="1027" max="1035" width="17.7109375" customWidth="1"/>
    <col min="1036" max="1036" width="1.28515625" customWidth="1"/>
    <col min="1281" max="1281" width="71" customWidth="1"/>
    <col min="1282" max="1282" width="20.28515625" customWidth="1"/>
    <col min="1283" max="1291" width="17.7109375" customWidth="1"/>
    <col min="1292" max="1292" width="1.28515625" customWidth="1"/>
    <col min="1537" max="1537" width="71" customWidth="1"/>
    <col min="1538" max="1538" width="20.28515625" customWidth="1"/>
    <col min="1539" max="1547" width="17.7109375" customWidth="1"/>
    <col min="1548" max="1548" width="1.28515625" customWidth="1"/>
    <col min="1793" max="1793" width="71" customWidth="1"/>
    <col min="1794" max="1794" width="20.28515625" customWidth="1"/>
    <col min="1795" max="1803" width="17.7109375" customWidth="1"/>
    <col min="1804" max="1804" width="1.28515625" customWidth="1"/>
    <col min="2049" max="2049" width="71" customWidth="1"/>
    <col min="2050" max="2050" width="20.28515625" customWidth="1"/>
    <col min="2051" max="2059" width="17.7109375" customWidth="1"/>
    <col min="2060" max="2060" width="1.28515625" customWidth="1"/>
    <col min="2305" max="2305" width="71" customWidth="1"/>
    <col min="2306" max="2306" width="20.28515625" customWidth="1"/>
    <col min="2307" max="2315" width="17.7109375" customWidth="1"/>
    <col min="2316" max="2316" width="1.28515625" customWidth="1"/>
    <col min="2561" max="2561" width="71" customWidth="1"/>
    <col min="2562" max="2562" width="20.28515625" customWidth="1"/>
    <col min="2563" max="2571" width="17.7109375" customWidth="1"/>
    <col min="2572" max="2572" width="1.28515625" customWidth="1"/>
    <col min="2817" max="2817" width="71" customWidth="1"/>
    <col min="2818" max="2818" width="20.28515625" customWidth="1"/>
    <col min="2819" max="2827" width="17.7109375" customWidth="1"/>
    <col min="2828" max="2828" width="1.28515625" customWidth="1"/>
    <col min="3073" max="3073" width="71" customWidth="1"/>
    <col min="3074" max="3074" width="20.28515625" customWidth="1"/>
    <col min="3075" max="3083" width="17.7109375" customWidth="1"/>
    <col min="3084" max="3084" width="1.28515625" customWidth="1"/>
    <col min="3329" max="3329" width="71" customWidth="1"/>
    <col min="3330" max="3330" width="20.28515625" customWidth="1"/>
    <col min="3331" max="3339" width="17.7109375" customWidth="1"/>
    <col min="3340" max="3340" width="1.28515625" customWidth="1"/>
    <col min="3585" max="3585" width="71" customWidth="1"/>
    <col min="3586" max="3586" width="20.28515625" customWidth="1"/>
    <col min="3587" max="3595" width="17.7109375" customWidth="1"/>
    <col min="3596" max="3596" width="1.28515625" customWidth="1"/>
    <col min="3841" max="3841" width="71" customWidth="1"/>
    <col min="3842" max="3842" width="20.28515625" customWidth="1"/>
    <col min="3843" max="3851" width="17.7109375" customWidth="1"/>
    <col min="3852" max="3852" width="1.28515625" customWidth="1"/>
    <col min="4097" max="4097" width="71" customWidth="1"/>
    <col min="4098" max="4098" width="20.28515625" customWidth="1"/>
    <col min="4099" max="4107" width="17.7109375" customWidth="1"/>
    <col min="4108" max="4108" width="1.28515625" customWidth="1"/>
    <col min="4353" max="4353" width="71" customWidth="1"/>
    <col min="4354" max="4354" width="20.28515625" customWidth="1"/>
    <col min="4355" max="4363" width="17.7109375" customWidth="1"/>
    <col min="4364" max="4364" width="1.28515625" customWidth="1"/>
    <col min="4609" max="4609" width="71" customWidth="1"/>
    <col min="4610" max="4610" width="20.28515625" customWidth="1"/>
    <col min="4611" max="4619" width="17.7109375" customWidth="1"/>
    <col min="4620" max="4620" width="1.28515625" customWidth="1"/>
    <col min="4865" max="4865" width="71" customWidth="1"/>
    <col min="4866" max="4866" width="20.28515625" customWidth="1"/>
    <col min="4867" max="4875" width="17.7109375" customWidth="1"/>
    <col min="4876" max="4876" width="1.28515625" customWidth="1"/>
    <col min="5121" max="5121" width="71" customWidth="1"/>
    <col min="5122" max="5122" width="20.28515625" customWidth="1"/>
    <col min="5123" max="5131" width="17.7109375" customWidth="1"/>
    <col min="5132" max="5132" width="1.28515625" customWidth="1"/>
    <col min="5377" max="5377" width="71" customWidth="1"/>
    <col min="5378" max="5378" width="20.28515625" customWidth="1"/>
    <col min="5379" max="5387" width="17.7109375" customWidth="1"/>
    <col min="5388" max="5388" width="1.28515625" customWidth="1"/>
    <col min="5633" max="5633" width="71" customWidth="1"/>
    <col min="5634" max="5634" width="20.28515625" customWidth="1"/>
    <col min="5635" max="5643" width="17.7109375" customWidth="1"/>
    <col min="5644" max="5644" width="1.28515625" customWidth="1"/>
    <col min="5889" max="5889" width="71" customWidth="1"/>
    <col min="5890" max="5890" width="20.28515625" customWidth="1"/>
    <col min="5891" max="5899" width="17.7109375" customWidth="1"/>
    <col min="5900" max="5900" width="1.28515625" customWidth="1"/>
    <col min="6145" max="6145" width="71" customWidth="1"/>
    <col min="6146" max="6146" width="20.28515625" customWidth="1"/>
    <col min="6147" max="6155" width="17.7109375" customWidth="1"/>
    <col min="6156" max="6156" width="1.28515625" customWidth="1"/>
    <col min="6401" max="6401" width="71" customWidth="1"/>
    <col min="6402" max="6402" width="20.28515625" customWidth="1"/>
    <col min="6403" max="6411" width="17.7109375" customWidth="1"/>
    <col min="6412" max="6412" width="1.28515625" customWidth="1"/>
    <col min="6657" max="6657" width="71" customWidth="1"/>
    <col min="6658" max="6658" width="20.28515625" customWidth="1"/>
    <col min="6659" max="6667" width="17.7109375" customWidth="1"/>
    <col min="6668" max="6668" width="1.28515625" customWidth="1"/>
    <col min="6913" max="6913" width="71" customWidth="1"/>
    <col min="6914" max="6914" width="20.28515625" customWidth="1"/>
    <col min="6915" max="6923" width="17.7109375" customWidth="1"/>
    <col min="6924" max="6924" width="1.28515625" customWidth="1"/>
    <col min="7169" max="7169" width="71" customWidth="1"/>
    <col min="7170" max="7170" width="20.28515625" customWidth="1"/>
    <col min="7171" max="7179" width="17.7109375" customWidth="1"/>
    <col min="7180" max="7180" width="1.28515625" customWidth="1"/>
    <col min="7425" max="7425" width="71" customWidth="1"/>
    <col min="7426" max="7426" width="20.28515625" customWidth="1"/>
    <col min="7427" max="7435" width="17.7109375" customWidth="1"/>
    <col min="7436" max="7436" width="1.28515625" customWidth="1"/>
    <col min="7681" max="7681" width="71" customWidth="1"/>
    <col min="7682" max="7682" width="20.28515625" customWidth="1"/>
    <col min="7683" max="7691" width="17.7109375" customWidth="1"/>
    <col min="7692" max="7692" width="1.28515625" customWidth="1"/>
    <col min="7937" max="7937" width="71" customWidth="1"/>
    <col min="7938" max="7938" width="20.28515625" customWidth="1"/>
    <col min="7939" max="7947" width="17.7109375" customWidth="1"/>
    <col min="7948" max="7948" width="1.28515625" customWidth="1"/>
    <col min="8193" max="8193" width="71" customWidth="1"/>
    <col min="8194" max="8194" width="20.28515625" customWidth="1"/>
    <col min="8195" max="8203" width="17.7109375" customWidth="1"/>
    <col min="8204" max="8204" width="1.28515625" customWidth="1"/>
    <col min="8449" max="8449" width="71" customWidth="1"/>
    <col min="8450" max="8450" width="20.28515625" customWidth="1"/>
    <col min="8451" max="8459" width="17.7109375" customWidth="1"/>
    <col min="8460" max="8460" width="1.28515625" customWidth="1"/>
    <col min="8705" max="8705" width="71" customWidth="1"/>
    <col min="8706" max="8706" width="20.28515625" customWidth="1"/>
    <col min="8707" max="8715" width="17.7109375" customWidth="1"/>
    <col min="8716" max="8716" width="1.28515625" customWidth="1"/>
    <col min="8961" max="8961" width="71" customWidth="1"/>
    <col min="8962" max="8962" width="20.28515625" customWidth="1"/>
    <col min="8963" max="8971" width="17.7109375" customWidth="1"/>
    <col min="8972" max="8972" width="1.28515625" customWidth="1"/>
    <col min="9217" max="9217" width="71" customWidth="1"/>
    <col min="9218" max="9218" width="20.28515625" customWidth="1"/>
    <col min="9219" max="9227" width="17.7109375" customWidth="1"/>
    <col min="9228" max="9228" width="1.28515625" customWidth="1"/>
    <col min="9473" max="9473" width="71" customWidth="1"/>
    <col min="9474" max="9474" width="20.28515625" customWidth="1"/>
    <col min="9475" max="9483" width="17.7109375" customWidth="1"/>
    <col min="9484" max="9484" width="1.28515625" customWidth="1"/>
    <col min="9729" max="9729" width="71" customWidth="1"/>
    <col min="9730" max="9730" width="20.28515625" customWidth="1"/>
    <col min="9731" max="9739" width="17.7109375" customWidth="1"/>
    <col min="9740" max="9740" width="1.28515625" customWidth="1"/>
    <col min="9985" max="9985" width="71" customWidth="1"/>
    <col min="9986" max="9986" width="20.28515625" customWidth="1"/>
    <col min="9987" max="9995" width="17.7109375" customWidth="1"/>
    <col min="9996" max="9996" width="1.28515625" customWidth="1"/>
    <col min="10241" max="10241" width="71" customWidth="1"/>
    <col min="10242" max="10242" width="20.28515625" customWidth="1"/>
    <col min="10243" max="10251" width="17.7109375" customWidth="1"/>
    <col min="10252" max="10252" width="1.28515625" customWidth="1"/>
    <col min="10497" max="10497" width="71" customWidth="1"/>
    <col min="10498" max="10498" width="20.28515625" customWidth="1"/>
    <col min="10499" max="10507" width="17.7109375" customWidth="1"/>
    <col min="10508" max="10508" width="1.28515625" customWidth="1"/>
    <col min="10753" max="10753" width="71" customWidth="1"/>
    <col min="10754" max="10754" width="20.28515625" customWidth="1"/>
    <col min="10755" max="10763" width="17.7109375" customWidth="1"/>
    <col min="10764" max="10764" width="1.28515625" customWidth="1"/>
    <col min="11009" max="11009" width="71" customWidth="1"/>
    <col min="11010" max="11010" width="20.28515625" customWidth="1"/>
    <col min="11011" max="11019" width="17.7109375" customWidth="1"/>
    <col min="11020" max="11020" width="1.28515625" customWidth="1"/>
    <col min="11265" max="11265" width="71" customWidth="1"/>
    <col min="11266" max="11266" width="20.28515625" customWidth="1"/>
    <col min="11267" max="11275" width="17.7109375" customWidth="1"/>
    <col min="11276" max="11276" width="1.28515625" customWidth="1"/>
    <col min="11521" max="11521" width="71" customWidth="1"/>
    <col min="11522" max="11522" width="20.28515625" customWidth="1"/>
    <col min="11523" max="11531" width="17.7109375" customWidth="1"/>
    <col min="11532" max="11532" width="1.28515625" customWidth="1"/>
    <col min="11777" max="11777" width="71" customWidth="1"/>
    <col min="11778" max="11778" width="20.28515625" customWidth="1"/>
    <col min="11779" max="11787" width="17.7109375" customWidth="1"/>
    <col min="11788" max="11788" width="1.28515625" customWidth="1"/>
    <col min="12033" max="12033" width="71" customWidth="1"/>
    <col min="12034" max="12034" width="20.28515625" customWidth="1"/>
    <col min="12035" max="12043" width="17.7109375" customWidth="1"/>
    <col min="12044" max="12044" width="1.28515625" customWidth="1"/>
    <col min="12289" max="12289" width="71" customWidth="1"/>
    <col min="12290" max="12290" width="20.28515625" customWidth="1"/>
    <col min="12291" max="12299" width="17.7109375" customWidth="1"/>
    <col min="12300" max="12300" width="1.28515625" customWidth="1"/>
    <col min="12545" max="12545" width="71" customWidth="1"/>
    <col min="12546" max="12546" width="20.28515625" customWidth="1"/>
    <col min="12547" max="12555" width="17.7109375" customWidth="1"/>
    <col min="12556" max="12556" width="1.28515625" customWidth="1"/>
    <col min="12801" max="12801" width="71" customWidth="1"/>
    <col min="12802" max="12802" width="20.28515625" customWidth="1"/>
    <col min="12803" max="12811" width="17.7109375" customWidth="1"/>
    <col min="12812" max="12812" width="1.28515625" customWidth="1"/>
    <col min="13057" max="13057" width="71" customWidth="1"/>
    <col min="13058" max="13058" width="20.28515625" customWidth="1"/>
    <col min="13059" max="13067" width="17.7109375" customWidth="1"/>
    <col min="13068" max="13068" width="1.28515625" customWidth="1"/>
    <col min="13313" max="13313" width="71" customWidth="1"/>
    <col min="13314" max="13314" width="20.28515625" customWidth="1"/>
    <col min="13315" max="13323" width="17.7109375" customWidth="1"/>
    <col min="13324" max="13324" width="1.28515625" customWidth="1"/>
    <col min="13569" max="13569" width="71" customWidth="1"/>
    <col min="13570" max="13570" width="20.28515625" customWidth="1"/>
    <col min="13571" max="13579" width="17.7109375" customWidth="1"/>
    <col min="13580" max="13580" width="1.28515625" customWidth="1"/>
    <col min="13825" max="13825" width="71" customWidth="1"/>
    <col min="13826" max="13826" width="20.28515625" customWidth="1"/>
    <col min="13827" max="13835" width="17.7109375" customWidth="1"/>
    <col min="13836" max="13836" width="1.28515625" customWidth="1"/>
    <col min="14081" max="14081" width="71" customWidth="1"/>
    <col min="14082" max="14082" width="20.28515625" customWidth="1"/>
    <col min="14083" max="14091" width="17.7109375" customWidth="1"/>
    <col min="14092" max="14092" width="1.28515625" customWidth="1"/>
    <col min="14337" max="14337" width="71" customWidth="1"/>
    <col min="14338" max="14338" width="20.28515625" customWidth="1"/>
    <col min="14339" max="14347" width="17.7109375" customWidth="1"/>
    <col min="14348" max="14348" width="1.28515625" customWidth="1"/>
    <col min="14593" max="14593" width="71" customWidth="1"/>
    <col min="14594" max="14594" width="20.28515625" customWidth="1"/>
    <col min="14595" max="14603" width="17.7109375" customWidth="1"/>
    <col min="14604" max="14604" width="1.28515625" customWidth="1"/>
    <col min="14849" max="14849" width="71" customWidth="1"/>
    <col min="14850" max="14850" width="20.28515625" customWidth="1"/>
    <col min="14851" max="14859" width="17.7109375" customWidth="1"/>
    <col min="14860" max="14860" width="1.28515625" customWidth="1"/>
    <col min="15105" max="15105" width="71" customWidth="1"/>
    <col min="15106" max="15106" width="20.28515625" customWidth="1"/>
    <col min="15107" max="15115" width="17.7109375" customWidth="1"/>
    <col min="15116" max="15116" width="1.28515625" customWidth="1"/>
    <col min="15361" max="15361" width="71" customWidth="1"/>
    <col min="15362" max="15362" width="20.28515625" customWidth="1"/>
    <col min="15363" max="15371" width="17.7109375" customWidth="1"/>
    <col min="15372" max="15372" width="1.28515625" customWidth="1"/>
    <col min="15617" max="15617" width="71" customWidth="1"/>
    <col min="15618" max="15618" width="20.28515625" customWidth="1"/>
    <col min="15619" max="15627" width="17.7109375" customWidth="1"/>
    <col min="15628" max="15628" width="1.28515625" customWidth="1"/>
    <col min="15873" max="15873" width="71" customWidth="1"/>
    <col min="15874" max="15874" width="20.28515625" customWidth="1"/>
    <col min="15875" max="15883" width="17.7109375" customWidth="1"/>
    <col min="15884" max="15884" width="1.28515625" customWidth="1"/>
    <col min="16129" max="16129" width="71" customWidth="1"/>
    <col min="16130" max="16130" width="20.28515625" customWidth="1"/>
    <col min="16131" max="16139" width="17.7109375" customWidth="1"/>
    <col min="16140" max="16140" width="1.28515625" customWidth="1"/>
  </cols>
  <sheetData>
    <row r="1" spans="1:11" s="18" customFormat="1" x14ac:dyDescent="0.25">
      <c r="B1" s="478"/>
      <c r="C1" s="478"/>
      <c r="K1" s="111"/>
    </row>
    <row r="2" spans="1:11" s="18" customFormat="1" x14ac:dyDescent="0.25">
      <c r="A2" s="19" t="s">
        <v>84</v>
      </c>
      <c r="B2" s="479"/>
      <c r="C2" s="479"/>
      <c r="D2" s="20"/>
      <c r="E2" s="20"/>
      <c r="F2" s="20"/>
      <c r="G2" s="20"/>
      <c r="H2" s="20"/>
      <c r="I2" s="20"/>
      <c r="J2" s="20"/>
      <c r="K2" s="112" t="s">
        <v>20</v>
      </c>
    </row>
    <row r="3" spans="1:11" s="18" customFormat="1" x14ac:dyDescent="0.25">
      <c r="A3" s="154" t="s">
        <v>85</v>
      </c>
      <c r="B3" s="479"/>
      <c r="C3" s="479"/>
      <c r="D3" s="20"/>
      <c r="E3" s="20"/>
      <c r="F3" s="20"/>
      <c r="G3" s="20"/>
      <c r="H3" s="20"/>
      <c r="I3" s="20"/>
      <c r="J3" s="20"/>
      <c r="K3" s="113"/>
    </row>
    <row r="4" spans="1:11" s="18" customFormat="1" x14ac:dyDescent="0.25">
      <c r="A4" s="29" t="s">
        <v>526</v>
      </c>
      <c r="B4" s="479"/>
      <c r="C4" s="479"/>
      <c r="D4" s="20"/>
      <c r="E4" s="20"/>
      <c r="F4" s="20"/>
      <c r="G4" s="20"/>
      <c r="H4" s="20"/>
      <c r="I4" s="20"/>
      <c r="J4" s="20"/>
      <c r="K4" s="113"/>
    </row>
    <row r="5" spans="1:11" s="18" customFormat="1" x14ac:dyDescent="0.25">
      <c r="B5" s="478"/>
      <c r="C5" s="478"/>
      <c r="K5" s="111"/>
    </row>
    <row r="6" spans="1:11" s="18" customFormat="1" x14ac:dyDescent="0.25">
      <c r="A6" s="99" t="s">
        <v>21</v>
      </c>
      <c r="B6" s="446" t="s">
        <v>22</v>
      </c>
      <c r="C6" s="446" t="s">
        <v>23</v>
      </c>
      <c r="D6" s="99"/>
      <c r="E6" s="23" t="s">
        <v>24</v>
      </c>
      <c r="F6" s="23"/>
      <c r="G6" s="99" t="s">
        <v>25</v>
      </c>
      <c r="H6" s="932" t="s">
        <v>26</v>
      </c>
      <c r="I6" s="932"/>
      <c r="J6" s="99" t="s">
        <v>27</v>
      </c>
      <c r="K6" s="114" t="s">
        <v>28</v>
      </c>
    </row>
    <row r="7" spans="1:11" s="24" customFormat="1" x14ac:dyDescent="0.25">
      <c r="A7" s="933" t="s">
        <v>29</v>
      </c>
      <c r="B7" s="930" t="s">
        <v>30</v>
      </c>
      <c r="C7" s="930" t="s">
        <v>31</v>
      </c>
      <c r="D7" s="930" t="s">
        <v>32</v>
      </c>
      <c r="E7" s="930" t="s">
        <v>33</v>
      </c>
      <c r="F7" s="930"/>
      <c r="G7" s="930" t="s">
        <v>34</v>
      </c>
      <c r="H7" s="930" t="s">
        <v>35</v>
      </c>
      <c r="I7" s="930"/>
      <c r="J7" s="930" t="s">
        <v>36</v>
      </c>
      <c r="K7" s="962" t="s">
        <v>37</v>
      </c>
    </row>
    <row r="8" spans="1:11" s="24" customFormat="1" x14ac:dyDescent="0.25">
      <c r="A8" s="933"/>
      <c r="B8" s="930"/>
      <c r="C8" s="930"/>
      <c r="D8" s="930"/>
      <c r="E8" s="146" t="s">
        <v>38</v>
      </c>
      <c r="F8" s="146" t="s">
        <v>39</v>
      </c>
      <c r="G8" s="930"/>
      <c r="H8" s="146" t="s">
        <v>38</v>
      </c>
      <c r="I8" s="146" t="s">
        <v>39</v>
      </c>
      <c r="J8" s="930"/>
      <c r="K8" s="962"/>
    </row>
    <row r="9" spans="1:11" ht="15.95" customHeight="1" x14ac:dyDescent="0.25">
      <c r="A9" s="31" t="s">
        <v>40</v>
      </c>
      <c r="B9" s="480"/>
      <c r="C9" s="480"/>
      <c r="D9" s="32"/>
      <c r="E9" s="32"/>
      <c r="F9" s="32"/>
      <c r="G9" s="32"/>
      <c r="H9" s="32"/>
      <c r="I9" s="32"/>
      <c r="J9" s="32"/>
      <c r="K9" s="74">
        <f>SUM(K10)</f>
        <v>0</v>
      </c>
    </row>
    <row r="10" spans="1:11" ht="15.95" customHeight="1" x14ac:dyDescent="0.25">
      <c r="A10" s="35"/>
      <c r="B10" s="481"/>
      <c r="C10" s="481"/>
      <c r="D10" s="151"/>
      <c r="E10" s="151"/>
      <c r="F10" s="151"/>
      <c r="G10" s="76"/>
      <c r="H10" s="76"/>
      <c r="I10" s="76"/>
      <c r="J10" s="36"/>
      <c r="K10" s="76"/>
    </row>
    <row r="11" spans="1:11" ht="15.95" customHeight="1" x14ac:dyDescent="0.25">
      <c r="A11" s="31" t="s">
        <v>41</v>
      </c>
      <c r="B11" s="480"/>
      <c r="C11" s="480"/>
      <c r="D11" s="32"/>
      <c r="E11" s="32"/>
      <c r="F11" s="32"/>
      <c r="G11" s="32"/>
      <c r="H11" s="32"/>
      <c r="I11" s="32"/>
      <c r="J11" s="32"/>
      <c r="K11" s="74">
        <f>SUM(K12:K17)</f>
        <v>10565000</v>
      </c>
    </row>
    <row r="12" spans="1:11" ht="15.95" customHeight="1" x14ac:dyDescent="0.25">
      <c r="A12" s="39" t="s">
        <v>137</v>
      </c>
      <c r="B12" s="482" t="s">
        <v>229</v>
      </c>
      <c r="C12" s="482" t="s">
        <v>230</v>
      </c>
      <c r="D12" s="119">
        <v>2E-3</v>
      </c>
      <c r="E12" s="119">
        <v>7.0000000000000001E-3</v>
      </c>
      <c r="F12" s="119">
        <v>0.08</v>
      </c>
      <c r="G12" s="81">
        <v>234</v>
      </c>
      <c r="H12" s="81">
        <v>150</v>
      </c>
      <c r="I12" s="81">
        <v>5506.8</v>
      </c>
      <c r="J12" s="41" t="s">
        <v>231</v>
      </c>
      <c r="K12" s="81">
        <v>4500000</v>
      </c>
    </row>
    <row r="13" spans="1:11" ht="15.95" customHeight="1" x14ac:dyDescent="0.25">
      <c r="A13" s="39" t="s">
        <v>232</v>
      </c>
      <c r="B13" s="482" t="s">
        <v>233</v>
      </c>
      <c r="C13" s="482" t="s">
        <v>230</v>
      </c>
      <c r="D13" s="152"/>
      <c r="E13" s="119">
        <v>0.08</v>
      </c>
      <c r="F13" s="119">
        <v>0.19</v>
      </c>
      <c r="G13" s="81"/>
      <c r="H13" s="81"/>
      <c r="I13" s="81"/>
      <c r="J13" s="41" t="s">
        <v>231</v>
      </c>
      <c r="K13" s="81">
        <v>2900000</v>
      </c>
    </row>
    <row r="14" spans="1:11" ht="15.95" customHeight="1" x14ac:dyDescent="0.25">
      <c r="A14" s="39" t="s">
        <v>92</v>
      </c>
      <c r="B14" s="482" t="s">
        <v>234</v>
      </c>
      <c r="C14" s="482" t="s">
        <v>230</v>
      </c>
      <c r="D14" s="119">
        <v>8.0000000000000004E-4</v>
      </c>
      <c r="E14" s="152"/>
      <c r="F14" s="119">
        <v>1.6000000000000001E-3</v>
      </c>
      <c r="G14" s="81">
        <v>177.6</v>
      </c>
      <c r="H14" s="81">
        <v>56.4</v>
      </c>
      <c r="I14" s="81">
        <v>1875.6</v>
      </c>
      <c r="J14" s="41" t="s">
        <v>231</v>
      </c>
      <c r="K14" s="81">
        <v>1770000</v>
      </c>
    </row>
    <row r="15" spans="1:11" ht="15.95" customHeight="1" x14ac:dyDescent="0.25">
      <c r="A15" s="39" t="s">
        <v>235</v>
      </c>
      <c r="B15" s="482"/>
      <c r="C15" s="482" t="s">
        <v>230</v>
      </c>
      <c r="D15" s="152"/>
      <c r="E15" s="152"/>
      <c r="F15" s="152"/>
      <c r="G15" s="81">
        <v>72</v>
      </c>
      <c r="H15" s="81">
        <v>192</v>
      </c>
      <c r="I15" s="81">
        <v>2700</v>
      </c>
      <c r="J15" s="41" t="s">
        <v>231</v>
      </c>
      <c r="K15" s="81">
        <v>750000</v>
      </c>
    </row>
    <row r="16" spans="1:11" ht="15.95" customHeight="1" x14ac:dyDescent="0.25">
      <c r="A16" s="39" t="s">
        <v>236</v>
      </c>
      <c r="B16" s="482" t="s">
        <v>237</v>
      </c>
      <c r="C16" s="482" t="s">
        <v>230</v>
      </c>
      <c r="D16" s="119">
        <v>0.1</v>
      </c>
      <c r="E16" s="152"/>
      <c r="F16" s="152"/>
      <c r="G16" s="81"/>
      <c r="H16" s="81"/>
      <c r="I16" s="81"/>
      <c r="J16" s="41" t="s">
        <v>231</v>
      </c>
      <c r="K16" s="81">
        <v>600000</v>
      </c>
    </row>
    <row r="17" spans="1:11" ht="15.95" customHeight="1" x14ac:dyDescent="0.25">
      <c r="A17" s="39" t="s">
        <v>238</v>
      </c>
      <c r="B17" s="482" t="s">
        <v>239</v>
      </c>
      <c r="C17" s="482" t="s">
        <v>230</v>
      </c>
      <c r="D17" s="152"/>
      <c r="E17" s="152"/>
      <c r="F17" s="152"/>
      <c r="G17" s="81">
        <v>300</v>
      </c>
      <c r="H17" s="81"/>
      <c r="I17" s="81"/>
      <c r="J17" s="41" t="s">
        <v>231</v>
      </c>
      <c r="K17" s="81">
        <v>45000</v>
      </c>
    </row>
    <row r="18" spans="1:11" ht="15.95" customHeight="1" x14ac:dyDescent="0.25">
      <c r="A18" s="39"/>
      <c r="B18" s="482"/>
      <c r="C18" s="482"/>
      <c r="D18" s="152"/>
      <c r="E18" s="152"/>
      <c r="F18" s="152"/>
      <c r="G18" s="81"/>
      <c r="H18" s="81"/>
      <c r="I18" s="81"/>
      <c r="J18" s="41"/>
      <c r="K18" s="81"/>
    </row>
    <row r="19" spans="1:11" s="18" customFormat="1" ht="15.95" customHeight="1" x14ac:dyDescent="0.25">
      <c r="A19" s="31" t="s">
        <v>60</v>
      </c>
      <c r="B19" s="480"/>
      <c r="C19" s="480"/>
      <c r="D19" s="32"/>
      <c r="E19" s="32"/>
      <c r="F19" s="32"/>
      <c r="G19" s="32"/>
      <c r="H19" s="32"/>
      <c r="I19" s="32"/>
      <c r="J19" s="32"/>
      <c r="K19" s="74">
        <f>SUM(K20)</f>
        <v>450000</v>
      </c>
    </row>
    <row r="20" spans="1:11" s="25" customFormat="1" ht="15.95" customHeight="1" x14ac:dyDescent="0.25">
      <c r="A20" s="53" t="s">
        <v>240</v>
      </c>
      <c r="B20" s="485" t="s">
        <v>241</v>
      </c>
      <c r="C20" s="485" t="s">
        <v>230</v>
      </c>
      <c r="D20" s="153"/>
      <c r="E20" s="153"/>
      <c r="F20" s="153"/>
      <c r="G20" s="123"/>
      <c r="H20" s="123"/>
      <c r="I20" s="123"/>
      <c r="J20" s="88" t="s">
        <v>231</v>
      </c>
      <c r="K20" s="123">
        <v>450000</v>
      </c>
    </row>
    <row r="21" spans="1:11" s="18" customFormat="1" ht="15.95" customHeight="1" x14ac:dyDescent="0.25">
      <c r="A21" s="39"/>
      <c r="B21" s="485"/>
      <c r="C21" s="485"/>
      <c r="D21" s="153"/>
      <c r="E21" s="153"/>
      <c r="F21" s="153"/>
      <c r="G21" s="123"/>
      <c r="H21" s="123"/>
      <c r="I21" s="123"/>
      <c r="J21" s="88"/>
      <c r="K21" s="123"/>
    </row>
    <row r="22" spans="1:11" ht="15.95" customHeight="1" x14ac:dyDescent="0.25">
      <c r="A22" s="31" t="s">
        <v>61</v>
      </c>
      <c r="B22" s="480"/>
      <c r="C22" s="480"/>
      <c r="D22" s="32"/>
      <c r="E22" s="32"/>
      <c r="F22" s="32"/>
      <c r="G22" s="32"/>
      <c r="H22" s="32"/>
      <c r="I22" s="32"/>
      <c r="J22" s="32"/>
      <c r="K22" s="74">
        <f>SUM(K23:K28)</f>
        <v>1670000</v>
      </c>
    </row>
    <row r="23" spans="1:11" ht="15.95" customHeight="1" x14ac:dyDescent="0.25">
      <c r="A23" s="39" t="s">
        <v>157</v>
      </c>
      <c r="B23" s="482" t="s">
        <v>242</v>
      </c>
      <c r="C23" s="482" t="s">
        <v>230</v>
      </c>
      <c r="D23" s="152"/>
      <c r="E23" s="152"/>
      <c r="F23" s="152"/>
      <c r="G23" s="81"/>
      <c r="H23" s="81">
        <v>75</v>
      </c>
      <c r="I23" s="81">
        <v>600</v>
      </c>
      <c r="J23" s="88" t="s">
        <v>231</v>
      </c>
      <c r="K23" s="81">
        <v>650000</v>
      </c>
    </row>
    <row r="24" spans="1:11" ht="15.95" customHeight="1" x14ac:dyDescent="0.25">
      <c r="A24" s="39" t="s">
        <v>243</v>
      </c>
      <c r="B24" s="482" t="s">
        <v>244</v>
      </c>
      <c r="C24" s="482" t="s">
        <v>230</v>
      </c>
      <c r="D24" s="152"/>
      <c r="E24" s="152"/>
      <c r="F24" s="152"/>
      <c r="G24" s="81"/>
      <c r="H24" s="81">
        <v>234</v>
      </c>
      <c r="I24" s="81">
        <v>1170</v>
      </c>
      <c r="J24" s="88" t="s">
        <v>231</v>
      </c>
      <c r="K24" s="81">
        <v>450000</v>
      </c>
    </row>
    <row r="25" spans="1:11" ht="15.95" customHeight="1" x14ac:dyDescent="0.25">
      <c r="A25" s="39" t="s">
        <v>245</v>
      </c>
      <c r="B25" s="482" t="s">
        <v>246</v>
      </c>
      <c r="C25" s="482" t="s">
        <v>230</v>
      </c>
      <c r="D25" s="152"/>
      <c r="E25" s="152"/>
      <c r="F25" s="152"/>
      <c r="G25" s="81"/>
      <c r="H25" s="81"/>
      <c r="I25" s="81"/>
      <c r="J25" s="88" t="s">
        <v>231</v>
      </c>
      <c r="K25" s="81">
        <v>350000</v>
      </c>
    </row>
    <row r="26" spans="1:11" ht="15.95" customHeight="1" x14ac:dyDescent="0.25">
      <c r="A26" s="39" t="s">
        <v>247</v>
      </c>
      <c r="B26" s="482" t="s">
        <v>248</v>
      </c>
      <c r="C26" s="482" t="s">
        <v>230</v>
      </c>
      <c r="D26" s="152"/>
      <c r="E26" s="119">
        <v>5.0000000000000001E-3</v>
      </c>
      <c r="F26" s="119">
        <v>1.4E-2</v>
      </c>
      <c r="G26" s="81"/>
      <c r="H26" s="81">
        <v>609</v>
      </c>
      <c r="I26" s="81"/>
      <c r="J26" s="88" t="s">
        <v>231</v>
      </c>
      <c r="K26" s="81">
        <v>165000</v>
      </c>
    </row>
    <row r="27" spans="1:11" ht="15.95" customHeight="1" x14ac:dyDescent="0.25">
      <c r="A27" s="39" t="s">
        <v>110</v>
      </c>
      <c r="B27" s="482" t="s">
        <v>249</v>
      </c>
      <c r="C27" s="482" t="s">
        <v>230</v>
      </c>
      <c r="D27" s="152"/>
      <c r="E27" s="152"/>
      <c r="F27" s="152"/>
      <c r="G27" s="81"/>
      <c r="H27" s="81">
        <v>192</v>
      </c>
      <c r="I27" s="81">
        <v>600</v>
      </c>
      <c r="J27" s="88" t="s">
        <v>231</v>
      </c>
      <c r="K27" s="81">
        <v>35000</v>
      </c>
    </row>
    <row r="28" spans="1:11" ht="15.95" customHeight="1" x14ac:dyDescent="0.25">
      <c r="A28" s="39" t="s">
        <v>250</v>
      </c>
      <c r="B28" s="482" t="s">
        <v>251</v>
      </c>
      <c r="C28" s="482" t="s">
        <v>230</v>
      </c>
      <c r="D28" s="152"/>
      <c r="E28" s="152"/>
      <c r="F28" s="152"/>
      <c r="G28" s="81"/>
      <c r="H28" s="81">
        <v>234</v>
      </c>
      <c r="I28" s="81">
        <v>1170</v>
      </c>
      <c r="J28" s="88" t="s">
        <v>231</v>
      </c>
      <c r="K28" s="81">
        <v>20000</v>
      </c>
    </row>
    <row r="29" spans="1:11" ht="15.95" customHeight="1" x14ac:dyDescent="0.25">
      <c r="A29" s="39"/>
      <c r="B29" s="482"/>
      <c r="C29" s="482"/>
      <c r="D29" s="152"/>
      <c r="E29" s="152"/>
      <c r="F29" s="152"/>
      <c r="G29" s="81"/>
      <c r="H29" s="81"/>
      <c r="I29" s="81"/>
      <c r="J29" s="41"/>
      <c r="K29" s="81"/>
    </row>
    <row r="30" spans="1:11" ht="15.95" customHeight="1" x14ac:dyDescent="0.25">
      <c r="A30" s="31" t="s">
        <v>74</v>
      </c>
      <c r="B30" s="480"/>
      <c r="C30" s="480"/>
      <c r="D30" s="32"/>
      <c r="E30" s="32"/>
      <c r="F30" s="32"/>
      <c r="G30" s="32"/>
      <c r="H30" s="32"/>
      <c r="I30" s="32"/>
      <c r="J30" s="32"/>
      <c r="K30" s="74">
        <f>SUM(K31)</f>
        <v>0</v>
      </c>
    </row>
    <row r="31" spans="1:11" s="26" customFormat="1" ht="15.95" customHeight="1" x14ac:dyDescent="0.25">
      <c r="A31" s="39"/>
      <c r="B31" s="482"/>
      <c r="C31" s="482"/>
      <c r="D31" s="152"/>
      <c r="E31" s="152"/>
      <c r="F31" s="152"/>
      <c r="G31" s="81"/>
      <c r="H31" s="81"/>
      <c r="I31" s="81"/>
      <c r="J31" s="41"/>
      <c r="K31" s="81"/>
    </row>
    <row r="32" spans="1:11" ht="15.95" customHeight="1" x14ac:dyDescent="0.25">
      <c r="A32" s="31" t="s">
        <v>75</v>
      </c>
      <c r="B32" s="480"/>
      <c r="C32" s="480"/>
      <c r="D32" s="32"/>
      <c r="E32" s="32"/>
      <c r="F32" s="32"/>
      <c r="G32" s="32"/>
      <c r="H32" s="32"/>
      <c r="I32" s="32"/>
      <c r="J32" s="32"/>
      <c r="K32" s="74">
        <f>SUM(K33)</f>
        <v>100000</v>
      </c>
    </row>
    <row r="33" spans="1:11" s="26" customFormat="1" ht="15.95" customHeight="1" x14ac:dyDescent="0.25">
      <c r="A33" s="39" t="s">
        <v>182</v>
      </c>
      <c r="B33" s="482" t="s">
        <v>252</v>
      </c>
      <c r="C33" s="482" t="s">
        <v>230</v>
      </c>
      <c r="D33" s="152"/>
      <c r="E33" s="152"/>
      <c r="F33" s="152"/>
      <c r="G33" s="81"/>
      <c r="H33" s="81"/>
      <c r="I33" s="81"/>
      <c r="J33" s="88" t="s">
        <v>231</v>
      </c>
      <c r="K33" s="81">
        <v>100000</v>
      </c>
    </row>
    <row r="34" spans="1:11" ht="15.95" customHeight="1" x14ac:dyDescent="0.25">
      <c r="A34" s="39"/>
      <c r="B34" s="482"/>
      <c r="C34" s="482"/>
      <c r="D34" s="152"/>
      <c r="E34" s="152"/>
      <c r="F34" s="152"/>
      <c r="G34" s="81"/>
      <c r="H34" s="81"/>
      <c r="I34" s="81"/>
      <c r="J34" s="41"/>
      <c r="K34" s="81"/>
    </row>
    <row r="35" spans="1:11" s="18" customFormat="1" ht="15.95" customHeight="1" x14ac:dyDescent="0.25">
      <c r="A35" s="31" t="s">
        <v>78</v>
      </c>
      <c r="B35" s="480"/>
      <c r="C35" s="480"/>
      <c r="D35" s="32"/>
      <c r="E35" s="32"/>
      <c r="F35" s="32"/>
      <c r="G35" s="32"/>
      <c r="H35" s="32"/>
      <c r="I35" s="32"/>
      <c r="J35" s="32"/>
      <c r="K35" s="74">
        <f>SUM(K36)</f>
        <v>0</v>
      </c>
    </row>
    <row r="36" spans="1:11" s="25" customFormat="1" ht="15.95" customHeight="1" x14ac:dyDescent="0.25">
      <c r="A36" s="53"/>
      <c r="B36" s="485"/>
      <c r="C36" s="485"/>
      <c r="D36" s="153"/>
      <c r="E36" s="153"/>
      <c r="F36" s="153"/>
      <c r="G36" s="123"/>
      <c r="H36" s="123"/>
      <c r="I36" s="123"/>
      <c r="J36" s="88"/>
      <c r="K36" s="123"/>
    </row>
    <row r="37" spans="1:11" ht="15.95" customHeight="1" x14ac:dyDescent="0.25">
      <c r="A37" s="31" t="s">
        <v>79</v>
      </c>
      <c r="B37" s="480"/>
      <c r="C37" s="480"/>
      <c r="D37" s="32"/>
      <c r="E37" s="32"/>
      <c r="F37" s="32"/>
      <c r="G37" s="32"/>
      <c r="H37" s="32"/>
      <c r="I37" s="32"/>
      <c r="J37" s="32"/>
      <c r="K37" s="74">
        <f>SUM(K38)</f>
        <v>0</v>
      </c>
    </row>
    <row r="38" spans="1:11" s="25" customFormat="1" ht="15.95" customHeight="1" x14ac:dyDescent="0.25">
      <c r="A38" s="53"/>
      <c r="B38" s="485"/>
      <c r="C38" s="485"/>
      <c r="D38" s="153"/>
      <c r="E38" s="153"/>
      <c r="F38" s="153"/>
      <c r="G38" s="123"/>
      <c r="H38" s="123"/>
      <c r="I38" s="123"/>
      <c r="J38" s="88"/>
      <c r="K38" s="123"/>
    </row>
    <row r="39" spans="1:11" ht="15.95" customHeight="1" x14ac:dyDescent="0.25">
      <c r="A39" s="55" t="s">
        <v>527</v>
      </c>
      <c r="B39" s="487"/>
      <c r="C39" s="487"/>
      <c r="D39" s="145"/>
      <c r="E39" s="145"/>
      <c r="F39" s="145"/>
      <c r="G39" s="145"/>
      <c r="H39" s="145"/>
      <c r="I39" s="145"/>
      <c r="J39" s="145"/>
      <c r="K39" s="64">
        <f>SUM(K37,K35,K32,K30,K22,K19,K11,K9)</f>
        <v>12785000</v>
      </c>
    </row>
    <row r="40" spans="1:11" x14ac:dyDescent="0.25">
      <c r="A40" s="27"/>
      <c r="B40" s="489"/>
      <c r="C40" s="489"/>
      <c r="D40" s="28"/>
      <c r="E40" s="28"/>
      <c r="F40" s="28"/>
      <c r="G40" s="28"/>
      <c r="H40" s="28"/>
      <c r="I40" s="28"/>
      <c r="J40" s="28"/>
      <c r="K40" s="115"/>
    </row>
  </sheetData>
  <mergeCells count="10">
    <mergeCell ref="J7:J8"/>
    <mergeCell ref="K7:K8"/>
    <mergeCell ref="H6:I6"/>
    <mergeCell ref="A7:A8"/>
    <mergeCell ref="B7:B8"/>
    <mergeCell ref="C7:C8"/>
    <mergeCell ref="D7:D8"/>
    <mergeCell ref="E7:F7"/>
    <mergeCell ref="G7:G8"/>
    <mergeCell ref="H7:I7"/>
  </mergeCells>
  <pageMargins left="0.22" right="0.16" top="0.74803149606299213" bottom="0.74803149606299213" header="0.31496062992125984" footer="0.31496062992125984"/>
  <pageSetup paperSize="9" scale="5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zoomScale="80" zoomScaleNormal="80" workbookViewId="0">
      <selection activeCell="K35" sqref="K35"/>
    </sheetView>
  </sheetViews>
  <sheetFormatPr baseColWidth="10" defaultRowHeight="15" x14ac:dyDescent="0.25"/>
  <cols>
    <col min="1" max="1" width="52" bestFit="1" customWidth="1"/>
    <col min="2" max="2" width="28.7109375" style="488" bestFit="1" customWidth="1"/>
    <col min="3" max="3" width="13.140625" style="488" customWidth="1"/>
    <col min="4" max="4" width="9.28515625" customWidth="1"/>
    <col min="5" max="5" width="11.28515625" customWidth="1"/>
    <col min="6" max="6" width="10.7109375" customWidth="1"/>
    <col min="7" max="7" width="9.85546875" bestFit="1" customWidth="1"/>
    <col min="8" max="8" width="8.42578125" bestFit="1" customWidth="1"/>
    <col min="9" max="9" width="8.85546875" bestFit="1" customWidth="1"/>
    <col min="10" max="10" width="12.140625" bestFit="1" customWidth="1"/>
    <col min="11" max="11" width="15.140625" style="150" bestFit="1" customWidth="1"/>
    <col min="257" max="257" width="71" customWidth="1"/>
    <col min="258" max="258" width="31.5703125" customWidth="1"/>
    <col min="259" max="262" width="17.7109375" customWidth="1"/>
    <col min="263" max="263" width="19.42578125" customWidth="1"/>
    <col min="264" max="267" width="17.7109375" customWidth="1"/>
    <col min="513" max="513" width="71" customWidth="1"/>
    <col min="514" max="514" width="31.5703125" customWidth="1"/>
    <col min="515" max="518" width="17.7109375" customWidth="1"/>
    <col min="519" max="519" width="19.42578125" customWidth="1"/>
    <col min="520" max="523" width="17.7109375" customWidth="1"/>
    <col min="769" max="769" width="71" customWidth="1"/>
    <col min="770" max="770" width="31.5703125" customWidth="1"/>
    <col min="771" max="774" width="17.7109375" customWidth="1"/>
    <col min="775" max="775" width="19.42578125" customWidth="1"/>
    <col min="776" max="779" width="17.7109375" customWidth="1"/>
    <col min="1025" max="1025" width="71" customWidth="1"/>
    <col min="1026" max="1026" width="31.5703125" customWidth="1"/>
    <col min="1027" max="1030" width="17.7109375" customWidth="1"/>
    <col min="1031" max="1031" width="19.42578125" customWidth="1"/>
    <col min="1032" max="1035" width="17.7109375" customWidth="1"/>
    <col min="1281" max="1281" width="71" customWidth="1"/>
    <col min="1282" max="1282" width="31.5703125" customWidth="1"/>
    <col min="1283" max="1286" width="17.7109375" customWidth="1"/>
    <col min="1287" max="1287" width="19.42578125" customWidth="1"/>
    <col min="1288" max="1291" width="17.7109375" customWidth="1"/>
    <col min="1537" max="1537" width="71" customWidth="1"/>
    <col min="1538" max="1538" width="31.5703125" customWidth="1"/>
    <col min="1539" max="1542" width="17.7109375" customWidth="1"/>
    <col min="1543" max="1543" width="19.42578125" customWidth="1"/>
    <col min="1544" max="1547" width="17.7109375" customWidth="1"/>
    <col min="1793" max="1793" width="71" customWidth="1"/>
    <col min="1794" max="1794" width="31.5703125" customWidth="1"/>
    <col min="1795" max="1798" width="17.7109375" customWidth="1"/>
    <col min="1799" max="1799" width="19.42578125" customWidth="1"/>
    <col min="1800" max="1803" width="17.7109375" customWidth="1"/>
    <col min="2049" max="2049" width="71" customWidth="1"/>
    <col min="2050" max="2050" width="31.5703125" customWidth="1"/>
    <col min="2051" max="2054" width="17.7109375" customWidth="1"/>
    <col min="2055" max="2055" width="19.42578125" customWidth="1"/>
    <col min="2056" max="2059" width="17.7109375" customWidth="1"/>
    <col min="2305" max="2305" width="71" customWidth="1"/>
    <col min="2306" max="2306" width="31.5703125" customWidth="1"/>
    <col min="2307" max="2310" width="17.7109375" customWidth="1"/>
    <col min="2311" max="2311" width="19.42578125" customWidth="1"/>
    <col min="2312" max="2315" width="17.7109375" customWidth="1"/>
    <col min="2561" max="2561" width="71" customWidth="1"/>
    <col min="2562" max="2562" width="31.5703125" customWidth="1"/>
    <col min="2563" max="2566" width="17.7109375" customWidth="1"/>
    <col min="2567" max="2567" width="19.42578125" customWidth="1"/>
    <col min="2568" max="2571" width="17.7109375" customWidth="1"/>
    <col min="2817" max="2817" width="71" customWidth="1"/>
    <col min="2818" max="2818" width="31.5703125" customWidth="1"/>
    <col min="2819" max="2822" width="17.7109375" customWidth="1"/>
    <col min="2823" max="2823" width="19.42578125" customWidth="1"/>
    <col min="2824" max="2827" width="17.7109375" customWidth="1"/>
    <col min="3073" max="3073" width="71" customWidth="1"/>
    <col min="3074" max="3074" width="31.5703125" customWidth="1"/>
    <col min="3075" max="3078" width="17.7109375" customWidth="1"/>
    <col min="3079" max="3079" width="19.42578125" customWidth="1"/>
    <col min="3080" max="3083" width="17.7109375" customWidth="1"/>
    <col min="3329" max="3329" width="71" customWidth="1"/>
    <col min="3330" max="3330" width="31.5703125" customWidth="1"/>
    <col min="3331" max="3334" width="17.7109375" customWidth="1"/>
    <col min="3335" max="3335" width="19.42578125" customWidth="1"/>
    <col min="3336" max="3339" width="17.7109375" customWidth="1"/>
    <col min="3585" max="3585" width="71" customWidth="1"/>
    <col min="3586" max="3586" width="31.5703125" customWidth="1"/>
    <col min="3587" max="3590" width="17.7109375" customWidth="1"/>
    <col min="3591" max="3591" width="19.42578125" customWidth="1"/>
    <col min="3592" max="3595" width="17.7109375" customWidth="1"/>
    <col min="3841" max="3841" width="71" customWidth="1"/>
    <col min="3842" max="3842" width="31.5703125" customWidth="1"/>
    <col min="3843" max="3846" width="17.7109375" customWidth="1"/>
    <col min="3847" max="3847" width="19.42578125" customWidth="1"/>
    <col min="3848" max="3851" width="17.7109375" customWidth="1"/>
    <col min="4097" max="4097" width="71" customWidth="1"/>
    <col min="4098" max="4098" width="31.5703125" customWidth="1"/>
    <col min="4099" max="4102" width="17.7109375" customWidth="1"/>
    <col min="4103" max="4103" width="19.42578125" customWidth="1"/>
    <col min="4104" max="4107" width="17.7109375" customWidth="1"/>
    <col min="4353" max="4353" width="71" customWidth="1"/>
    <col min="4354" max="4354" width="31.5703125" customWidth="1"/>
    <col min="4355" max="4358" width="17.7109375" customWidth="1"/>
    <col min="4359" max="4359" width="19.42578125" customWidth="1"/>
    <col min="4360" max="4363" width="17.7109375" customWidth="1"/>
    <col min="4609" max="4609" width="71" customWidth="1"/>
    <col min="4610" max="4610" width="31.5703125" customWidth="1"/>
    <col min="4611" max="4614" width="17.7109375" customWidth="1"/>
    <col min="4615" max="4615" width="19.42578125" customWidth="1"/>
    <col min="4616" max="4619" width="17.7109375" customWidth="1"/>
    <col min="4865" max="4865" width="71" customWidth="1"/>
    <col min="4866" max="4866" width="31.5703125" customWidth="1"/>
    <col min="4867" max="4870" width="17.7109375" customWidth="1"/>
    <col min="4871" max="4871" width="19.42578125" customWidth="1"/>
    <col min="4872" max="4875" width="17.7109375" customWidth="1"/>
    <col min="5121" max="5121" width="71" customWidth="1"/>
    <col min="5122" max="5122" width="31.5703125" customWidth="1"/>
    <col min="5123" max="5126" width="17.7109375" customWidth="1"/>
    <col min="5127" max="5127" width="19.42578125" customWidth="1"/>
    <col min="5128" max="5131" width="17.7109375" customWidth="1"/>
    <col min="5377" max="5377" width="71" customWidth="1"/>
    <col min="5378" max="5378" width="31.5703125" customWidth="1"/>
    <col min="5379" max="5382" width="17.7109375" customWidth="1"/>
    <col min="5383" max="5383" width="19.42578125" customWidth="1"/>
    <col min="5384" max="5387" width="17.7109375" customWidth="1"/>
    <col min="5633" max="5633" width="71" customWidth="1"/>
    <col min="5634" max="5634" width="31.5703125" customWidth="1"/>
    <col min="5635" max="5638" width="17.7109375" customWidth="1"/>
    <col min="5639" max="5639" width="19.42578125" customWidth="1"/>
    <col min="5640" max="5643" width="17.7109375" customWidth="1"/>
    <col min="5889" max="5889" width="71" customWidth="1"/>
    <col min="5890" max="5890" width="31.5703125" customWidth="1"/>
    <col min="5891" max="5894" width="17.7109375" customWidth="1"/>
    <col min="5895" max="5895" width="19.42578125" customWidth="1"/>
    <col min="5896" max="5899" width="17.7109375" customWidth="1"/>
    <col min="6145" max="6145" width="71" customWidth="1"/>
    <col min="6146" max="6146" width="31.5703125" customWidth="1"/>
    <col min="6147" max="6150" width="17.7109375" customWidth="1"/>
    <col min="6151" max="6151" width="19.42578125" customWidth="1"/>
    <col min="6152" max="6155" width="17.7109375" customWidth="1"/>
    <col min="6401" max="6401" width="71" customWidth="1"/>
    <col min="6402" max="6402" width="31.5703125" customWidth="1"/>
    <col min="6403" max="6406" width="17.7109375" customWidth="1"/>
    <col min="6407" max="6407" width="19.42578125" customWidth="1"/>
    <col min="6408" max="6411" width="17.7109375" customWidth="1"/>
    <col min="6657" max="6657" width="71" customWidth="1"/>
    <col min="6658" max="6658" width="31.5703125" customWidth="1"/>
    <col min="6659" max="6662" width="17.7109375" customWidth="1"/>
    <col min="6663" max="6663" width="19.42578125" customWidth="1"/>
    <col min="6664" max="6667" width="17.7109375" customWidth="1"/>
    <col min="6913" max="6913" width="71" customWidth="1"/>
    <col min="6914" max="6914" width="31.5703125" customWidth="1"/>
    <col min="6915" max="6918" width="17.7109375" customWidth="1"/>
    <col min="6919" max="6919" width="19.42578125" customWidth="1"/>
    <col min="6920" max="6923" width="17.7109375" customWidth="1"/>
    <col min="7169" max="7169" width="71" customWidth="1"/>
    <col min="7170" max="7170" width="31.5703125" customWidth="1"/>
    <col min="7171" max="7174" width="17.7109375" customWidth="1"/>
    <col min="7175" max="7175" width="19.42578125" customWidth="1"/>
    <col min="7176" max="7179" width="17.7109375" customWidth="1"/>
    <col min="7425" max="7425" width="71" customWidth="1"/>
    <col min="7426" max="7426" width="31.5703125" customWidth="1"/>
    <col min="7427" max="7430" width="17.7109375" customWidth="1"/>
    <col min="7431" max="7431" width="19.42578125" customWidth="1"/>
    <col min="7432" max="7435" width="17.7109375" customWidth="1"/>
    <col min="7681" max="7681" width="71" customWidth="1"/>
    <col min="7682" max="7682" width="31.5703125" customWidth="1"/>
    <col min="7683" max="7686" width="17.7109375" customWidth="1"/>
    <col min="7687" max="7687" width="19.42578125" customWidth="1"/>
    <col min="7688" max="7691" width="17.7109375" customWidth="1"/>
    <col min="7937" max="7937" width="71" customWidth="1"/>
    <col min="7938" max="7938" width="31.5703125" customWidth="1"/>
    <col min="7939" max="7942" width="17.7109375" customWidth="1"/>
    <col min="7943" max="7943" width="19.42578125" customWidth="1"/>
    <col min="7944" max="7947" width="17.7109375" customWidth="1"/>
    <col min="8193" max="8193" width="71" customWidth="1"/>
    <col min="8194" max="8194" width="31.5703125" customWidth="1"/>
    <col min="8195" max="8198" width="17.7109375" customWidth="1"/>
    <col min="8199" max="8199" width="19.42578125" customWidth="1"/>
    <col min="8200" max="8203" width="17.7109375" customWidth="1"/>
    <col min="8449" max="8449" width="71" customWidth="1"/>
    <col min="8450" max="8450" width="31.5703125" customWidth="1"/>
    <col min="8451" max="8454" width="17.7109375" customWidth="1"/>
    <col min="8455" max="8455" width="19.42578125" customWidth="1"/>
    <col min="8456" max="8459" width="17.7109375" customWidth="1"/>
    <col min="8705" max="8705" width="71" customWidth="1"/>
    <col min="8706" max="8706" width="31.5703125" customWidth="1"/>
    <col min="8707" max="8710" width="17.7109375" customWidth="1"/>
    <col min="8711" max="8711" width="19.42578125" customWidth="1"/>
    <col min="8712" max="8715" width="17.7109375" customWidth="1"/>
    <col min="8961" max="8961" width="71" customWidth="1"/>
    <col min="8962" max="8962" width="31.5703125" customWidth="1"/>
    <col min="8963" max="8966" width="17.7109375" customWidth="1"/>
    <col min="8967" max="8967" width="19.42578125" customWidth="1"/>
    <col min="8968" max="8971" width="17.7109375" customWidth="1"/>
    <col min="9217" max="9217" width="71" customWidth="1"/>
    <col min="9218" max="9218" width="31.5703125" customWidth="1"/>
    <col min="9219" max="9222" width="17.7109375" customWidth="1"/>
    <col min="9223" max="9223" width="19.42578125" customWidth="1"/>
    <col min="9224" max="9227" width="17.7109375" customWidth="1"/>
    <col min="9473" max="9473" width="71" customWidth="1"/>
    <col min="9474" max="9474" width="31.5703125" customWidth="1"/>
    <col min="9475" max="9478" width="17.7109375" customWidth="1"/>
    <col min="9479" max="9479" width="19.42578125" customWidth="1"/>
    <col min="9480" max="9483" width="17.7109375" customWidth="1"/>
    <col min="9729" max="9729" width="71" customWidth="1"/>
    <col min="9730" max="9730" width="31.5703125" customWidth="1"/>
    <col min="9731" max="9734" width="17.7109375" customWidth="1"/>
    <col min="9735" max="9735" width="19.42578125" customWidth="1"/>
    <col min="9736" max="9739" width="17.7109375" customWidth="1"/>
    <col min="9985" max="9985" width="71" customWidth="1"/>
    <col min="9986" max="9986" width="31.5703125" customWidth="1"/>
    <col min="9987" max="9990" width="17.7109375" customWidth="1"/>
    <col min="9991" max="9991" width="19.42578125" customWidth="1"/>
    <col min="9992" max="9995" width="17.7109375" customWidth="1"/>
    <col min="10241" max="10241" width="71" customWidth="1"/>
    <col min="10242" max="10242" width="31.5703125" customWidth="1"/>
    <col min="10243" max="10246" width="17.7109375" customWidth="1"/>
    <col min="10247" max="10247" width="19.42578125" customWidth="1"/>
    <col min="10248" max="10251" width="17.7109375" customWidth="1"/>
    <col min="10497" max="10497" width="71" customWidth="1"/>
    <col min="10498" max="10498" width="31.5703125" customWidth="1"/>
    <col min="10499" max="10502" width="17.7109375" customWidth="1"/>
    <col min="10503" max="10503" width="19.42578125" customWidth="1"/>
    <col min="10504" max="10507" width="17.7109375" customWidth="1"/>
    <col min="10753" max="10753" width="71" customWidth="1"/>
    <col min="10754" max="10754" width="31.5703125" customWidth="1"/>
    <col min="10755" max="10758" width="17.7109375" customWidth="1"/>
    <col min="10759" max="10759" width="19.42578125" customWidth="1"/>
    <col min="10760" max="10763" width="17.7109375" customWidth="1"/>
    <col min="11009" max="11009" width="71" customWidth="1"/>
    <col min="11010" max="11010" width="31.5703125" customWidth="1"/>
    <col min="11011" max="11014" width="17.7109375" customWidth="1"/>
    <col min="11015" max="11015" width="19.42578125" customWidth="1"/>
    <col min="11016" max="11019" width="17.7109375" customWidth="1"/>
    <col min="11265" max="11265" width="71" customWidth="1"/>
    <col min="11266" max="11266" width="31.5703125" customWidth="1"/>
    <col min="11267" max="11270" width="17.7109375" customWidth="1"/>
    <col min="11271" max="11271" width="19.42578125" customWidth="1"/>
    <col min="11272" max="11275" width="17.7109375" customWidth="1"/>
    <col min="11521" max="11521" width="71" customWidth="1"/>
    <col min="11522" max="11522" width="31.5703125" customWidth="1"/>
    <col min="11523" max="11526" width="17.7109375" customWidth="1"/>
    <col min="11527" max="11527" width="19.42578125" customWidth="1"/>
    <col min="11528" max="11531" width="17.7109375" customWidth="1"/>
    <col min="11777" max="11777" width="71" customWidth="1"/>
    <col min="11778" max="11778" width="31.5703125" customWidth="1"/>
    <col min="11779" max="11782" width="17.7109375" customWidth="1"/>
    <col min="11783" max="11783" width="19.42578125" customWidth="1"/>
    <col min="11784" max="11787" width="17.7109375" customWidth="1"/>
    <col min="12033" max="12033" width="71" customWidth="1"/>
    <col min="12034" max="12034" width="31.5703125" customWidth="1"/>
    <col min="12035" max="12038" width="17.7109375" customWidth="1"/>
    <col min="12039" max="12039" width="19.42578125" customWidth="1"/>
    <col min="12040" max="12043" width="17.7109375" customWidth="1"/>
    <col min="12289" max="12289" width="71" customWidth="1"/>
    <col min="12290" max="12290" width="31.5703125" customWidth="1"/>
    <col min="12291" max="12294" width="17.7109375" customWidth="1"/>
    <col min="12295" max="12295" width="19.42578125" customWidth="1"/>
    <col min="12296" max="12299" width="17.7109375" customWidth="1"/>
    <col min="12545" max="12545" width="71" customWidth="1"/>
    <col min="12546" max="12546" width="31.5703125" customWidth="1"/>
    <col min="12547" max="12550" width="17.7109375" customWidth="1"/>
    <col min="12551" max="12551" width="19.42578125" customWidth="1"/>
    <col min="12552" max="12555" width="17.7109375" customWidth="1"/>
    <col min="12801" max="12801" width="71" customWidth="1"/>
    <col min="12802" max="12802" width="31.5703125" customWidth="1"/>
    <col min="12803" max="12806" width="17.7109375" customWidth="1"/>
    <col min="12807" max="12807" width="19.42578125" customWidth="1"/>
    <col min="12808" max="12811" width="17.7109375" customWidth="1"/>
    <col min="13057" max="13057" width="71" customWidth="1"/>
    <col min="13058" max="13058" width="31.5703125" customWidth="1"/>
    <col min="13059" max="13062" width="17.7109375" customWidth="1"/>
    <col min="13063" max="13063" width="19.42578125" customWidth="1"/>
    <col min="13064" max="13067" width="17.7109375" customWidth="1"/>
    <col min="13313" max="13313" width="71" customWidth="1"/>
    <col min="13314" max="13314" width="31.5703125" customWidth="1"/>
    <col min="13315" max="13318" width="17.7109375" customWidth="1"/>
    <col min="13319" max="13319" width="19.42578125" customWidth="1"/>
    <col min="13320" max="13323" width="17.7109375" customWidth="1"/>
    <col min="13569" max="13569" width="71" customWidth="1"/>
    <col min="13570" max="13570" width="31.5703125" customWidth="1"/>
    <col min="13571" max="13574" width="17.7109375" customWidth="1"/>
    <col min="13575" max="13575" width="19.42578125" customWidth="1"/>
    <col min="13576" max="13579" width="17.7109375" customWidth="1"/>
    <col min="13825" max="13825" width="71" customWidth="1"/>
    <col min="13826" max="13826" width="31.5703125" customWidth="1"/>
    <col min="13827" max="13830" width="17.7109375" customWidth="1"/>
    <col min="13831" max="13831" width="19.42578125" customWidth="1"/>
    <col min="13832" max="13835" width="17.7109375" customWidth="1"/>
    <col min="14081" max="14081" width="71" customWidth="1"/>
    <col min="14082" max="14082" width="31.5703125" customWidth="1"/>
    <col min="14083" max="14086" width="17.7109375" customWidth="1"/>
    <col min="14087" max="14087" width="19.42578125" customWidth="1"/>
    <col min="14088" max="14091" width="17.7109375" customWidth="1"/>
    <col min="14337" max="14337" width="71" customWidth="1"/>
    <col min="14338" max="14338" width="31.5703125" customWidth="1"/>
    <col min="14339" max="14342" width="17.7109375" customWidth="1"/>
    <col min="14343" max="14343" width="19.42578125" customWidth="1"/>
    <col min="14344" max="14347" width="17.7109375" customWidth="1"/>
    <col min="14593" max="14593" width="71" customWidth="1"/>
    <col min="14594" max="14594" width="31.5703125" customWidth="1"/>
    <col min="14595" max="14598" width="17.7109375" customWidth="1"/>
    <col min="14599" max="14599" width="19.42578125" customWidth="1"/>
    <col min="14600" max="14603" width="17.7109375" customWidth="1"/>
    <col min="14849" max="14849" width="71" customWidth="1"/>
    <col min="14850" max="14850" width="31.5703125" customWidth="1"/>
    <col min="14851" max="14854" width="17.7109375" customWidth="1"/>
    <col min="14855" max="14855" width="19.42578125" customWidth="1"/>
    <col min="14856" max="14859" width="17.7109375" customWidth="1"/>
    <col min="15105" max="15105" width="71" customWidth="1"/>
    <col min="15106" max="15106" width="31.5703125" customWidth="1"/>
    <col min="15107" max="15110" width="17.7109375" customWidth="1"/>
    <col min="15111" max="15111" width="19.42578125" customWidth="1"/>
    <col min="15112" max="15115" width="17.7109375" customWidth="1"/>
    <col min="15361" max="15361" width="71" customWidth="1"/>
    <col min="15362" max="15362" width="31.5703125" customWidth="1"/>
    <col min="15363" max="15366" width="17.7109375" customWidth="1"/>
    <col min="15367" max="15367" width="19.42578125" customWidth="1"/>
    <col min="15368" max="15371" width="17.7109375" customWidth="1"/>
    <col min="15617" max="15617" width="71" customWidth="1"/>
    <col min="15618" max="15618" width="31.5703125" customWidth="1"/>
    <col min="15619" max="15622" width="17.7109375" customWidth="1"/>
    <col min="15623" max="15623" width="19.42578125" customWidth="1"/>
    <col min="15624" max="15627" width="17.7109375" customWidth="1"/>
    <col min="15873" max="15873" width="71" customWidth="1"/>
    <col min="15874" max="15874" width="31.5703125" customWidth="1"/>
    <col min="15875" max="15878" width="17.7109375" customWidth="1"/>
    <col min="15879" max="15879" width="19.42578125" customWidth="1"/>
    <col min="15880" max="15883" width="17.7109375" customWidth="1"/>
    <col min="16129" max="16129" width="71" customWidth="1"/>
    <col min="16130" max="16130" width="31.5703125" customWidth="1"/>
    <col min="16131" max="16134" width="17.7109375" customWidth="1"/>
    <col min="16135" max="16135" width="19.42578125" customWidth="1"/>
    <col min="16136" max="16139" width="17.7109375" customWidth="1"/>
  </cols>
  <sheetData>
    <row r="1" spans="1:11" s="18" customFormat="1" x14ac:dyDescent="0.25">
      <c r="A1" s="351"/>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1198</v>
      </c>
      <c r="B4" s="479"/>
      <c r="C4" s="479"/>
      <c r="D4" s="20"/>
      <c r="E4" s="20"/>
      <c r="F4" s="20"/>
      <c r="G4" s="20"/>
      <c r="H4" s="20"/>
      <c r="I4" s="20"/>
      <c r="J4" s="20"/>
      <c r="K4" s="364"/>
    </row>
    <row r="5" spans="1:11" s="18" customFormat="1" x14ac:dyDescent="0.25">
      <c r="A5" s="19"/>
      <c r="B5" s="479"/>
      <c r="C5" s="479"/>
      <c r="D5" s="20"/>
      <c r="E5" s="20"/>
      <c r="F5" s="20"/>
      <c r="G5" s="20"/>
      <c r="H5" s="20"/>
      <c r="I5" s="20"/>
      <c r="J5" s="20"/>
      <c r="K5" s="364"/>
    </row>
    <row r="6" spans="1:11" s="18" customFormat="1" x14ac:dyDescent="0.25">
      <c r="A6" s="271" t="s">
        <v>21</v>
      </c>
      <c r="B6" s="446" t="s">
        <v>22</v>
      </c>
      <c r="C6" s="446" t="s">
        <v>23</v>
      </c>
      <c r="D6" s="271"/>
      <c r="E6" s="919" t="s">
        <v>24</v>
      </c>
      <c r="F6" s="919"/>
      <c r="G6" s="271" t="s">
        <v>25</v>
      </c>
      <c r="H6" s="932" t="s">
        <v>26</v>
      </c>
      <c r="I6" s="932"/>
      <c r="J6" s="271" t="s">
        <v>27</v>
      </c>
      <c r="K6" s="365" t="s">
        <v>28</v>
      </c>
    </row>
    <row r="7" spans="1:11" s="24" customFormat="1" x14ac:dyDescent="0.25">
      <c r="A7" s="933" t="s">
        <v>29</v>
      </c>
      <c r="B7" s="930" t="s">
        <v>30</v>
      </c>
      <c r="C7" s="930" t="s">
        <v>31</v>
      </c>
      <c r="D7" s="930" t="s">
        <v>32</v>
      </c>
      <c r="E7" s="930" t="s">
        <v>33</v>
      </c>
      <c r="F7" s="930"/>
      <c r="G7" s="930" t="s">
        <v>34</v>
      </c>
      <c r="H7" s="930" t="s">
        <v>35</v>
      </c>
      <c r="I7" s="930"/>
      <c r="J7" s="930" t="s">
        <v>36</v>
      </c>
      <c r="K7" s="931" t="s">
        <v>1155</v>
      </c>
    </row>
    <row r="8" spans="1:11" s="24" customFormat="1" x14ac:dyDescent="0.25">
      <c r="A8" s="933"/>
      <c r="B8" s="930"/>
      <c r="C8" s="930"/>
      <c r="D8" s="930"/>
      <c r="E8" s="270" t="s">
        <v>38</v>
      </c>
      <c r="F8" s="270" t="s">
        <v>39</v>
      </c>
      <c r="G8" s="930"/>
      <c r="H8" s="270" t="s">
        <v>38</v>
      </c>
      <c r="I8" s="270" t="s">
        <v>39</v>
      </c>
      <c r="J8" s="930"/>
      <c r="K8" s="931"/>
    </row>
    <row r="9" spans="1:11" ht="15.95" customHeight="1" x14ac:dyDescent="0.25">
      <c r="A9" s="31" t="s">
        <v>88</v>
      </c>
      <c r="B9" s="480"/>
      <c r="C9" s="480"/>
      <c r="D9" s="32"/>
      <c r="E9" s="32"/>
      <c r="F9" s="32"/>
      <c r="G9" s="32"/>
      <c r="H9" s="32"/>
      <c r="I9" s="32"/>
      <c r="J9" s="32"/>
      <c r="K9" s="74">
        <f>SUM(K10)</f>
        <v>0</v>
      </c>
    </row>
    <row r="10" spans="1:11" ht="19.5" customHeight="1" x14ac:dyDescent="0.25">
      <c r="A10" s="39"/>
      <c r="B10" s="481"/>
      <c r="C10" s="481"/>
      <c r="D10" s="75"/>
      <c r="E10" s="75"/>
      <c r="F10" s="75"/>
      <c r="G10" s="36"/>
      <c r="H10" s="36"/>
      <c r="I10" s="36"/>
      <c r="J10" s="36"/>
      <c r="K10" s="76"/>
    </row>
    <row r="11" spans="1:11" ht="15.95" customHeight="1" x14ac:dyDescent="0.25">
      <c r="A11" s="31" t="s">
        <v>89</v>
      </c>
      <c r="B11" s="480"/>
      <c r="C11" s="480"/>
      <c r="D11" s="77"/>
      <c r="E11" s="77"/>
      <c r="F11" s="77"/>
      <c r="G11" s="77"/>
      <c r="H11" s="32"/>
      <c r="I11" s="32"/>
      <c r="J11" s="32"/>
      <c r="K11" s="74">
        <f>SUM(K12:K18)</f>
        <v>1060777</v>
      </c>
    </row>
    <row r="12" spans="1:11" ht="15.95" customHeight="1" x14ac:dyDescent="0.25">
      <c r="A12" s="39" t="s">
        <v>1174</v>
      </c>
      <c r="B12" s="482" t="s">
        <v>1175</v>
      </c>
      <c r="C12" s="482" t="s">
        <v>545</v>
      </c>
      <c r="D12" s="117"/>
      <c r="E12" s="117"/>
      <c r="F12" s="117"/>
      <c r="G12" s="453">
        <v>200</v>
      </c>
      <c r="H12" s="41"/>
      <c r="I12" s="41"/>
      <c r="J12" s="41" t="s">
        <v>1176</v>
      </c>
      <c r="K12" s="453">
        <v>319072</v>
      </c>
    </row>
    <row r="13" spans="1:11" ht="15.95" customHeight="1" x14ac:dyDescent="0.25">
      <c r="A13" s="39" t="s">
        <v>1174</v>
      </c>
      <c r="B13" s="482" t="s">
        <v>1177</v>
      </c>
      <c r="C13" s="482" t="s">
        <v>545</v>
      </c>
      <c r="D13" s="117"/>
      <c r="E13" s="117"/>
      <c r="F13" s="117"/>
      <c r="G13" s="453">
        <v>500</v>
      </c>
      <c r="H13" s="41"/>
      <c r="I13" s="41"/>
      <c r="J13" s="41" t="s">
        <v>1176</v>
      </c>
      <c r="K13" s="453"/>
    </row>
    <row r="14" spans="1:11" ht="15.95" customHeight="1" x14ac:dyDescent="0.25">
      <c r="A14" s="39" t="s">
        <v>1178</v>
      </c>
      <c r="B14" s="482" t="s">
        <v>1179</v>
      </c>
      <c r="C14" s="482" t="s">
        <v>44</v>
      </c>
      <c r="D14" s="117">
        <v>0.08</v>
      </c>
      <c r="E14" s="117"/>
      <c r="F14" s="117"/>
      <c r="G14" s="453"/>
      <c r="H14" s="41"/>
      <c r="I14" s="41"/>
      <c r="J14" s="41"/>
      <c r="K14" s="453">
        <v>281880</v>
      </c>
    </row>
    <row r="15" spans="1:11" ht="15.95" customHeight="1" x14ac:dyDescent="0.25">
      <c r="A15" s="39" t="s">
        <v>1180</v>
      </c>
      <c r="B15" s="482"/>
      <c r="C15" s="482" t="s">
        <v>1181</v>
      </c>
      <c r="D15" s="117"/>
      <c r="E15" s="117"/>
      <c r="F15" s="117"/>
      <c r="G15" s="453">
        <v>30</v>
      </c>
      <c r="H15" s="41"/>
      <c r="I15" s="41"/>
      <c r="J15" s="41" t="s">
        <v>1182</v>
      </c>
      <c r="K15" s="453">
        <v>78300</v>
      </c>
    </row>
    <row r="16" spans="1:11" ht="15.95" customHeight="1" x14ac:dyDescent="0.25">
      <c r="A16" s="39" t="s">
        <v>1183</v>
      </c>
      <c r="B16" s="482" t="s">
        <v>1184</v>
      </c>
      <c r="C16" s="482" t="s">
        <v>44</v>
      </c>
      <c r="D16" s="117"/>
      <c r="E16" s="117"/>
      <c r="F16" s="117"/>
      <c r="G16" s="453">
        <v>306</v>
      </c>
      <c r="H16" s="41"/>
      <c r="I16" s="41"/>
      <c r="J16" s="41" t="s">
        <v>1185</v>
      </c>
      <c r="K16" s="453">
        <v>381525</v>
      </c>
    </row>
    <row r="17" spans="1:11" ht="15.95" customHeight="1" x14ac:dyDescent="0.25">
      <c r="A17" s="39" t="s">
        <v>1183</v>
      </c>
      <c r="B17" s="482" t="s">
        <v>1186</v>
      </c>
      <c r="C17" s="482" t="s">
        <v>44</v>
      </c>
      <c r="D17" s="117"/>
      <c r="E17" s="117"/>
      <c r="F17" s="117"/>
      <c r="G17" s="453">
        <v>523</v>
      </c>
      <c r="H17" s="41"/>
      <c r="I17" s="41"/>
      <c r="J17" s="41"/>
      <c r="K17" s="453"/>
    </row>
    <row r="18" spans="1:11" ht="15.95" customHeight="1" x14ac:dyDescent="0.25">
      <c r="A18" s="39"/>
      <c r="B18" s="481"/>
      <c r="C18" s="481"/>
      <c r="D18" s="75"/>
      <c r="E18" s="75"/>
      <c r="F18" s="75"/>
      <c r="G18" s="36"/>
      <c r="H18" s="36"/>
      <c r="I18" s="36"/>
      <c r="J18" s="36"/>
      <c r="K18" s="76"/>
    </row>
    <row r="19" spans="1:11" s="18" customFormat="1" ht="15.95" customHeight="1" x14ac:dyDescent="0.25">
      <c r="A19" s="43" t="s">
        <v>106</v>
      </c>
      <c r="B19" s="484"/>
      <c r="C19" s="484"/>
      <c r="D19" s="84"/>
      <c r="E19" s="84"/>
      <c r="F19" s="84"/>
      <c r="G19" s="83"/>
      <c r="H19" s="83"/>
      <c r="I19" s="83"/>
      <c r="J19" s="83"/>
      <c r="K19" s="86">
        <f>SUM(K20:K21)</f>
        <v>1017600</v>
      </c>
    </row>
    <row r="20" spans="1:11" s="18" customFormat="1" ht="15.95" customHeight="1" x14ac:dyDescent="0.25">
      <c r="A20" s="53" t="s">
        <v>1187</v>
      </c>
      <c r="B20" s="485" t="s">
        <v>1188</v>
      </c>
      <c r="C20" s="485" t="s">
        <v>44</v>
      </c>
      <c r="D20" s="122"/>
      <c r="E20" s="122"/>
      <c r="F20" s="122"/>
      <c r="G20" s="88"/>
      <c r="H20" s="88"/>
      <c r="I20" s="88"/>
      <c r="J20" s="88" t="s">
        <v>1189</v>
      </c>
      <c r="K20" s="123">
        <v>861000</v>
      </c>
    </row>
    <row r="21" spans="1:11" s="18" customFormat="1" ht="15.95" customHeight="1" x14ac:dyDescent="0.25">
      <c r="A21" s="53" t="s">
        <v>1190</v>
      </c>
      <c r="B21" s="485" t="s">
        <v>1188</v>
      </c>
      <c r="C21" s="485" t="s">
        <v>44</v>
      </c>
      <c r="D21" s="122"/>
      <c r="E21" s="122"/>
      <c r="F21" s="122"/>
      <c r="G21" s="88"/>
      <c r="H21" s="88"/>
      <c r="I21" s="88"/>
      <c r="J21" s="88" t="s">
        <v>1191</v>
      </c>
      <c r="K21" s="123">
        <v>156600</v>
      </c>
    </row>
    <row r="22" spans="1:11" s="18" customFormat="1" ht="15.95" customHeight="1" x14ac:dyDescent="0.25">
      <c r="A22" s="39"/>
      <c r="B22" s="486"/>
      <c r="C22" s="486"/>
      <c r="D22" s="87"/>
      <c r="E22" s="87"/>
      <c r="F22" s="87"/>
      <c r="G22" s="47"/>
      <c r="H22" s="47"/>
      <c r="I22" s="47"/>
      <c r="J22" s="47"/>
      <c r="K22" s="89"/>
    </row>
    <row r="23" spans="1:11" ht="15.95" customHeight="1" x14ac:dyDescent="0.25">
      <c r="A23" s="31" t="s">
        <v>107</v>
      </c>
      <c r="B23" s="480"/>
      <c r="C23" s="480"/>
      <c r="D23" s="77"/>
      <c r="E23" s="77"/>
      <c r="F23" s="77"/>
      <c r="G23" s="32"/>
      <c r="H23" s="32"/>
      <c r="I23" s="32"/>
      <c r="J23" s="32"/>
      <c r="K23" s="74">
        <f>SUM(K24:K24)</f>
        <v>0</v>
      </c>
    </row>
    <row r="24" spans="1:11" ht="15.95" customHeight="1" x14ac:dyDescent="0.25">
      <c r="A24" s="39"/>
      <c r="B24" s="481"/>
      <c r="C24" s="481"/>
      <c r="D24" s="75"/>
      <c r="E24" s="75"/>
      <c r="F24" s="75"/>
      <c r="G24" s="36"/>
      <c r="H24" s="36"/>
      <c r="I24" s="36"/>
      <c r="J24" s="36"/>
      <c r="K24" s="76"/>
    </row>
    <row r="25" spans="1:11" ht="15.95" customHeight="1" x14ac:dyDescent="0.25">
      <c r="A25" s="31" t="s">
        <v>113</v>
      </c>
      <c r="B25" s="480"/>
      <c r="C25" s="480"/>
      <c r="D25" s="77"/>
      <c r="E25" s="77"/>
      <c r="F25" s="77"/>
      <c r="G25" s="32"/>
      <c r="H25" s="32"/>
      <c r="I25" s="32"/>
      <c r="J25" s="32"/>
      <c r="K25" s="74">
        <f>SUM(K26:K26)</f>
        <v>0</v>
      </c>
    </row>
    <row r="26" spans="1:11" ht="15.95" customHeight="1" x14ac:dyDescent="0.25">
      <c r="A26" s="35"/>
      <c r="B26" s="481"/>
      <c r="C26" s="481"/>
      <c r="D26" s="75"/>
      <c r="E26" s="75"/>
      <c r="F26" s="75"/>
      <c r="G26" s="36"/>
      <c r="H26" s="36"/>
      <c r="I26" s="36"/>
      <c r="J26" s="36"/>
      <c r="K26" s="76"/>
    </row>
    <row r="27" spans="1:11" ht="15.95" customHeight="1" x14ac:dyDescent="0.25">
      <c r="A27" s="31" t="s">
        <v>114</v>
      </c>
      <c r="B27" s="480"/>
      <c r="C27" s="480"/>
      <c r="D27" s="77"/>
      <c r="E27" s="77"/>
      <c r="F27" s="77"/>
      <c r="G27" s="32"/>
      <c r="H27" s="32"/>
      <c r="I27" s="32"/>
      <c r="J27" s="32"/>
      <c r="K27" s="74">
        <f>SUM(K28:K28)</f>
        <v>0</v>
      </c>
    </row>
    <row r="28" spans="1:11" ht="15.95" customHeight="1" x14ac:dyDescent="0.25">
      <c r="A28" s="35"/>
      <c r="B28" s="481"/>
      <c r="C28" s="481"/>
      <c r="D28" s="75"/>
      <c r="E28" s="75"/>
      <c r="F28" s="75"/>
      <c r="G28" s="36"/>
      <c r="H28" s="36"/>
      <c r="I28" s="36"/>
      <c r="J28" s="36"/>
      <c r="K28" s="76"/>
    </row>
    <row r="29" spans="1:11" s="18" customFormat="1" ht="15.95" customHeight="1" x14ac:dyDescent="0.25">
      <c r="A29" s="43" t="s">
        <v>116</v>
      </c>
      <c r="B29" s="484"/>
      <c r="C29" s="484"/>
      <c r="D29" s="84"/>
      <c r="E29" s="84"/>
      <c r="F29" s="84"/>
      <c r="G29" s="83"/>
      <c r="H29" s="83"/>
      <c r="I29" s="83"/>
      <c r="J29" s="83"/>
      <c r="K29" s="86">
        <f>SUM(K30)</f>
        <v>0</v>
      </c>
    </row>
    <row r="30" spans="1:11" s="18" customFormat="1" ht="15.95" customHeight="1" x14ac:dyDescent="0.25">
      <c r="A30" s="45"/>
      <c r="B30" s="486"/>
      <c r="C30" s="486"/>
      <c r="D30" s="87"/>
      <c r="E30" s="87"/>
      <c r="F30" s="87"/>
      <c r="G30" s="47"/>
      <c r="H30" s="47"/>
      <c r="I30" s="47"/>
      <c r="J30" s="47"/>
      <c r="K30" s="89"/>
    </row>
    <row r="31" spans="1:11" ht="15.95" customHeight="1" x14ac:dyDescent="0.25">
      <c r="A31" s="31" t="s">
        <v>117</v>
      </c>
      <c r="B31" s="480"/>
      <c r="C31" s="480"/>
      <c r="D31" s="77"/>
      <c r="E31" s="77"/>
      <c r="F31" s="77"/>
      <c r="G31" s="32"/>
      <c r="H31" s="32"/>
      <c r="I31" s="32"/>
      <c r="J31" s="32"/>
      <c r="K31" s="74">
        <f>SUM(K32:K33)</f>
        <v>156600</v>
      </c>
    </row>
    <row r="32" spans="1:11" ht="15.95" customHeight="1" x14ac:dyDescent="0.25">
      <c r="A32" s="39" t="s">
        <v>1192</v>
      </c>
      <c r="B32" s="482" t="s">
        <v>1193</v>
      </c>
      <c r="C32" s="482" t="s">
        <v>44</v>
      </c>
      <c r="D32" s="117"/>
      <c r="E32" s="117"/>
      <c r="F32" s="117"/>
      <c r="G32" s="41"/>
      <c r="H32" s="41"/>
      <c r="I32" s="41"/>
      <c r="J32" s="41" t="s">
        <v>1194</v>
      </c>
      <c r="K32" s="453">
        <v>156600</v>
      </c>
    </row>
    <row r="33" spans="1:11" ht="15.95" customHeight="1" x14ac:dyDescent="0.25">
      <c r="A33" s="39" t="s">
        <v>1195</v>
      </c>
      <c r="B33" s="482" t="s">
        <v>1196</v>
      </c>
      <c r="C33" s="482" t="s">
        <v>44</v>
      </c>
      <c r="D33" s="117"/>
      <c r="E33" s="117"/>
      <c r="F33" s="117"/>
      <c r="G33" s="41"/>
      <c r="H33" s="41"/>
      <c r="I33" s="41"/>
      <c r="J33" s="41" t="s">
        <v>1197</v>
      </c>
      <c r="K33" s="453"/>
    </row>
    <row r="34" spans="1:11" ht="15.95" customHeight="1" x14ac:dyDescent="0.25">
      <c r="A34" s="39"/>
      <c r="B34" s="482"/>
      <c r="C34" s="482"/>
      <c r="D34" s="117"/>
      <c r="E34" s="117"/>
      <c r="F34" s="117"/>
      <c r="G34" s="41"/>
      <c r="H34" s="41"/>
      <c r="I34" s="41"/>
      <c r="J34" s="41"/>
      <c r="K34" s="453"/>
    </row>
    <row r="35" spans="1:11" ht="15.95" customHeight="1" x14ac:dyDescent="0.25">
      <c r="A35" s="55" t="s">
        <v>131</v>
      </c>
      <c r="B35" s="487"/>
      <c r="C35" s="487"/>
      <c r="D35" s="96"/>
      <c r="E35" s="96"/>
      <c r="F35" s="96"/>
      <c r="G35" s="269"/>
      <c r="H35" s="269"/>
      <c r="I35" s="269"/>
      <c r="J35" s="269"/>
      <c r="K35" s="64">
        <f>+K9+K11+K19+K23+K25+K27+K29+K31</f>
        <v>2234977</v>
      </c>
    </row>
    <row r="36" spans="1:11" x14ac:dyDescent="0.25">
      <c r="A36" s="27"/>
      <c r="B36" s="489"/>
      <c r="C36" s="489"/>
      <c r="D36" s="28"/>
      <c r="E36" s="28"/>
      <c r="F36" s="28"/>
      <c r="G36" s="28"/>
      <c r="H36" s="28"/>
      <c r="I36" s="28"/>
      <c r="J36" s="28"/>
      <c r="K36" s="375"/>
    </row>
  </sheetData>
  <mergeCells count="11">
    <mergeCell ref="H7:I7"/>
    <mergeCell ref="J7:J8"/>
    <mergeCell ref="K7:K8"/>
    <mergeCell ref="H6:I6"/>
    <mergeCell ref="A7:A8"/>
    <mergeCell ref="B7:B8"/>
    <mergeCell ref="C7:C8"/>
    <mergeCell ref="D7:D8"/>
    <mergeCell ref="E7:F7"/>
    <mergeCell ref="G7:G8"/>
    <mergeCell ref="E6:F6"/>
  </mergeCells>
  <pageMargins left="0.70866141732283472" right="0.70866141732283472" top="0.74803149606299213" bottom="0.74803149606299213" header="0.31496062992125984" footer="0.31496062992125984"/>
  <pageSetup paperSize="9" scale="5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2"/>
  <sheetViews>
    <sheetView showGridLines="0" zoomScale="90" zoomScaleNormal="90" workbookViewId="0">
      <selection activeCell="A62" sqref="A62:XFD62"/>
    </sheetView>
  </sheetViews>
  <sheetFormatPr baseColWidth="10" defaultRowHeight="15" x14ac:dyDescent="0.25"/>
  <cols>
    <col min="1" max="1" width="81.5703125" style="451" customWidth="1"/>
    <col min="2" max="2" width="36.140625" style="687" customWidth="1"/>
    <col min="3" max="3" width="15.7109375" style="687" customWidth="1"/>
    <col min="4" max="4" width="9.42578125" customWidth="1"/>
    <col min="5" max="5" width="9.140625" customWidth="1"/>
    <col min="6" max="6" width="10.140625" customWidth="1"/>
    <col min="7" max="7" width="11.42578125" bestFit="1" customWidth="1"/>
    <col min="8" max="8" width="7.5703125" bestFit="1" customWidth="1"/>
    <col min="9" max="9" width="8.140625" bestFit="1" customWidth="1"/>
    <col min="10" max="10" width="20.7109375" customWidth="1"/>
    <col min="11" max="11" width="16.140625" style="150" bestFit="1" customWidth="1"/>
    <col min="257" max="257" width="86.42578125" customWidth="1"/>
    <col min="258" max="258" width="52.42578125" customWidth="1"/>
    <col min="259" max="259" width="18.5703125" customWidth="1"/>
    <col min="260" max="260" width="18" customWidth="1"/>
    <col min="261" max="261" width="22.85546875" customWidth="1"/>
    <col min="262" max="262" width="29.42578125" customWidth="1"/>
    <col min="263" max="263" width="12.42578125" customWidth="1"/>
    <col min="264" max="264" width="9.85546875" customWidth="1"/>
    <col min="265" max="265" width="17.85546875" customWidth="1"/>
    <col min="266" max="266" width="23.42578125" customWidth="1"/>
    <col min="267" max="267" width="17.7109375" customWidth="1"/>
    <col min="513" max="513" width="86.42578125" customWidth="1"/>
    <col min="514" max="514" width="52.42578125" customWidth="1"/>
    <col min="515" max="515" width="18.5703125" customWidth="1"/>
    <col min="516" max="516" width="18" customWidth="1"/>
    <col min="517" max="517" width="22.85546875" customWidth="1"/>
    <col min="518" max="518" width="29.42578125" customWidth="1"/>
    <col min="519" max="519" width="12.42578125" customWidth="1"/>
    <col min="520" max="520" width="9.85546875" customWidth="1"/>
    <col min="521" max="521" width="17.85546875" customWidth="1"/>
    <col min="522" max="522" width="23.42578125" customWidth="1"/>
    <col min="523" max="523" width="17.7109375" customWidth="1"/>
    <col min="769" max="769" width="86.42578125" customWidth="1"/>
    <col min="770" max="770" width="52.42578125" customWidth="1"/>
    <col min="771" max="771" width="18.5703125" customWidth="1"/>
    <col min="772" max="772" width="18" customWidth="1"/>
    <col min="773" max="773" width="22.85546875" customWidth="1"/>
    <col min="774" max="774" width="29.42578125" customWidth="1"/>
    <col min="775" max="775" width="12.42578125" customWidth="1"/>
    <col min="776" max="776" width="9.85546875" customWidth="1"/>
    <col min="777" max="777" width="17.85546875" customWidth="1"/>
    <col min="778" max="778" width="23.42578125" customWidth="1"/>
    <col min="779" max="779" width="17.7109375" customWidth="1"/>
    <col min="1025" max="1025" width="86.42578125" customWidth="1"/>
    <col min="1026" max="1026" width="52.42578125" customWidth="1"/>
    <col min="1027" max="1027" width="18.5703125" customWidth="1"/>
    <col min="1028" max="1028" width="18" customWidth="1"/>
    <col min="1029" max="1029" width="22.85546875" customWidth="1"/>
    <col min="1030" max="1030" width="29.42578125" customWidth="1"/>
    <col min="1031" max="1031" width="12.42578125" customWidth="1"/>
    <col min="1032" max="1032" width="9.85546875" customWidth="1"/>
    <col min="1033" max="1033" width="17.85546875" customWidth="1"/>
    <col min="1034" max="1034" width="23.42578125" customWidth="1"/>
    <col min="1035" max="1035" width="17.7109375" customWidth="1"/>
    <col min="1281" max="1281" width="86.42578125" customWidth="1"/>
    <col min="1282" max="1282" width="52.42578125" customWidth="1"/>
    <col min="1283" max="1283" width="18.5703125" customWidth="1"/>
    <col min="1284" max="1284" width="18" customWidth="1"/>
    <col min="1285" max="1285" width="22.85546875" customWidth="1"/>
    <col min="1286" max="1286" width="29.42578125" customWidth="1"/>
    <col min="1287" max="1287" width="12.42578125" customWidth="1"/>
    <col min="1288" max="1288" width="9.85546875" customWidth="1"/>
    <col min="1289" max="1289" width="17.85546875" customWidth="1"/>
    <col min="1290" max="1290" width="23.42578125" customWidth="1"/>
    <col min="1291" max="1291" width="17.7109375" customWidth="1"/>
    <col min="1537" max="1537" width="86.42578125" customWidth="1"/>
    <col min="1538" max="1538" width="52.42578125" customWidth="1"/>
    <col min="1539" max="1539" width="18.5703125" customWidth="1"/>
    <col min="1540" max="1540" width="18" customWidth="1"/>
    <col min="1541" max="1541" width="22.85546875" customWidth="1"/>
    <col min="1542" max="1542" width="29.42578125" customWidth="1"/>
    <col min="1543" max="1543" width="12.42578125" customWidth="1"/>
    <col min="1544" max="1544" width="9.85546875" customWidth="1"/>
    <col min="1545" max="1545" width="17.85546875" customWidth="1"/>
    <col min="1546" max="1546" width="23.42578125" customWidth="1"/>
    <col min="1547" max="1547" width="17.7109375" customWidth="1"/>
    <col min="1793" max="1793" width="86.42578125" customWidth="1"/>
    <col min="1794" max="1794" width="52.42578125" customWidth="1"/>
    <col min="1795" max="1795" width="18.5703125" customWidth="1"/>
    <col min="1796" max="1796" width="18" customWidth="1"/>
    <col min="1797" max="1797" width="22.85546875" customWidth="1"/>
    <col min="1798" max="1798" width="29.42578125" customWidth="1"/>
    <col min="1799" max="1799" width="12.42578125" customWidth="1"/>
    <col min="1800" max="1800" width="9.85546875" customWidth="1"/>
    <col min="1801" max="1801" width="17.85546875" customWidth="1"/>
    <col min="1802" max="1802" width="23.42578125" customWidth="1"/>
    <col min="1803" max="1803" width="17.7109375" customWidth="1"/>
    <col min="2049" max="2049" width="86.42578125" customWidth="1"/>
    <col min="2050" max="2050" width="52.42578125" customWidth="1"/>
    <col min="2051" max="2051" width="18.5703125" customWidth="1"/>
    <col min="2052" max="2052" width="18" customWidth="1"/>
    <col min="2053" max="2053" width="22.85546875" customWidth="1"/>
    <col min="2054" max="2054" width="29.42578125" customWidth="1"/>
    <col min="2055" max="2055" width="12.42578125" customWidth="1"/>
    <col min="2056" max="2056" width="9.85546875" customWidth="1"/>
    <col min="2057" max="2057" width="17.85546875" customWidth="1"/>
    <col min="2058" max="2058" width="23.42578125" customWidth="1"/>
    <col min="2059" max="2059" width="17.7109375" customWidth="1"/>
    <col min="2305" max="2305" width="86.42578125" customWidth="1"/>
    <col min="2306" max="2306" width="52.42578125" customWidth="1"/>
    <col min="2307" max="2307" width="18.5703125" customWidth="1"/>
    <col min="2308" max="2308" width="18" customWidth="1"/>
    <col min="2309" max="2309" width="22.85546875" customWidth="1"/>
    <col min="2310" max="2310" width="29.42578125" customWidth="1"/>
    <col min="2311" max="2311" width="12.42578125" customWidth="1"/>
    <col min="2312" max="2312" width="9.85546875" customWidth="1"/>
    <col min="2313" max="2313" width="17.85546875" customWidth="1"/>
    <col min="2314" max="2314" width="23.42578125" customWidth="1"/>
    <col min="2315" max="2315" width="17.7109375" customWidth="1"/>
    <col min="2561" max="2561" width="86.42578125" customWidth="1"/>
    <col min="2562" max="2562" width="52.42578125" customWidth="1"/>
    <col min="2563" max="2563" width="18.5703125" customWidth="1"/>
    <col min="2564" max="2564" width="18" customWidth="1"/>
    <col min="2565" max="2565" width="22.85546875" customWidth="1"/>
    <col min="2566" max="2566" width="29.42578125" customWidth="1"/>
    <col min="2567" max="2567" width="12.42578125" customWidth="1"/>
    <col min="2568" max="2568" width="9.85546875" customWidth="1"/>
    <col min="2569" max="2569" width="17.85546875" customWidth="1"/>
    <col min="2570" max="2570" width="23.42578125" customWidth="1"/>
    <col min="2571" max="2571" width="17.7109375" customWidth="1"/>
    <col min="2817" max="2817" width="86.42578125" customWidth="1"/>
    <col min="2818" max="2818" width="52.42578125" customWidth="1"/>
    <col min="2819" max="2819" width="18.5703125" customWidth="1"/>
    <col min="2820" max="2820" width="18" customWidth="1"/>
    <col min="2821" max="2821" width="22.85546875" customWidth="1"/>
    <col min="2822" max="2822" width="29.42578125" customWidth="1"/>
    <col min="2823" max="2823" width="12.42578125" customWidth="1"/>
    <col min="2824" max="2824" width="9.85546875" customWidth="1"/>
    <col min="2825" max="2825" width="17.85546875" customWidth="1"/>
    <col min="2826" max="2826" width="23.42578125" customWidth="1"/>
    <col min="2827" max="2827" width="17.7109375" customWidth="1"/>
    <col min="3073" max="3073" width="86.42578125" customWidth="1"/>
    <col min="3074" max="3074" width="52.42578125" customWidth="1"/>
    <col min="3075" max="3075" width="18.5703125" customWidth="1"/>
    <col min="3076" max="3076" width="18" customWidth="1"/>
    <col min="3077" max="3077" width="22.85546875" customWidth="1"/>
    <col min="3078" max="3078" width="29.42578125" customWidth="1"/>
    <col min="3079" max="3079" width="12.42578125" customWidth="1"/>
    <col min="3080" max="3080" width="9.85546875" customWidth="1"/>
    <col min="3081" max="3081" width="17.85546875" customWidth="1"/>
    <col min="3082" max="3082" width="23.42578125" customWidth="1"/>
    <col min="3083" max="3083" width="17.7109375" customWidth="1"/>
    <col min="3329" max="3329" width="86.42578125" customWidth="1"/>
    <col min="3330" max="3330" width="52.42578125" customWidth="1"/>
    <col min="3331" max="3331" width="18.5703125" customWidth="1"/>
    <col min="3332" max="3332" width="18" customWidth="1"/>
    <col min="3333" max="3333" width="22.85546875" customWidth="1"/>
    <col min="3334" max="3334" width="29.42578125" customWidth="1"/>
    <col min="3335" max="3335" width="12.42578125" customWidth="1"/>
    <col min="3336" max="3336" width="9.85546875" customWidth="1"/>
    <col min="3337" max="3337" width="17.85546875" customWidth="1"/>
    <col min="3338" max="3338" width="23.42578125" customWidth="1"/>
    <col min="3339" max="3339" width="17.7109375" customWidth="1"/>
    <col min="3585" max="3585" width="86.42578125" customWidth="1"/>
    <col min="3586" max="3586" width="52.42578125" customWidth="1"/>
    <col min="3587" max="3587" width="18.5703125" customWidth="1"/>
    <col min="3588" max="3588" width="18" customWidth="1"/>
    <col min="3589" max="3589" width="22.85546875" customWidth="1"/>
    <col min="3590" max="3590" width="29.42578125" customWidth="1"/>
    <col min="3591" max="3591" width="12.42578125" customWidth="1"/>
    <col min="3592" max="3592" width="9.85546875" customWidth="1"/>
    <col min="3593" max="3593" width="17.85546875" customWidth="1"/>
    <col min="3594" max="3594" width="23.42578125" customWidth="1"/>
    <col min="3595" max="3595" width="17.7109375" customWidth="1"/>
    <col min="3841" max="3841" width="86.42578125" customWidth="1"/>
    <col min="3842" max="3842" width="52.42578125" customWidth="1"/>
    <col min="3843" max="3843" width="18.5703125" customWidth="1"/>
    <col min="3844" max="3844" width="18" customWidth="1"/>
    <col min="3845" max="3845" width="22.85546875" customWidth="1"/>
    <col min="3846" max="3846" width="29.42578125" customWidth="1"/>
    <col min="3847" max="3847" width="12.42578125" customWidth="1"/>
    <col min="3848" max="3848" width="9.85546875" customWidth="1"/>
    <col min="3849" max="3849" width="17.85546875" customWidth="1"/>
    <col min="3850" max="3850" width="23.42578125" customWidth="1"/>
    <col min="3851" max="3851" width="17.7109375" customWidth="1"/>
    <col min="4097" max="4097" width="86.42578125" customWidth="1"/>
    <col min="4098" max="4098" width="52.42578125" customWidth="1"/>
    <col min="4099" max="4099" width="18.5703125" customWidth="1"/>
    <col min="4100" max="4100" width="18" customWidth="1"/>
    <col min="4101" max="4101" width="22.85546875" customWidth="1"/>
    <col min="4102" max="4102" width="29.42578125" customWidth="1"/>
    <col min="4103" max="4103" width="12.42578125" customWidth="1"/>
    <col min="4104" max="4104" width="9.85546875" customWidth="1"/>
    <col min="4105" max="4105" width="17.85546875" customWidth="1"/>
    <col min="4106" max="4106" width="23.42578125" customWidth="1"/>
    <col min="4107" max="4107" width="17.7109375" customWidth="1"/>
    <col min="4353" max="4353" width="86.42578125" customWidth="1"/>
    <col min="4354" max="4354" width="52.42578125" customWidth="1"/>
    <col min="4355" max="4355" width="18.5703125" customWidth="1"/>
    <col min="4356" max="4356" width="18" customWidth="1"/>
    <col min="4357" max="4357" width="22.85546875" customWidth="1"/>
    <col min="4358" max="4358" width="29.42578125" customWidth="1"/>
    <col min="4359" max="4359" width="12.42578125" customWidth="1"/>
    <col min="4360" max="4360" width="9.85546875" customWidth="1"/>
    <col min="4361" max="4361" width="17.85546875" customWidth="1"/>
    <col min="4362" max="4362" width="23.42578125" customWidth="1"/>
    <col min="4363" max="4363" width="17.7109375" customWidth="1"/>
    <col min="4609" max="4609" width="86.42578125" customWidth="1"/>
    <col min="4610" max="4610" width="52.42578125" customWidth="1"/>
    <col min="4611" max="4611" width="18.5703125" customWidth="1"/>
    <col min="4612" max="4612" width="18" customWidth="1"/>
    <col min="4613" max="4613" width="22.85546875" customWidth="1"/>
    <col min="4614" max="4614" width="29.42578125" customWidth="1"/>
    <col min="4615" max="4615" width="12.42578125" customWidth="1"/>
    <col min="4616" max="4616" width="9.85546875" customWidth="1"/>
    <col min="4617" max="4617" width="17.85546875" customWidth="1"/>
    <col min="4618" max="4618" width="23.42578125" customWidth="1"/>
    <col min="4619" max="4619" width="17.7109375" customWidth="1"/>
    <col min="4865" max="4865" width="86.42578125" customWidth="1"/>
    <col min="4866" max="4866" width="52.42578125" customWidth="1"/>
    <col min="4867" max="4867" width="18.5703125" customWidth="1"/>
    <col min="4868" max="4868" width="18" customWidth="1"/>
    <col min="4869" max="4869" width="22.85546875" customWidth="1"/>
    <col min="4870" max="4870" width="29.42578125" customWidth="1"/>
    <col min="4871" max="4871" width="12.42578125" customWidth="1"/>
    <col min="4872" max="4872" width="9.85546875" customWidth="1"/>
    <col min="4873" max="4873" width="17.85546875" customWidth="1"/>
    <col min="4874" max="4874" width="23.42578125" customWidth="1"/>
    <col min="4875" max="4875" width="17.7109375" customWidth="1"/>
    <col min="5121" max="5121" width="86.42578125" customWidth="1"/>
    <col min="5122" max="5122" width="52.42578125" customWidth="1"/>
    <col min="5123" max="5123" width="18.5703125" customWidth="1"/>
    <col min="5124" max="5124" width="18" customWidth="1"/>
    <col min="5125" max="5125" width="22.85546875" customWidth="1"/>
    <col min="5126" max="5126" width="29.42578125" customWidth="1"/>
    <col min="5127" max="5127" width="12.42578125" customWidth="1"/>
    <col min="5128" max="5128" width="9.85546875" customWidth="1"/>
    <col min="5129" max="5129" width="17.85546875" customWidth="1"/>
    <col min="5130" max="5130" width="23.42578125" customWidth="1"/>
    <col min="5131" max="5131" width="17.7109375" customWidth="1"/>
    <col min="5377" max="5377" width="86.42578125" customWidth="1"/>
    <col min="5378" max="5378" width="52.42578125" customWidth="1"/>
    <col min="5379" max="5379" width="18.5703125" customWidth="1"/>
    <col min="5380" max="5380" width="18" customWidth="1"/>
    <col min="5381" max="5381" width="22.85546875" customWidth="1"/>
    <col min="5382" max="5382" width="29.42578125" customWidth="1"/>
    <col min="5383" max="5383" width="12.42578125" customWidth="1"/>
    <col min="5384" max="5384" width="9.85546875" customWidth="1"/>
    <col min="5385" max="5385" width="17.85546875" customWidth="1"/>
    <col min="5386" max="5386" width="23.42578125" customWidth="1"/>
    <col min="5387" max="5387" width="17.7109375" customWidth="1"/>
    <col min="5633" max="5633" width="86.42578125" customWidth="1"/>
    <col min="5634" max="5634" width="52.42578125" customWidth="1"/>
    <col min="5635" max="5635" width="18.5703125" customWidth="1"/>
    <col min="5636" max="5636" width="18" customWidth="1"/>
    <col min="5637" max="5637" width="22.85546875" customWidth="1"/>
    <col min="5638" max="5638" width="29.42578125" customWidth="1"/>
    <col min="5639" max="5639" width="12.42578125" customWidth="1"/>
    <col min="5640" max="5640" width="9.85546875" customWidth="1"/>
    <col min="5641" max="5641" width="17.85546875" customWidth="1"/>
    <col min="5642" max="5642" width="23.42578125" customWidth="1"/>
    <col min="5643" max="5643" width="17.7109375" customWidth="1"/>
    <col min="5889" max="5889" width="86.42578125" customWidth="1"/>
    <col min="5890" max="5890" width="52.42578125" customWidth="1"/>
    <col min="5891" max="5891" width="18.5703125" customWidth="1"/>
    <col min="5892" max="5892" width="18" customWidth="1"/>
    <col min="5893" max="5893" width="22.85546875" customWidth="1"/>
    <col min="5894" max="5894" width="29.42578125" customWidth="1"/>
    <col min="5895" max="5895" width="12.42578125" customWidth="1"/>
    <col min="5896" max="5896" width="9.85546875" customWidth="1"/>
    <col min="5897" max="5897" width="17.85546875" customWidth="1"/>
    <col min="5898" max="5898" width="23.42578125" customWidth="1"/>
    <col min="5899" max="5899" width="17.7109375" customWidth="1"/>
    <col min="6145" max="6145" width="86.42578125" customWidth="1"/>
    <col min="6146" max="6146" width="52.42578125" customWidth="1"/>
    <col min="6147" max="6147" width="18.5703125" customWidth="1"/>
    <col min="6148" max="6148" width="18" customWidth="1"/>
    <col min="6149" max="6149" width="22.85546875" customWidth="1"/>
    <col min="6150" max="6150" width="29.42578125" customWidth="1"/>
    <col min="6151" max="6151" width="12.42578125" customWidth="1"/>
    <col min="6152" max="6152" width="9.85546875" customWidth="1"/>
    <col min="6153" max="6153" width="17.85546875" customWidth="1"/>
    <col min="6154" max="6154" width="23.42578125" customWidth="1"/>
    <col min="6155" max="6155" width="17.7109375" customWidth="1"/>
    <col min="6401" max="6401" width="86.42578125" customWidth="1"/>
    <col min="6402" max="6402" width="52.42578125" customWidth="1"/>
    <col min="6403" max="6403" width="18.5703125" customWidth="1"/>
    <col min="6404" max="6404" width="18" customWidth="1"/>
    <col min="6405" max="6405" width="22.85546875" customWidth="1"/>
    <col min="6406" max="6406" width="29.42578125" customWidth="1"/>
    <col min="6407" max="6407" width="12.42578125" customWidth="1"/>
    <col min="6408" max="6408" width="9.85546875" customWidth="1"/>
    <col min="6409" max="6409" width="17.85546875" customWidth="1"/>
    <col min="6410" max="6410" width="23.42578125" customWidth="1"/>
    <col min="6411" max="6411" width="17.7109375" customWidth="1"/>
    <col min="6657" max="6657" width="86.42578125" customWidth="1"/>
    <col min="6658" max="6658" width="52.42578125" customWidth="1"/>
    <col min="6659" max="6659" width="18.5703125" customWidth="1"/>
    <col min="6660" max="6660" width="18" customWidth="1"/>
    <col min="6661" max="6661" width="22.85546875" customWidth="1"/>
    <col min="6662" max="6662" width="29.42578125" customWidth="1"/>
    <col min="6663" max="6663" width="12.42578125" customWidth="1"/>
    <col min="6664" max="6664" width="9.85546875" customWidth="1"/>
    <col min="6665" max="6665" width="17.85546875" customWidth="1"/>
    <col min="6666" max="6666" width="23.42578125" customWidth="1"/>
    <col min="6667" max="6667" width="17.7109375" customWidth="1"/>
    <col min="6913" max="6913" width="86.42578125" customWidth="1"/>
    <col min="6914" max="6914" width="52.42578125" customWidth="1"/>
    <col min="6915" max="6915" width="18.5703125" customWidth="1"/>
    <col min="6916" max="6916" width="18" customWidth="1"/>
    <col min="6917" max="6917" width="22.85546875" customWidth="1"/>
    <col min="6918" max="6918" width="29.42578125" customWidth="1"/>
    <col min="6919" max="6919" width="12.42578125" customWidth="1"/>
    <col min="6920" max="6920" width="9.85546875" customWidth="1"/>
    <col min="6921" max="6921" width="17.85546875" customWidth="1"/>
    <col min="6922" max="6922" width="23.42578125" customWidth="1"/>
    <col min="6923" max="6923" width="17.7109375" customWidth="1"/>
    <col min="7169" max="7169" width="86.42578125" customWidth="1"/>
    <col min="7170" max="7170" width="52.42578125" customWidth="1"/>
    <col min="7171" max="7171" width="18.5703125" customWidth="1"/>
    <col min="7172" max="7172" width="18" customWidth="1"/>
    <col min="7173" max="7173" width="22.85546875" customWidth="1"/>
    <col min="7174" max="7174" width="29.42578125" customWidth="1"/>
    <col min="7175" max="7175" width="12.42578125" customWidth="1"/>
    <col min="7176" max="7176" width="9.85546875" customWidth="1"/>
    <col min="7177" max="7177" width="17.85546875" customWidth="1"/>
    <col min="7178" max="7178" width="23.42578125" customWidth="1"/>
    <col min="7179" max="7179" width="17.7109375" customWidth="1"/>
    <col min="7425" max="7425" width="86.42578125" customWidth="1"/>
    <col min="7426" max="7426" width="52.42578125" customWidth="1"/>
    <col min="7427" max="7427" width="18.5703125" customWidth="1"/>
    <col min="7428" max="7428" width="18" customWidth="1"/>
    <col min="7429" max="7429" width="22.85546875" customWidth="1"/>
    <col min="7430" max="7430" width="29.42578125" customWidth="1"/>
    <col min="7431" max="7431" width="12.42578125" customWidth="1"/>
    <col min="7432" max="7432" width="9.85546875" customWidth="1"/>
    <col min="7433" max="7433" width="17.85546875" customWidth="1"/>
    <col min="7434" max="7434" width="23.42578125" customWidth="1"/>
    <col min="7435" max="7435" width="17.7109375" customWidth="1"/>
    <col min="7681" max="7681" width="86.42578125" customWidth="1"/>
    <col min="7682" max="7682" width="52.42578125" customWidth="1"/>
    <col min="7683" max="7683" width="18.5703125" customWidth="1"/>
    <col min="7684" max="7684" width="18" customWidth="1"/>
    <col min="7685" max="7685" width="22.85546875" customWidth="1"/>
    <col min="7686" max="7686" width="29.42578125" customWidth="1"/>
    <col min="7687" max="7687" width="12.42578125" customWidth="1"/>
    <col min="7688" max="7688" width="9.85546875" customWidth="1"/>
    <col min="7689" max="7689" width="17.85546875" customWidth="1"/>
    <col min="7690" max="7690" width="23.42578125" customWidth="1"/>
    <col min="7691" max="7691" width="17.7109375" customWidth="1"/>
    <col min="7937" max="7937" width="86.42578125" customWidth="1"/>
    <col min="7938" max="7938" width="52.42578125" customWidth="1"/>
    <col min="7939" max="7939" width="18.5703125" customWidth="1"/>
    <col min="7940" max="7940" width="18" customWidth="1"/>
    <col min="7941" max="7941" width="22.85546875" customWidth="1"/>
    <col min="7942" max="7942" width="29.42578125" customWidth="1"/>
    <col min="7943" max="7943" width="12.42578125" customWidth="1"/>
    <col min="7944" max="7944" width="9.85546875" customWidth="1"/>
    <col min="7945" max="7945" width="17.85546875" customWidth="1"/>
    <col min="7946" max="7946" width="23.42578125" customWidth="1"/>
    <col min="7947" max="7947" width="17.7109375" customWidth="1"/>
    <col min="8193" max="8193" width="86.42578125" customWidth="1"/>
    <col min="8194" max="8194" width="52.42578125" customWidth="1"/>
    <col min="8195" max="8195" width="18.5703125" customWidth="1"/>
    <col min="8196" max="8196" width="18" customWidth="1"/>
    <col min="8197" max="8197" width="22.85546875" customWidth="1"/>
    <col min="8198" max="8198" width="29.42578125" customWidth="1"/>
    <col min="8199" max="8199" width="12.42578125" customWidth="1"/>
    <col min="8200" max="8200" width="9.85546875" customWidth="1"/>
    <col min="8201" max="8201" width="17.85546875" customWidth="1"/>
    <col min="8202" max="8202" width="23.42578125" customWidth="1"/>
    <col min="8203" max="8203" width="17.7109375" customWidth="1"/>
    <col min="8449" max="8449" width="86.42578125" customWidth="1"/>
    <col min="8450" max="8450" width="52.42578125" customWidth="1"/>
    <col min="8451" max="8451" width="18.5703125" customWidth="1"/>
    <col min="8452" max="8452" width="18" customWidth="1"/>
    <col min="8453" max="8453" width="22.85546875" customWidth="1"/>
    <col min="8454" max="8454" width="29.42578125" customWidth="1"/>
    <col min="8455" max="8455" width="12.42578125" customWidth="1"/>
    <col min="8456" max="8456" width="9.85546875" customWidth="1"/>
    <col min="8457" max="8457" width="17.85546875" customWidth="1"/>
    <col min="8458" max="8458" width="23.42578125" customWidth="1"/>
    <col min="8459" max="8459" width="17.7109375" customWidth="1"/>
    <col min="8705" max="8705" width="86.42578125" customWidth="1"/>
    <col min="8706" max="8706" width="52.42578125" customWidth="1"/>
    <col min="8707" max="8707" width="18.5703125" customWidth="1"/>
    <col min="8708" max="8708" width="18" customWidth="1"/>
    <col min="8709" max="8709" width="22.85546875" customWidth="1"/>
    <col min="8710" max="8710" width="29.42578125" customWidth="1"/>
    <col min="8711" max="8711" width="12.42578125" customWidth="1"/>
    <col min="8712" max="8712" width="9.85546875" customWidth="1"/>
    <col min="8713" max="8713" width="17.85546875" customWidth="1"/>
    <col min="8714" max="8714" width="23.42578125" customWidth="1"/>
    <col min="8715" max="8715" width="17.7109375" customWidth="1"/>
    <col min="8961" max="8961" width="86.42578125" customWidth="1"/>
    <col min="8962" max="8962" width="52.42578125" customWidth="1"/>
    <col min="8963" max="8963" width="18.5703125" customWidth="1"/>
    <col min="8964" max="8964" width="18" customWidth="1"/>
    <col min="8965" max="8965" width="22.85546875" customWidth="1"/>
    <col min="8966" max="8966" width="29.42578125" customWidth="1"/>
    <col min="8967" max="8967" width="12.42578125" customWidth="1"/>
    <col min="8968" max="8968" width="9.85546875" customWidth="1"/>
    <col min="8969" max="8969" width="17.85546875" customWidth="1"/>
    <col min="8970" max="8970" width="23.42578125" customWidth="1"/>
    <col min="8971" max="8971" width="17.7109375" customWidth="1"/>
    <col min="9217" max="9217" width="86.42578125" customWidth="1"/>
    <col min="9218" max="9218" width="52.42578125" customWidth="1"/>
    <col min="9219" max="9219" width="18.5703125" customWidth="1"/>
    <col min="9220" max="9220" width="18" customWidth="1"/>
    <col min="9221" max="9221" width="22.85546875" customWidth="1"/>
    <col min="9222" max="9222" width="29.42578125" customWidth="1"/>
    <col min="9223" max="9223" width="12.42578125" customWidth="1"/>
    <col min="9224" max="9224" width="9.85546875" customWidth="1"/>
    <col min="9225" max="9225" width="17.85546875" customWidth="1"/>
    <col min="9226" max="9226" width="23.42578125" customWidth="1"/>
    <col min="9227" max="9227" width="17.7109375" customWidth="1"/>
    <col min="9473" max="9473" width="86.42578125" customWidth="1"/>
    <col min="9474" max="9474" width="52.42578125" customWidth="1"/>
    <col min="9475" max="9475" width="18.5703125" customWidth="1"/>
    <col min="9476" max="9476" width="18" customWidth="1"/>
    <col min="9477" max="9477" width="22.85546875" customWidth="1"/>
    <col min="9478" max="9478" width="29.42578125" customWidth="1"/>
    <col min="9479" max="9479" width="12.42578125" customWidth="1"/>
    <col min="9480" max="9480" width="9.85546875" customWidth="1"/>
    <col min="9481" max="9481" width="17.85546875" customWidth="1"/>
    <col min="9482" max="9482" width="23.42578125" customWidth="1"/>
    <col min="9483" max="9483" width="17.7109375" customWidth="1"/>
    <col min="9729" max="9729" width="86.42578125" customWidth="1"/>
    <col min="9730" max="9730" width="52.42578125" customWidth="1"/>
    <col min="9731" max="9731" width="18.5703125" customWidth="1"/>
    <col min="9732" max="9732" width="18" customWidth="1"/>
    <col min="9733" max="9733" width="22.85546875" customWidth="1"/>
    <col min="9734" max="9734" width="29.42578125" customWidth="1"/>
    <col min="9735" max="9735" width="12.42578125" customWidth="1"/>
    <col min="9736" max="9736" width="9.85546875" customWidth="1"/>
    <col min="9737" max="9737" width="17.85546875" customWidth="1"/>
    <col min="9738" max="9738" width="23.42578125" customWidth="1"/>
    <col min="9739" max="9739" width="17.7109375" customWidth="1"/>
    <col min="9985" max="9985" width="86.42578125" customWidth="1"/>
    <col min="9986" max="9986" width="52.42578125" customWidth="1"/>
    <col min="9987" max="9987" width="18.5703125" customWidth="1"/>
    <col min="9988" max="9988" width="18" customWidth="1"/>
    <col min="9989" max="9989" width="22.85546875" customWidth="1"/>
    <col min="9990" max="9990" width="29.42578125" customWidth="1"/>
    <col min="9991" max="9991" width="12.42578125" customWidth="1"/>
    <col min="9992" max="9992" width="9.85546875" customWidth="1"/>
    <col min="9993" max="9993" width="17.85546875" customWidth="1"/>
    <col min="9994" max="9994" width="23.42578125" customWidth="1"/>
    <col min="9995" max="9995" width="17.7109375" customWidth="1"/>
    <col min="10241" max="10241" width="86.42578125" customWidth="1"/>
    <col min="10242" max="10242" width="52.42578125" customWidth="1"/>
    <col min="10243" max="10243" width="18.5703125" customWidth="1"/>
    <col min="10244" max="10244" width="18" customWidth="1"/>
    <col min="10245" max="10245" width="22.85546875" customWidth="1"/>
    <col min="10246" max="10246" width="29.42578125" customWidth="1"/>
    <col min="10247" max="10247" width="12.42578125" customWidth="1"/>
    <col min="10248" max="10248" width="9.85546875" customWidth="1"/>
    <col min="10249" max="10249" width="17.85546875" customWidth="1"/>
    <col min="10250" max="10250" width="23.42578125" customWidth="1"/>
    <col min="10251" max="10251" width="17.7109375" customWidth="1"/>
    <col min="10497" max="10497" width="86.42578125" customWidth="1"/>
    <col min="10498" max="10498" width="52.42578125" customWidth="1"/>
    <col min="10499" max="10499" width="18.5703125" customWidth="1"/>
    <col min="10500" max="10500" width="18" customWidth="1"/>
    <col min="10501" max="10501" width="22.85546875" customWidth="1"/>
    <col min="10502" max="10502" width="29.42578125" customWidth="1"/>
    <col min="10503" max="10503" width="12.42578125" customWidth="1"/>
    <col min="10504" max="10504" width="9.85546875" customWidth="1"/>
    <col min="10505" max="10505" width="17.85546875" customWidth="1"/>
    <col min="10506" max="10506" width="23.42578125" customWidth="1"/>
    <col min="10507" max="10507" width="17.7109375" customWidth="1"/>
    <col min="10753" max="10753" width="86.42578125" customWidth="1"/>
    <col min="10754" max="10754" width="52.42578125" customWidth="1"/>
    <col min="10755" max="10755" width="18.5703125" customWidth="1"/>
    <col min="10756" max="10756" width="18" customWidth="1"/>
    <col min="10757" max="10757" width="22.85546875" customWidth="1"/>
    <col min="10758" max="10758" width="29.42578125" customWidth="1"/>
    <col min="10759" max="10759" width="12.42578125" customWidth="1"/>
    <col min="10760" max="10760" width="9.85546875" customWidth="1"/>
    <col min="10761" max="10761" width="17.85546875" customWidth="1"/>
    <col min="10762" max="10762" width="23.42578125" customWidth="1"/>
    <col min="10763" max="10763" width="17.7109375" customWidth="1"/>
    <col min="11009" max="11009" width="86.42578125" customWidth="1"/>
    <col min="11010" max="11010" width="52.42578125" customWidth="1"/>
    <col min="11011" max="11011" width="18.5703125" customWidth="1"/>
    <col min="11012" max="11012" width="18" customWidth="1"/>
    <col min="11013" max="11013" width="22.85546875" customWidth="1"/>
    <col min="11014" max="11014" width="29.42578125" customWidth="1"/>
    <col min="11015" max="11015" width="12.42578125" customWidth="1"/>
    <col min="11016" max="11016" width="9.85546875" customWidth="1"/>
    <col min="11017" max="11017" width="17.85546875" customWidth="1"/>
    <col min="11018" max="11018" width="23.42578125" customWidth="1"/>
    <col min="11019" max="11019" width="17.7109375" customWidth="1"/>
    <col min="11265" max="11265" width="86.42578125" customWidth="1"/>
    <col min="11266" max="11266" width="52.42578125" customWidth="1"/>
    <col min="11267" max="11267" width="18.5703125" customWidth="1"/>
    <col min="11268" max="11268" width="18" customWidth="1"/>
    <col min="11269" max="11269" width="22.85546875" customWidth="1"/>
    <col min="11270" max="11270" width="29.42578125" customWidth="1"/>
    <col min="11271" max="11271" width="12.42578125" customWidth="1"/>
    <col min="11272" max="11272" width="9.85546875" customWidth="1"/>
    <col min="11273" max="11273" width="17.85546875" customWidth="1"/>
    <col min="11274" max="11274" width="23.42578125" customWidth="1"/>
    <col min="11275" max="11275" width="17.7109375" customWidth="1"/>
    <col min="11521" max="11521" width="86.42578125" customWidth="1"/>
    <col min="11522" max="11522" width="52.42578125" customWidth="1"/>
    <col min="11523" max="11523" width="18.5703125" customWidth="1"/>
    <col min="11524" max="11524" width="18" customWidth="1"/>
    <col min="11525" max="11525" width="22.85546875" customWidth="1"/>
    <col min="11526" max="11526" width="29.42578125" customWidth="1"/>
    <col min="11527" max="11527" width="12.42578125" customWidth="1"/>
    <col min="11528" max="11528" width="9.85546875" customWidth="1"/>
    <col min="11529" max="11529" width="17.85546875" customWidth="1"/>
    <col min="11530" max="11530" width="23.42578125" customWidth="1"/>
    <col min="11531" max="11531" width="17.7109375" customWidth="1"/>
    <col min="11777" max="11777" width="86.42578125" customWidth="1"/>
    <col min="11778" max="11778" width="52.42578125" customWidth="1"/>
    <col min="11779" max="11779" width="18.5703125" customWidth="1"/>
    <col min="11780" max="11780" width="18" customWidth="1"/>
    <col min="11781" max="11781" width="22.85546875" customWidth="1"/>
    <col min="11782" max="11782" width="29.42578125" customWidth="1"/>
    <col min="11783" max="11783" width="12.42578125" customWidth="1"/>
    <col min="11784" max="11784" width="9.85546875" customWidth="1"/>
    <col min="11785" max="11785" width="17.85546875" customWidth="1"/>
    <col min="11786" max="11786" width="23.42578125" customWidth="1"/>
    <col min="11787" max="11787" width="17.7109375" customWidth="1"/>
    <col min="12033" max="12033" width="86.42578125" customWidth="1"/>
    <col min="12034" max="12034" width="52.42578125" customWidth="1"/>
    <col min="12035" max="12035" width="18.5703125" customWidth="1"/>
    <col min="12036" max="12036" width="18" customWidth="1"/>
    <col min="12037" max="12037" width="22.85546875" customWidth="1"/>
    <col min="12038" max="12038" width="29.42578125" customWidth="1"/>
    <col min="12039" max="12039" width="12.42578125" customWidth="1"/>
    <col min="12040" max="12040" width="9.85546875" customWidth="1"/>
    <col min="12041" max="12041" width="17.85546875" customWidth="1"/>
    <col min="12042" max="12042" width="23.42578125" customWidth="1"/>
    <col min="12043" max="12043" width="17.7109375" customWidth="1"/>
    <col min="12289" max="12289" width="86.42578125" customWidth="1"/>
    <col min="12290" max="12290" width="52.42578125" customWidth="1"/>
    <col min="12291" max="12291" width="18.5703125" customWidth="1"/>
    <col min="12292" max="12292" width="18" customWidth="1"/>
    <col min="12293" max="12293" width="22.85546875" customWidth="1"/>
    <col min="12294" max="12294" width="29.42578125" customWidth="1"/>
    <col min="12295" max="12295" width="12.42578125" customWidth="1"/>
    <col min="12296" max="12296" width="9.85546875" customWidth="1"/>
    <col min="12297" max="12297" width="17.85546875" customWidth="1"/>
    <col min="12298" max="12298" width="23.42578125" customWidth="1"/>
    <col min="12299" max="12299" width="17.7109375" customWidth="1"/>
    <col min="12545" max="12545" width="86.42578125" customWidth="1"/>
    <col min="12546" max="12546" width="52.42578125" customWidth="1"/>
    <col min="12547" max="12547" width="18.5703125" customWidth="1"/>
    <col min="12548" max="12548" width="18" customWidth="1"/>
    <col min="12549" max="12549" width="22.85546875" customWidth="1"/>
    <col min="12550" max="12550" width="29.42578125" customWidth="1"/>
    <col min="12551" max="12551" width="12.42578125" customWidth="1"/>
    <col min="12552" max="12552" width="9.85546875" customWidth="1"/>
    <col min="12553" max="12553" width="17.85546875" customWidth="1"/>
    <col min="12554" max="12554" width="23.42578125" customWidth="1"/>
    <col min="12555" max="12555" width="17.7109375" customWidth="1"/>
    <col min="12801" max="12801" width="86.42578125" customWidth="1"/>
    <col min="12802" max="12802" width="52.42578125" customWidth="1"/>
    <col min="12803" max="12803" width="18.5703125" customWidth="1"/>
    <col min="12804" max="12804" width="18" customWidth="1"/>
    <col min="12805" max="12805" width="22.85546875" customWidth="1"/>
    <col min="12806" max="12806" width="29.42578125" customWidth="1"/>
    <col min="12807" max="12807" width="12.42578125" customWidth="1"/>
    <col min="12808" max="12808" width="9.85546875" customWidth="1"/>
    <col min="12809" max="12809" width="17.85546875" customWidth="1"/>
    <col min="12810" max="12810" width="23.42578125" customWidth="1"/>
    <col min="12811" max="12811" width="17.7109375" customWidth="1"/>
    <col min="13057" max="13057" width="86.42578125" customWidth="1"/>
    <col min="13058" max="13058" width="52.42578125" customWidth="1"/>
    <col min="13059" max="13059" width="18.5703125" customWidth="1"/>
    <col min="13060" max="13060" width="18" customWidth="1"/>
    <col min="13061" max="13061" width="22.85546875" customWidth="1"/>
    <col min="13062" max="13062" width="29.42578125" customWidth="1"/>
    <col min="13063" max="13063" width="12.42578125" customWidth="1"/>
    <col min="13064" max="13064" width="9.85546875" customWidth="1"/>
    <col min="13065" max="13065" width="17.85546875" customWidth="1"/>
    <col min="13066" max="13066" width="23.42578125" customWidth="1"/>
    <col min="13067" max="13067" width="17.7109375" customWidth="1"/>
    <col min="13313" max="13313" width="86.42578125" customWidth="1"/>
    <col min="13314" max="13314" width="52.42578125" customWidth="1"/>
    <col min="13315" max="13315" width="18.5703125" customWidth="1"/>
    <col min="13316" max="13316" width="18" customWidth="1"/>
    <col min="13317" max="13317" width="22.85546875" customWidth="1"/>
    <col min="13318" max="13318" width="29.42578125" customWidth="1"/>
    <col min="13319" max="13319" width="12.42578125" customWidth="1"/>
    <col min="13320" max="13320" width="9.85546875" customWidth="1"/>
    <col min="13321" max="13321" width="17.85546875" customWidth="1"/>
    <col min="13322" max="13322" width="23.42578125" customWidth="1"/>
    <col min="13323" max="13323" width="17.7109375" customWidth="1"/>
    <col min="13569" max="13569" width="86.42578125" customWidth="1"/>
    <col min="13570" max="13570" width="52.42578125" customWidth="1"/>
    <col min="13571" max="13571" width="18.5703125" customWidth="1"/>
    <col min="13572" max="13572" width="18" customWidth="1"/>
    <col min="13573" max="13573" width="22.85546875" customWidth="1"/>
    <col min="13574" max="13574" width="29.42578125" customWidth="1"/>
    <col min="13575" max="13575" width="12.42578125" customWidth="1"/>
    <col min="13576" max="13576" width="9.85546875" customWidth="1"/>
    <col min="13577" max="13577" width="17.85546875" customWidth="1"/>
    <col min="13578" max="13578" width="23.42578125" customWidth="1"/>
    <col min="13579" max="13579" width="17.7109375" customWidth="1"/>
    <col min="13825" max="13825" width="86.42578125" customWidth="1"/>
    <col min="13826" max="13826" width="52.42578125" customWidth="1"/>
    <col min="13827" max="13827" width="18.5703125" customWidth="1"/>
    <col min="13828" max="13828" width="18" customWidth="1"/>
    <col min="13829" max="13829" width="22.85546875" customWidth="1"/>
    <col min="13830" max="13830" width="29.42578125" customWidth="1"/>
    <col min="13831" max="13831" width="12.42578125" customWidth="1"/>
    <col min="13832" max="13832" width="9.85546875" customWidth="1"/>
    <col min="13833" max="13833" width="17.85546875" customWidth="1"/>
    <col min="13834" max="13834" width="23.42578125" customWidth="1"/>
    <col min="13835" max="13835" width="17.7109375" customWidth="1"/>
    <col min="14081" max="14081" width="86.42578125" customWidth="1"/>
    <col min="14082" max="14082" width="52.42578125" customWidth="1"/>
    <col min="14083" max="14083" width="18.5703125" customWidth="1"/>
    <col min="14084" max="14084" width="18" customWidth="1"/>
    <col min="14085" max="14085" width="22.85546875" customWidth="1"/>
    <col min="14086" max="14086" width="29.42578125" customWidth="1"/>
    <col min="14087" max="14087" width="12.42578125" customWidth="1"/>
    <col min="14088" max="14088" width="9.85546875" customWidth="1"/>
    <col min="14089" max="14089" width="17.85546875" customWidth="1"/>
    <col min="14090" max="14090" width="23.42578125" customWidth="1"/>
    <col min="14091" max="14091" width="17.7109375" customWidth="1"/>
    <col min="14337" max="14337" width="86.42578125" customWidth="1"/>
    <col min="14338" max="14338" width="52.42578125" customWidth="1"/>
    <col min="14339" max="14339" width="18.5703125" customWidth="1"/>
    <col min="14340" max="14340" width="18" customWidth="1"/>
    <col min="14341" max="14341" width="22.85546875" customWidth="1"/>
    <col min="14342" max="14342" width="29.42578125" customWidth="1"/>
    <col min="14343" max="14343" width="12.42578125" customWidth="1"/>
    <col min="14344" max="14344" width="9.85546875" customWidth="1"/>
    <col min="14345" max="14345" width="17.85546875" customWidth="1"/>
    <col min="14346" max="14346" width="23.42578125" customWidth="1"/>
    <col min="14347" max="14347" width="17.7109375" customWidth="1"/>
    <col min="14593" max="14593" width="86.42578125" customWidth="1"/>
    <col min="14594" max="14594" width="52.42578125" customWidth="1"/>
    <col min="14595" max="14595" width="18.5703125" customWidth="1"/>
    <col min="14596" max="14596" width="18" customWidth="1"/>
    <col min="14597" max="14597" width="22.85546875" customWidth="1"/>
    <col min="14598" max="14598" width="29.42578125" customWidth="1"/>
    <col min="14599" max="14599" width="12.42578125" customWidth="1"/>
    <col min="14600" max="14600" width="9.85546875" customWidth="1"/>
    <col min="14601" max="14601" width="17.85546875" customWidth="1"/>
    <col min="14602" max="14602" width="23.42578125" customWidth="1"/>
    <col min="14603" max="14603" width="17.7109375" customWidth="1"/>
    <col min="14849" max="14849" width="86.42578125" customWidth="1"/>
    <col min="14850" max="14850" width="52.42578125" customWidth="1"/>
    <col min="14851" max="14851" width="18.5703125" customWidth="1"/>
    <col min="14852" max="14852" width="18" customWidth="1"/>
    <col min="14853" max="14853" width="22.85546875" customWidth="1"/>
    <col min="14854" max="14854" width="29.42578125" customWidth="1"/>
    <col min="14855" max="14855" width="12.42578125" customWidth="1"/>
    <col min="14856" max="14856" width="9.85546875" customWidth="1"/>
    <col min="14857" max="14857" width="17.85546875" customWidth="1"/>
    <col min="14858" max="14858" width="23.42578125" customWidth="1"/>
    <col min="14859" max="14859" width="17.7109375" customWidth="1"/>
    <col min="15105" max="15105" width="86.42578125" customWidth="1"/>
    <col min="15106" max="15106" width="52.42578125" customWidth="1"/>
    <col min="15107" max="15107" width="18.5703125" customWidth="1"/>
    <col min="15108" max="15108" width="18" customWidth="1"/>
    <col min="15109" max="15109" width="22.85546875" customWidth="1"/>
    <col min="15110" max="15110" width="29.42578125" customWidth="1"/>
    <col min="15111" max="15111" width="12.42578125" customWidth="1"/>
    <col min="15112" max="15112" width="9.85546875" customWidth="1"/>
    <col min="15113" max="15113" width="17.85546875" customWidth="1"/>
    <col min="15114" max="15114" width="23.42578125" customWidth="1"/>
    <col min="15115" max="15115" width="17.7109375" customWidth="1"/>
    <col min="15361" max="15361" width="86.42578125" customWidth="1"/>
    <col min="15362" max="15362" width="52.42578125" customWidth="1"/>
    <col min="15363" max="15363" width="18.5703125" customWidth="1"/>
    <col min="15364" max="15364" width="18" customWidth="1"/>
    <col min="15365" max="15365" width="22.85546875" customWidth="1"/>
    <col min="15366" max="15366" width="29.42578125" customWidth="1"/>
    <col min="15367" max="15367" width="12.42578125" customWidth="1"/>
    <col min="15368" max="15368" width="9.85546875" customWidth="1"/>
    <col min="15369" max="15369" width="17.85546875" customWidth="1"/>
    <col min="15370" max="15370" width="23.42578125" customWidth="1"/>
    <col min="15371" max="15371" width="17.7109375" customWidth="1"/>
    <col min="15617" max="15617" width="86.42578125" customWidth="1"/>
    <col min="15618" max="15618" width="52.42578125" customWidth="1"/>
    <col min="15619" max="15619" width="18.5703125" customWidth="1"/>
    <col min="15620" max="15620" width="18" customWidth="1"/>
    <col min="15621" max="15621" width="22.85546875" customWidth="1"/>
    <col min="15622" max="15622" width="29.42578125" customWidth="1"/>
    <col min="15623" max="15623" width="12.42578125" customWidth="1"/>
    <col min="15624" max="15624" width="9.85546875" customWidth="1"/>
    <col min="15625" max="15625" width="17.85546875" customWidth="1"/>
    <col min="15626" max="15626" width="23.42578125" customWidth="1"/>
    <col min="15627" max="15627" width="17.7109375" customWidth="1"/>
    <col min="15873" max="15873" width="86.42578125" customWidth="1"/>
    <col min="15874" max="15874" width="52.42578125" customWidth="1"/>
    <col min="15875" max="15875" width="18.5703125" customWidth="1"/>
    <col min="15876" max="15876" width="18" customWidth="1"/>
    <col min="15877" max="15877" width="22.85546875" customWidth="1"/>
    <col min="15878" max="15878" width="29.42578125" customWidth="1"/>
    <col min="15879" max="15879" width="12.42578125" customWidth="1"/>
    <col min="15880" max="15880" width="9.85546875" customWidth="1"/>
    <col min="15881" max="15881" width="17.85546875" customWidth="1"/>
    <col min="15882" max="15882" width="23.42578125" customWidth="1"/>
    <col min="15883" max="15883" width="17.7109375" customWidth="1"/>
    <col min="16129" max="16129" width="86.42578125" customWidth="1"/>
    <col min="16130" max="16130" width="52.42578125" customWidth="1"/>
    <col min="16131" max="16131" width="18.5703125" customWidth="1"/>
    <col min="16132" max="16132" width="18" customWidth="1"/>
    <col min="16133" max="16133" width="22.85546875" customWidth="1"/>
    <col min="16134" max="16134" width="29.42578125" customWidth="1"/>
    <col min="16135" max="16135" width="12.42578125" customWidth="1"/>
    <col min="16136" max="16136" width="9.85546875" customWidth="1"/>
    <col min="16137" max="16137" width="17.85546875" customWidth="1"/>
    <col min="16138" max="16138" width="23.42578125" customWidth="1"/>
    <col min="16139" max="16139" width="17.7109375" customWidth="1"/>
  </cols>
  <sheetData>
    <row r="1" spans="1:11" s="18" customFormat="1" x14ac:dyDescent="0.25">
      <c r="A1" s="508"/>
      <c r="B1" s="681"/>
      <c r="C1" s="681"/>
      <c r="K1" s="362"/>
    </row>
    <row r="2" spans="1:11" s="18" customFormat="1" x14ac:dyDescent="0.25">
      <c r="A2" s="539" t="s">
        <v>84</v>
      </c>
      <c r="B2" s="689"/>
      <c r="C2" s="689"/>
      <c r="D2" s="20"/>
      <c r="E2" s="20"/>
      <c r="F2" s="20"/>
      <c r="G2" s="20"/>
      <c r="H2" s="20"/>
      <c r="I2" s="20"/>
      <c r="J2" s="20"/>
      <c r="K2" s="363" t="s">
        <v>20</v>
      </c>
    </row>
    <row r="3" spans="1:11" s="18" customFormat="1" x14ac:dyDescent="0.25">
      <c r="A3" s="568" t="s">
        <v>85</v>
      </c>
      <c r="B3" s="689"/>
      <c r="C3" s="689"/>
      <c r="D3" s="20"/>
      <c r="E3" s="20"/>
      <c r="F3" s="20"/>
      <c r="G3" s="20"/>
      <c r="H3" s="20"/>
      <c r="I3" s="20"/>
      <c r="J3" s="20"/>
      <c r="K3" s="364"/>
    </row>
    <row r="4" spans="1:11" s="18" customFormat="1" x14ac:dyDescent="0.25">
      <c r="A4" s="540" t="s">
        <v>1148</v>
      </c>
      <c r="B4" s="689"/>
      <c r="C4" s="689"/>
      <c r="D4" s="20"/>
      <c r="E4" s="20"/>
      <c r="F4" s="20"/>
      <c r="G4" s="20"/>
      <c r="H4" s="20"/>
      <c r="I4" s="20"/>
      <c r="J4" s="20"/>
      <c r="K4" s="364"/>
    </row>
    <row r="5" spans="1:11" s="18" customFormat="1" x14ac:dyDescent="0.25">
      <c r="A5" s="539"/>
      <c r="B5" s="689"/>
      <c r="C5" s="689"/>
      <c r="D5" s="20"/>
      <c r="E5" s="20"/>
      <c r="F5" s="20"/>
      <c r="G5" s="20"/>
      <c r="H5" s="20"/>
      <c r="I5" s="20"/>
      <c r="J5" s="20"/>
      <c r="K5" s="364"/>
    </row>
    <row r="6" spans="1:11" s="18" customFormat="1" ht="19.5" customHeight="1" x14ac:dyDescent="0.25">
      <c r="A6" s="451"/>
      <c r="B6" s="689"/>
      <c r="C6" s="689"/>
      <c r="D6" s="20"/>
      <c r="E6" s="20"/>
      <c r="F6" s="20"/>
      <c r="G6" s="20"/>
      <c r="H6" s="20"/>
      <c r="I6" s="20"/>
      <c r="J6" s="20"/>
      <c r="K6" s="364"/>
    </row>
    <row r="7" spans="1:11" s="18" customFormat="1" ht="19.5" customHeight="1" x14ac:dyDescent="0.25">
      <c r="A7" s="504" t="s">
        <v>21</v>
      </c>
      <c r="B7" s="504" t="s">
        <v>22</v>
      </c>
      <c r="C7" s="504" t="s">
        <v>23</v>
      </c>
      <c r="D7" s="198"/>
      <c r="E7" s="919" t="s">
        <v>24</v>
      </c>
      <c r="F7" s="919"/>
      <c r="G7" s="198" t="s">
        <v>25</v>
      </c>
      <c r="H7" s="919" t="s">
        <v>26</v>
      </c>
      <c r="I7" s="919"/>
      <c r="J7" s="198" t="s">
        <v>27</v>
      </c>
      <c r="K7" s="365" t="s">
        <v>28</v>
      </c>
    </row>
    <row r="8" spans="1:11" s="18" customFormat="1" x14ac:dyDescent="0.25">
      <c r="A8" s="928" t="s">
        <v>29</v>
      </c>
      <c r="B8" s="920" t="s">
        <v>30</v>
      </c>
      <c r="C8" s="920" t="s">
        <v>31</v>
      </c>
      <c r="D8" s="920" t="s">
        <v>32</v>
      </c>
      <c r="E8" s="926" t="s">
        <v>33</v>
      </c>
      <c r="F8" s="927"/>
      <c r="G8" s="920" t="s">
        <v>34</v>
      </c>
      <c r="H8" s="926" t="s">
        <v>35</v>
      </c>
      <c r="I8" s="927"/>
      <c r="J8" s="920" t="s">
        <v>36</v>
      </c>
      <c r="K8" s="922" t="s">
        <v>37</v>
      </c>
    </row>
    <row r="9" spans="1:11" s="18" customFormat="1" x14ac:dyDescent="0.25">
      <c r="A9" s="929"/>
      <c r="B9" s="921"/>
      <c r="C9" s="921"/>
      <c r="D9" s="921"/>
      <c r="E9" s="196" t="s">
        <v>38</v>
      </c>
      <c r="F9" s="196" t="s">
        <v>39</v>
      </c>
      <c r="G9" s="921"/>
      <c r="H9" s="196" t="s">
        <v>38</v>
      </c>
      <c r="I9" s="196" t="s">
        <v>39</v>
      </c>
      <c r="J9" s="921"/>
      <c r="K9" s="923"/>
    </row>
    <row r="10" spans="1:11" s="18" customFormat="1" x14ac:dyDescent="0.25">
      <c r="A10" s="690" t="s">
        <v>88</v>
      </c>
      <c r="B10" s="682"/>
      <c r="C10" s="682"/>
      <c r="D10" s="32"/>
      <c r="E10" s="32"/>
      <c r="F10" s="32"/>
      <c r="G10" s="32"/>
      <c r="H10" s="32"/>
      <c r="I10" s="32"/>
      <c r="J10" s="78" t="s">
        <v>646</v>
      </c>
      <c r="K10" s="74">
        <f>SUM(K11)</f>
        <v>0</v>
      </c>
    </row>
    <row r="11" spans="1:11" s="18" customFormat="1" ht="23.25" customHeight="1" x14ac:dyDescent="0.25">
      <c r="A11" s="116"/>
      <c r="B11" s="683"/>
      <c r="C11" s="683"/>
      <c r="D11" s="75"/>
      <c r="E11" s="75"/>
      <c r="F11" s="75"/>
      <c r="G11" s="36"/>
      <c r="H11" s="36"/>
      <c r="I11" s="36"/>
      <c r="J11" s="36"/>
      <c r="K11" s="76"/>
    </row>
    <row r="12" spans="1:11" s="18" customFormat="1" ht="18.75" customHeight="1" x14ac:dyDescent="0.25">
      <c r="A12" s="690" t="s">
        <v>89</v>
      </c>
      <c r="B12" s="682"/>
      <c r="C12" s="682"/>
      <c r="D12" s="77"/>
      <c r="E12" s="77"/>
      <c r="F12" s="77"/>
      <c r="G12" s="32"/>
      <c r="H12" s="32"/>
      <c r="I12" s="32"/>
      <c r="J12" s="32"/>
      <c r="K12" s="74">
        <f>SUM(K13:K31)</f>
        <v>7772000</v>
      </c>
    </row>
    <row r="13" spans="1:11" s="18" customFormat="1" x14ac:dyDescent="0.25">
      <c r="A13" s="691" t="s">
        <v>647</v>
      </c>
      <c r="B13" s="181"/>
      <c r="C13" s="181" t="s">
        <v>44</v>
      </c>
      <c r="D13" s="119">
        <v>1.6E-2</v>
      </c>
      <c r="E13" s="117"/>
      <c r="F13" s="117"/>
      <c r="G13" s="268">
        <v>810</v>
      </c>
      <c r="H13" s="41"/>
      <c r="I13" s="41"/>
      <c r="J13" s="41"/>
      <c r="K13" s="453">
        <v>4272000</v>
      </c>
    </row>
    <row r="14" spans="1:11" s="24" customFormat="1" ht="15" customHeight="1" x14ac:dyDescent="0.25">
      <c r="A14" s="116" t="s">
        <v>648</v>
      </c>
      <c r="B14" s="181" t="s">
        <v>649</v>
      </c>
      <c r="C14" s="181" t="s">
        <v>44</v>
      </c>
      <c r="D14" s="119">
        <v>0.03</v>
      </c>
      <c r="E14" s="117"/>
      <c r="F14" s="117"/>
      <c r="G14" s="268"/>
      <c r="H14" s="41"/>
      <c r="I14" s="41"/>
      <c r="J14" s="41"/>
      <c r="K14" s="453"/>
    </row>
    <row r="15" spans="1:11" s="24" customFormat="1" x14ac:dyDescent="0.25">
      <c r="A15" s="116" t="s">
        <v>650</v>
      </c>
      <c r="B15" s="181"/>
      <c r="C15" s="181"/>
      <c r="D15" s="117"/>
      <c r="E15" s="117"/>
      <c r="F15" s="117"/>
      <c r="G15" s="268"/>
      <c r="H15" s="41"/>
      <c r="I15" s="41"/>
      <c r="J15" s="41"/>
      <c r="K15" s="453"/>
    </row>
    <row r="16" spans="1:11" ht="15.95" customHeight="1" x14ac:dyDescent="0.25">
      <c r="A16" s="116" t="s">
        <v>651</v>
      </c>
      <c r="B16" s="181"/>
      <c r="C16" s="181"/>
      <c r="D16" s="117"/>
      <c r="E16" s="117"/>
      <c r="F16" s="117"/>
      <c r="G16" s="268"/>
      <c r="H16" s="41"/>
      <c r="I16" s="41"/>
      <c r="J16" s="41"/>
      <c r="K16" s="453"/>
    </row>
    <row r="17" spans="1:11" ht="19.5" customHeight="1" x14ac:dyDescent="0.25">
      <c r="A17" s="116" t="s">
        <v>652</v>
      </c>
      <c r="B17" s="181"/>
      <c r="C17" s="181"/>
      <c r="D17" s="117"/>
      <c r="E17" s="117"/>
      <c r="F17" s="117"/>
      <c r="G17" s="268"/>
      <c r="H17" s="41"/>
      <c r="I17" s="41"/>
      <c r="J17" s="41"/>
      <c r="K17" s="453"/>
    </row>
    <row r="18" spans="1:11" ht="15.95" customHeight="1" x14ac:dyDescent="0.25">
      <c r="A18" s="116" t="s">
        <v>648</v>
      </c>
      <c r="B18" s="181" t="s">
        <v>649</v>
      </c>
      <c r="C18" s="181" t="s">
        <v>44</v>
      </c>
      <c r="D18" s="119">
        <v>0.01</v>
      </c>
      <c r="E18" s="117"/>
      <c r="F18" s="117"/>
      <c r="G18" s="268"/>
      <c r="H18" s="41"/>
      <c r="I18" s="41"/>
      <c r="J18" s="41"/>
      <c r="K18" s="453"/>
    </row>
    <row r="19" spans="1:11" ht="15.95" customHeight="1" x14ac:dyDescent="0.25">
      <c r="A19" s="116" t="s">
        <v>653</v>
      </c>
      <c r="B19" s="181"/>
      <c r="C19" s="181" t="s">
        <v>44</v>
      </c>
      <c r="D19" s="119"/>
      <c r="E19" s="117"/>
      <c r="F19" s="117"/>
      <c r="G19" s="268">
        <v>1538</v>
      </c>
      <c r="H19" s="41"/>
      <c r="I19" s="41"/>
      <c r="J19" s="41"/>
      <c r="K19" s="453"/>
    </row>
    <row r="20" spans="1:11" ht="15.95" customHeight="1" x14ac:dyDescent="0.25">
      <c r="A20" s="116" t="s">
        <v>654</v>
      </c>
      <c r="B20" s="181"/>
      <c r="C20" s="181" t="s">
        <v>44</v>
      </c>
      <c r="D20" s="119"/>
      <c r="E20" s="117"/>
      <c r="F20" s="117"/>
      <c r="G20" s="268">
        <v>810</v>
      </c>
      <c r="H20" s="41"/>
      <c r="I20" s="41"/>
      <c r="J20" s="41"/>
      <c r="K20" s="453"/>
    </row>
    <row r="21" spans="1:11" ht="15.95" customHeight="1" x14ac:dyDescent="0.25">
      <c r="A21" s="116" t="s">
        <v>655</v>
      </c>
      <c r="B21" s="181"/>
      <c r="C21" s="181" t="s">
        <v>44</v>
      </c>
      <c r="D21" s="119"/>
      <c r="E21" s="117"/>
      <c r="F21" s="117"/>
      <c r="G21" s="268"/>
      <c r="H21" s="41"/>
      <c r="I21" s="41"/>
      <c r="J21" s="41"/>
      <c r="K21" s="453"/>
    </row>
    <row r="22" spans="1:11" ht="15.95" customHeight="1" x14ac:dyDescent="0.25">
      <c r="A22" s="116" t="s">
        <v>648</v>
      </c>
      <c r="B22" s="181"/>
      <c r="C22" s="181" t="s">
        <v>44</v>
      </c>
      <c r="D22" s="119"/>
      <c r="E22" s="117"/>
      <c r="F22" s="117"/>
      <c r="G22" s="268"/>
      <c r="H22" s="41"/>
      <c r="I22" s="41"/>
      <c r="J22" s="41"/>
      <c r="K22" s="453"/>
    </row>
    <row r="23" spans="1:11" ht="15.95" customHeight="1" x14ac:dyDescent="0.25">
      <c r="A23" s="116" t="s">
        <v>656</v>
      </c>
      <c r="B23" s="181" t="s">
        <v>657</v>
      </c>
      <c r="C23" s="181" t="s">
        <v>44</v>
      </c>
      <c r="D23" s="119">
        <v>0.05</v>
      </c>
      <c r="E23" s="117"/>
      <c r="F23" s="117"/>
      <c r="G23" s="268"/>
      <c r="H23" s="41"/>
      <c r="I23" s="41"/>
      <c r="J23" s="41"/>
      <c r="K23" s="453"/>
    </row>
    <row r="24" spans="1:11" ht="15.95" customHeight="1" x14ac:dyDescent="0.25">
      <c r="A24" s="116" t="s">
        <v>658</v>
      </c>
      <c r="B24" s="181" t="s">
        <v>657</v>
      </c>
      <c r="C24" s="181" t="s">
        <v>44</v>
      </c>
      <c r="D24" s="119">
        <v>0.08</v>
      </c>
      <c r="E24" s="117"/>
      <c r="F24" s="117"/>
      <c r="G24" s="268"/>
      <c r="H24" s="41"/>
      <c r="I24" s="41"/>
      <c r="J24" s="41"/>
      <c r="K24" s="453"/>
    </row>
    <row r="25" spans="1:11" ht="15.95" customHeight="1" x14ac:dyDescent="0.25">
      <c r="A25" s="116" t="s">
        <v>659</v>
      </c>
      <c r="B25" s="181" t="s">
        <v>657</v>
      </c>
      <c r="C25" s="181" t="s">
        <v>44</v>
      </c>
      <c r="D25" s="119">
        <v>0.05</v>
      </c>
      <c r="E25" s="117"/>
      <c r="F25" s="117"/>
      <c r="G25" s="268"/>
      <c r="H25" s="41"/>
      <c r="I25" s="41"/>
      <c r="J25" s="41"/>
      <c r="K25" s="453"/>
    </row>
    <row r="26" spans="1:11" ht="15.95" customHeight="1" x14ac:dyDescent="0.25">
      <c r="A26" s="116" t="s">
        <v>660</v>
      </c>
      <c r="B26" s="181" t="s">
        <v>661</v>
      </c>
      <c r="C26" s="181" t="s">
        <v>44</v>
      </c>
      <c r="D26" s="119">
        <v>8.0000000000000002E-3</v>
      </c>
      <c r="E26" s="117"/>
      <c r="F26" s="117"/>
      <c r="G26" s="268">
        <v>565</v>
      </c>
      <c r="H26" s="41"/>
      <c r="I26" s="41"/>
      <c r="J26" s="41"/>
      <c r="K26" s="453"/>
    </row>
    <row r="27" spans="1:11" ht="15.95" customHeight="1" x14ac:dyDescent="0.25">
      <c r="A27" s="116" t="s">
        <v>662</v>
      </c>
      <c r="B27" s="181" t="s">
        <v>663</v>
      </c>
      <c r="C27" s="181" t="s">
        <v>44</v>
      </c>
      <c r="D27" s="119">
        <v>1.7999999999999999E-2</v>
      </c>
      <c r="E27" s="117"/>
      <c r="F27" s="117"/>
      <c r="G27" s="268">
        <v>1447</v>
      </c>
      <c r="H27" s="41"/>
      <c r="I27" s="41"/>
      <c r="J27" s="41"/>
      <c r="K27" s="453"/>
    </row>
    <row r="28" spans="1:11" ht="15.95" customHeight="1" x14ac:dyDescent="0.25">
      <c r="A28" s="691" t="s">
        <v>258</v>
      </c>
      <c r="B28" s="181"/>
      <c r="C28" s="181"/>
      <c r="D28" s="117"/>
      <c r="E28" s="117"/>
      <c r="F28" s="117"/>
      <c r="G28" s="268"/>
      <c r="H28" s="41"/>
      <c r="I28" s="41"/>
      <c r="J28" s="41"/>
      <c r="K28" s="453">
        <v>3050000</v>
      </c>
    </row>
    <row r="29" spans="1:11" ht="15.95" customHeight="1" x14ac:dyDescent="0.25">
      <c r="A29" s="116" t="s">
        <v>664</v>
      </c>
      <c r="B29" s="181"/>
      <c r="C29" s="181" t="s">
        <v>545</v>
      </c>
      <c r="D29" s="117"/>
      <c r="E29" s="117"/>
      <c r="F29" s="117"/>
      <c r="G29" s="268">
        <v>1550</v>
      </c>
      <c r="H29" s="41"/>
      <c r="I29" s="41"/>
      <c r="J29" s="41"/>
      <c r="K29" s="453"/>
    </row>
    <row r="30" spans="1:11" ht="15.95" customHeight="1" x14ac:dyDescent="0.25">
      <c r="A30" s="116"/>
      <c r="B30" s="181"/>
      <c r="C30" s="181" t="s">
        <v>44</v>
      </c>
      <c r="D30" s="117"/>
      <c r="E30" s="117"/>
      <c r="F30" s="117"/>
      <c r="G30" s="268">
        <v>130</v>
      </c>
      <c r="H30" s="41"/>
      <c r="I30" s="41"/>
      <c r="J30" s="41"/>
      <c r="K30" s="453"/>
    </row>
    <row r="31" spans="1:11" ht="15.95" customHeight="1" x14ac:dyDescent="0.25">
      <c r="A31" s="691" t="s">
        <v>665</v>
      </c>
      <c r="B31" s="181" t="s">
        <v>666</v>
      </c>
      <c r="C31" s="181" t="s">
        <v>44</v>
      </c>
      <c r="D31" s="117"/>
      <c r="E31" s="117"/>
      <c r="F31" s="117"/>
      <c r="G31" s="268"/>
      <c r="H31" s="41"/>
      <c r="I31" s="41"/>
      <c r="J31" s="41"/>
      <c r="K31" s="453">
        <v>450000</v>
      </c>
    </row>
    <row r="32" spans="1:11" ht="15.95" customHeight="1" x14ac:dyDescent="0.25">
      <c r="A32" s="691"/>
      <c r="B32" s="181"/>
      <c r="C32" s="181"/>
      <c r="D32" s="117"/>
      <c r="E32" s="117"/>
      <c r="F32" s="117"/>
      <c r="G32" s="268"/>
      <c r="H32" s="41"/>
      <c r="I32" s="41"/>
      <c r="J32" s="41"/>
      <c r="K32" s="453"/>
    </row>
    <row r="33" spans="1:11" ht="15.95" customHeight="1" x14ac:dyDescent="0.25">
      <c r="A33" s="541" t="s">
        <v>106</v>
      </c>
      <c r="B33" s="570"/>
      <c r="C33" s="570"/>
      <c r="D33" s="84"/>
      <c r="E33" s="84"/>
      <c r="F33" s="84"/>
      <c r="G33" s="83"/>
      <c r="H33" s="83"/>
      <c r="I33" s="83"/>
      <c r="J33" s="83"/>
      <c r="K33" s="86">
        <f>SUM(K34)</f>
        <v>0</v>
      </c>
    </row>
    <row r="34" spans="1:11" ht="15.95" customHeight="1" x14ac:dyDescent="0.25">
      <c r="A34" s="116"/>
      <c r="B34" s="684"/>
      <c r="C34" s="684"/>
      <c r="D34" s="87"/>
      <c r="E34" s="87"/>
      <c r="F34" s="87"/>
      <c r="G34" s="47"/>
      <c r="H34" s="47"/>
      <c r="I34" s="47"/>
      <c r="J34" s="47"/>
      <c r="K34" s="89"/>
    </row>
    <row r="35" spans="1:11" ht="15.95" customHeight="1" x14ac:dyDescent="0.25">
      <c r="A35" s="690" t="s">
        <v>107</v>
      </c>
      <c r="B35" s="682"/>
      <c r="C35" s="682"/>
      <c r="D35" s="77"/>
      <c r="E35" s="77"/>
      <c r="F35" s="77"/>
      <c r="G35" s="32"/>
      <c r="H35" s="32"/>
      <c r="I35" s="32"/>
      <c r="J35" s="32"/>
      <c r="K35" s="74">
        <f>SUM(K36:K181)</f>
        <v>12121000</v>
      </c>
    </row>
    <row r="36" spans="1:11" ht="15.95" customHeight="1" x14ac:dyDescent="0.25">
      <c r="A36" s="691" t="s">
        <v>667</v>
      </c>
      <c r="B36" s="181"/>
      <c r="C36" s="181"/>
      <c r="D36" s="119"/>
      <c r="E36" s="117"/>
      <c r="F36" s="117"/>
      <c r="G36" s="268"/>
      <c r="H36" s="41"/>
      <c r="I36" s="41"/>
      <c r="J36" s="41"/>
      <c r="K36" s="453">
        <v>4193000</v>
      </c>
    </row>
    <row r="37" spans="1:11" ht="15.95" customHeight="1" x14ac:dyDescent="0.25">
      <c r="A37" s="116" t="s">
        <v>668</v>
      </c>
      <c r="B37" s="181" t="s">
        <v>669</v>
      </c>
      <c r="C37" s="181"/>
      <c r="D37" s="119"/>
      <c r="E37" s="117"/>
      <c r="F37" s="117"/>
      <c r="G37" s="268">
        <v>0.84</v>
      </c>
      <c r="H37" s="41"/>
      <c r="I37" s="41"/>
      <c r="J37" s="41"/>
      <c r="K37" s="453"/>
    </row>
    <row r="38" spans="1:11" s="18" customFormat="1" ht="15.95" customHeight="1" x14ac:dyDescent="0.25">
      <c r="A38" s="116" t="s">
        <v>670</v>
      </c>
      <c r="B38" s="181" t="s">
        <v>669</v>
      </c>
      <c r="C38" s="181"/>
      <c r="D38" s="119"/>
      <c r="E38" s="117"/>
      <c r="F38" s="117"/>
      <c r="G38" s="268">
        <v>3.5</v>
      </c>
      <c r="H38" s="41"/>
      <c r="I38" s="41"/>
      <c r="J38" s="41"/>
      <c r="K38" s="453"/>
    </row>
    <row r="39" spans="1:11" s="18" customFormat="1" ht="15.95" customHeight="1" x14ac:dyDescent="0.25">
      <c r="A39" s="116" t="s">
        <v>671</v>
      </c>
      <c r="B39" s="181" t="s">
        <v>669</v>
      </c>
      <c r="C39" s="181"/>
      <c r="D39" s="119"/>
      <c r="E39" s="117"/>
      <c r="F39" s="117"/>
      <c r="G39" s="268">
        <v>4.2</v>
      </c>
      <c r="H39" s="41"/>
      <c r="I39" s="41"/>
      <c r="J39" s="41"/>
      <c r="K39" s="453"/>
    </row>
    <row r="40" spans="1:11" s="18" customFormat="1" ht="15.95" customHeight="1" x14ac:dyDescent="0.25">
      <c r="A40" s="116" t="s">
        <v>672</v>
      </c>
      <c r="B40" s="181" t="s">
        <v>669</v>
      </c>
      <c r="C40" s="181"/>
      <c r="D40" s="119"/>
      <c r="E40" s="117"/>
      <c r="F40" s="117"/>
      <c r="G40" s="268">
        <v>3.5</v>
      </c>
      <c r="H40" s="41"/>
      <c r="I40" s="41"/>
      <c r="J40" s="41"/>
      <c r="K40" s="453"/>
    </row>
    <row r="41" spans="1:11" ht="15.95" customHeight="1" x14ac:dyDescent="0.25">
      <c r="A41" s="116" t="s">
        <v>673</v>
      </c>
      <c r="B41" s="181" t="s">
        <v>669</v>
      </c>
      <c r="C41" s="181"/>
      <c r="D41" s="119"/>
      <c r="E41" s="117"/>
      <c r="F41" s="117"/>
      <c r="G41" s="268">
        <v>15</v>
      </c>
      <c r="H41" s="41"/>
      <c r="I41" s="41"/>
      <c r="J41" s="41"/>
      <c r="K41" s="453"/>
    </row>
    <row r="42" spans="1:11" ht="15.95" customHeight="1" x14ac:dyDescent="0.25">
      <c r="A42" s="116" t="s">
        <v>674</v>
      </c>
      <c r="B42" s="181" t="s">
        <v>669</v>
      </c>
      <c r="C42" s="181"/>
      <c r="D42" s="119"/>
      <c r="E42" s="117"/>
      <c r="F42" s="117"/>
      <c r="G42" s="268">
        <v>15</v>
      </c>
      <c r="H42" s="41"/>
      <c r="I42" s="41"/>
      <c r="J42" s="41"/>
      <c r="K42" s="453"/>
    </row>
    <row r="43" spans="1:11" ht="15.95" customHeight="1" x14ac:dyDescent="0.25">
      <c r="A43" s="116" t="s">
        <v>675</v>
      </c>
      <c r="B43" s="181" t="s">
        <v>669</v>
      </c>
      <c r="C43" s="181"/>
      <c r="D43" s="119"/>
      <c r="E43" s="117"/>
      <c r="F43" s="117"/>
      <c r="G43" s="268">
        <v>1.54</v>
      </c>
      <c r="H43" s="41"/>
      <c r="I43" s="41"/>
      <c r="J43" s="41"/>
      <c r="K43" s="453"/>
    </row>
    <row r="44" spans="1:11" ht="15.95" customHeight="1" x14ac:dyDescent="0.25">
      <c r="A44" s="116" t="s">
        <v>676</v>
      </c>
      <c r="B44" s="181" t="s">
        <v>669</v>
      </c>
      <c r="C44" s="181"/>
      <c r="D44" s="119"/>
      <c r="E44" s="117"/>
      <c r="F44" s="117"/>
      <c r="G44" s="268">
        <v>3.6</v>
      </c>
      <c r="H44" s="41"/>
      <c r="I44" s="41"/>
      <c r="J44" s="41"/>
      <c r="K44" s="453"/>
    </row>
    <row r="45" spans="1:11" ht="15.95" customHeight="1" x14ac:dyDescent="0.25">
      <c r="A45" s="116" t="s">
        <v>677</v>
      </c>
      <c r="B45" s="181" t="s">
        <v>669</v>
      </c>
      <c r="C45" s="181"/>
      <c r="D45" s="119"/>
      <c r="E45" s="117"/>
      <c r="F45" s="117"/>
      <c r="G45" s="268">
        <v>14.5</v>
      </c>
      <c r="H45" s="41"/>
      <c r="I45" s="41"/>
      <c r="J45" s="41"/>
      <c r="K45" s="453"/>
    </row>
    <row r="46" spans="1:11" ht="15.95" customHeight="1" x14ac:dyDescent="0.25">
      <c r="A46" s="692" t="s">
        <v>678</v>
      </c>
      <c r="B46" s="181"/>
      <c r="C46" s="181" t="s">
        <v>545</v>
      </c>
      <c r="D46" s="117"/>
      <c r="E46" s="117"/>
      <c r="F46" s="117"/>
      <c r="G46" s="268">
        <v>3570</v>
      </c>
      <c r="H46" s="41"/>
      <c r="I46" s="41"/>
      <c r="J46" s="41"/>
      <c r="K46" s="453">
        <v>2500000</v>
      </c>
    </row>
    <row r="47" spans="1:11" ht="15.95" customHeight="1" x14ac:dyDescent="0.25">
      <c r="A47" s="692"/>
      <c r="B47" s="181"/>
      <c r="C47" s="181" t="s">
        <v>44</v>
      </c>
      <c r="D47" s="117"/>
      <c r="E47" s="117"/>
      <c r="F47" s="117"/>
      <c r="G47" s="268">
        <v>298</v>
      </c>
      <c r="H47" s="41"/>
      <c r="I47" s="41"/>
      <c r="J47" s="41"/>
      <c r="K47" s="453"/>
    </row>
    <row r="48" spans="1:11" ht="30" x14ac:dyDescent="0.25">
      <c r="A48" s="692" t="s">
        <v>679</v>
      </c>
      <c r="B48" s="181" t="s">
        <v>680</v>
      </c>
      <c r="C48" s="181" t="s">
        <v>44</v>
      </c>
      <c r="D48" s="119">
        <v>0.05</v>
      </c>
      <c r="E48" s="117"/>
      <c r="F48" s="117"/>
      <c r="G48" s="268"/>
      <c r="H48" s="41"/>
      <c r="I48" s="41"/>
      <c r="J48" s="41"/>
      <c r="K48" s="453"/>
    </row>
    <row r="49" spans="1:11" ht="15.95" customHeight="1" x14ac:dyDescent="0.25">
      <c r="A49" s="691" t="s">
        <v>681</v>
      </c>
      <c r="B49" s="181"/>
      <c r="C49" s="181"/>
      <c r="D49" s="119"/>
      <c r="E49" s="117"/>
      <c r="F49" s="117"/>
      <c r="G49" s="268"/>
      <c r="H49" s="41"/>
      <c r="I49" s="41"/>
      <c r="J49" s="41"/>
      <c r="K49" s="453">
        <v>1304000</v>
      </c>
    </row>
    <row r="50" spans="1:11" ht="15.95" customHeight="1" x14ac:dyDescent="0.25">
      <c r="A50" s="116" t="s">
        <v>682</v>
      </c>
      <c r="B50" s="181" t="s">
        <v>683</v>
      </c>
      <c r="C50" s="181"/>
      <c r="D50" s="119"/>
      <c r="E50" s="117"/>
      <c r="F50" s="117"/>
      <c r="G50" s="268"/>
      <c r="H50" s="41"/>
      <c r="I50" s="41"/>
      <c r="J50" s="41"/>
      <c r="K50" s="453"/>
    </row>
    <row r="51" spans="1:11" ht="17.25" customHeight="1" x14ac:dyDescent="0.25">
      <c r="A51" s="116" t="s">
        <v>684</v>
      </c>
      <c r="B51" s="181" t="s">
        <v>685</v>
      </c>
      <c r="C51" s="181"/>
      <c r="D51" s="119"/>
      <c r="E51" s="117"/>
      <c r="F51" s="117"/>
      <c r="G51" s="268">
        <v>30</v>
      </c>
      <c r="H51" s="41"/>
      <c r="I51" s="41"/>
      <c r="J51" s="41"/>
      <c r="K51" s="453"/>
    </row>
    <row r="52" spans="1:11" ht="15.95" customHeight="1" x14ac:dyDescent="0.25">
      <c r="A52" s="116" t="s">
        <v>686</v>
      </c>
      <c r="B52" s="181" t="s">
        <v>687</v>
      </c>
      <c r="C52" s="181"/>
      <c r="D52" s="119"/>
      <c r="E52" s="117"/>
      <c r="F52" s="117"/>
      <c r="G52" s="268">
        <v>61</v>
      </c>
      <c r="H52" s="41"/>
      <c r="I52" s="41"/>
      <c r="J52" s="41"/>
      <c r="K52" s="453"/>
    </row>
    <row r="53" spans="1:11" ht="15.95" customHeight="1" x14ac:dyDescent="0.25">
      <c r="A53" s="691" t="s">
        <v>70</v>
      </c>
      <c r="B53" s="181"/>
      <c r="C53" s="181"/>
      <c r="D53" s="119"/>
      <c r="E53" s="117"/>
      <c r="F53" s="117"/>
      <c r="G53" s="268"/>
      <c r="H53" s="41"/>
      <c r="I53" s="41"/>
      <c r="J53" s="41"/>
      <c r="K53" s="453">
        <v>910000</v>
      </c>
    </row>
    <row r="54" spans="1:11" ht="15.95" customHeight="1" x14ac:dyDescent="0.25">
      <c r="A54" s="116" t="s">
        <v>688</v>
      </c>
      <c r="B54" s="181" t="s">
        <v>689</v>
      </c>
      <c r="C54" s="181"/>
      <c r="D54" s="119"/>
      <c r="E54" s="117"/>
      <c r="F54" s="117"/>
      <c r="G54" s="268">
        <v>420</v>
      </c>
      <c r="H54" s="41"/>
      <c r="I54" s="41"/>
      <c r="J54" s="41"/>
      <c r="K54" s="453"/>
    </row>
    <row r="55" spans="1:11" ht="15.95" customHeight="1" x14ac:dyDescent="0.25">
      <c r="A55" s="116" t="s">
        <v>690</v>
      </c>
      <c r="B55" s="181" t="s">
        <v>689</v>
      </c>
      <c r="C55" s="181"/>
      <c r="D55" s="119"/>
      <c r="E55" s="117"/>
      <c r="F55" s="117"/>
      <c r="G55" s="268">
        <v>7.2</v>
      </c>
      <c r="H55" s="41"/>
      <c r="I55" s="41"/>
      <c r="J55" s="41"/>
      <c r="K55" s="453"/>
    </row>
    <row r="56" spans="1:11" ht="15.95" customHeight="1" x14ac:dyDescent="0.25">
      <c r="A56" s="116" t="s">
        <v>691</v>
      </c>
      <c r="B56" s="181" t="s">
        <v>689</v>
      </c>
      <c r="C56" s="181"/>
      <c r="D56" s="119"/>
      <c r="E56" s="117"/>
      <c r="F56" s="117"/>
      <c r="G56" s="268">
        <v>127</v>
      </c>
      <c r="H56" s="41"/>
      <c r="I56" s="41"/>
      <c r="J56" s="41"/>
      <c r="K56" s="453"/>
    </row>
    <row r="57" spans="1:11" ht="15.95" customHeight="1" x14ac:dyDescent="0.25">
      <c r="A57" s="116" t="s">
        <v>692</v>
      </c>
      <c r="B57" s="181" t="s">
        <v>689</v>
      </c>
      <c r="C57" s="181"/>
      <c r="D57" s="119"/>
      <c r="E57" s="117"/>
      <c r="F57" s="117"/>
      <c r="G57" s="268">
        <v>200</v>
      </c>
      <c r="H57" s="41"/>
      <c r="I57" s="41"/>
      <c r="J57" s="41"/>
      <c r="K57" s="453"/>
    </row>
    <row r="58" spans="1:11" ht="15.95" customHeight="1" x14ac:dyDescent="0.25">
      <c r="A58" s="116" t="s">
        <v>693</v>
      </c>
      <c r="B58" s="181" t="s">
        <v>689</v>
      </c>
      <c r="C58" s="181"/>
      <c r="D58" s="119"/>
      <c r="E58" s="117"/>
      <c r="F58" s="117"/>
      <c r="G58" s="268">
        <v>110</v>
      </c>
      <c r="H58" s="41"/>
      <c r="I58" s="41"/>
      <c r="J58" s="41"/>
      <c r="K58" s="453"/>
    </row>
    <row r="59" spans="1:11" ht="15.95" customHeight="1" x14ac:dyDescent="0.25">
      <c r="A59" s="691" t="s">
        <v>694</v>
      </c>
      <c r="B59" s="181"/>
      <c r="C59" s="181"/>
      <c r="D59" s="119"/>
      <c r="E59" s="117"/>
      <c r="F59" s="117"/>
      <c r="G59" s="268">
        <v>127</v>
      </c>
      <c r="H59" s="41"/>
      <c r="I59" s="41"/>
      <c r="J59" s="41"/>
      <c r="K59" s="453"/>
    </row>
    <row r="60" spans="1:11" ht="30" x14ac:dyDescent="0.25">
      <c r="A60" s="116" t="s">
        <v>695</v>
      </c>
      <c r="B60" s="181" t="s">
        <v>689</v>
      </c>
      <c r="C60" s="181"/>
      <c r="D60" s="119"/>
      <c r="E60" s="117"/>
      <c r="F60" s="117"/>
      <c r="G60" s="268"/>
      <c r="H60" s="41"/>
      <c r="I60" s="41"/>
      <c r="J60" s="41"/>
      <c r="K60" s="453"/>
    </row>
    <row r="61" spans="1:11" ht="30" x14ac:dyDescent="0.25">
      <c r="A61" s="116" t="s">
        <v>696</v>
      </c>
      <c r="B61" s="181" t="s">
        <v>689</v>
      </c>
      <c r="C61" s="181"/>
      <c r="D61" s="119"/>
      <c r="E61" s="117"/>
      <c r="F61" s="117"/>
      <c r="G61" s="268"/>
      <c r="H61" s="41"/>
      <c r="I61" s="41"/>
      <c r="J61" s="41"/>
      <c r="K61" s="453"/>
    </row>
    <row r="62" spans="1:11" ht="15.95" customHeight="1" x14ac:dyDescent="0.25">
      <c r="A62" s="116" t="s">
        <v>697</v>
      </c>
      <c r="B62" s="181" t="s">
        <v>689</v>
      </c>
      <c r="C62" s="181"/>
      <c r="D62" s="119"/>
      <c r="E62" s="117"/>
      <c r="F62" s="117"/>
      <c r="G62" s="268">
        <v>200</v>
      </c>
      <c r="H62" s="41"/>
      <c r="I62" s="41"/>
      <c r="J62" s="41"/>
      <c r="K62" s="453"/>
    </row>
    <row r="63" spans="1:11" ht="15.95" customHeight="1" x14ac:dyDescent="0.25">
      <c r="A63" s="116" t="s">
        <v>698</v>
      </c>
      <c r="B63" s="181" t="s">
        <v>689</v>
      </c>
      <c r="C63" s="181"/>
      <c r="D63" s="119"/>
      <c r="E63" s="117"/>
      <c r="F63" s="117"/>
      <c r="G63" s="268">
        <v>156</v>
      </c>
      <c r="H63" s="41"/>
      <c r="I63" s="41"/>
      <c r="J63" s="41"/>
      <c r="K63" s="453"/>
    </row>
    <row r="64" spans="1:11" ht="15.95" customHeight="1" x14ac:dyDescent="0.25">
      <c r="A64" s="116" t="s">
        <v>699</v>
      </c>
      <c r="B64" s="181" t="s">
        <v>700</v>
      </c>
      <c r="C64" s="181"/>
      <c r="D64" s="119">
        <v>0.04</v>
      </c>
      <c r="E64" s="117"/>
      <c r="F64" s="117"/>
      <c r="G64" s="268"/>
      <c r="H64" s="41"/>
      <c r="I64" s="41"/>
      <c r="J64" s="41"/>
      <c r="K64" s="453"/>
    </row>
    <row r="65" spans="1:11" ht="15.95" customHeight="1" x14ac:dyDescent="0.25">
      <c r="A65" s="116" t="s">
        <v>701</v>
      </c>
      <c r="B65" s="181" t="s">
        <v>689</v>
      </c>
      <c r="C65" s="181"/>
      <c r="D65" s="119"/>
      <c r="E65" s="117"/>
      <c r="F65" s="117"/>
      <c r="G65" s="268">
        <v>200</v>
      </c>
      <c r="H65" s="41"/>
      <c r="I65" s="41"/>
      <c r="J65" s="41"/>
      <c r="K65" s="453"/>
    </row>
    <row r="66" spans="1:11" ht="15.95" customHeight="1" x14ac:dyDescent="0.25">
      <c r="A66" s="116" t="s">
        <v>702</v>
      </c>
      <c r="B66" s="181" t="s">
        <v>689</v>
      </c>
      <c r="C66" s="181"/>
      <c r="D66" s="119"/>
      <c r="E66" s="117"/>
      <c r="F66" s="117"/>
      <c r="G66" s="268">
        <v>900</v>
      </c>
      <c r="H66" s="41"/>
      <c r="I66" s="41"/>
      <c r="J66" s="41"/>
      <c r="K66" s="453"/>
    </row>
    <row r="67" spans="1:11" ht="15.95" customHeight="1" x14ac:dyDescent="0.25">
      <c r="A67" s="116" t="s">
        <v>703</v>
      </c>
      <c r="B67" s="181" t="s">
        <v>689</v>
      </c>
      <c r="C67" s="181"/>
      <c r="D67" s="119"/>
      <c r="E67" s="117"/>
      <c r="F67" s="117"/>
      <c r="G67" s="268">
        <v>870</v>
      </c>
      <c r="H67" s="41"/>
      <c r="I67" s="41"/>
      <c r="J67" s="41"/>
      <c r="K67" s="453"/>
    </row>
    <row r="68" spans="1:11" ht="15.95" customHeight="1" x14ac:dyDescent="0.25">
      <c r="A68" s="116" t="s">
        <v>704</v>
      </c>
      <c r="B68" s="181" t="s">
        <v>689</v>
      </c>
      <c r="C68" s="181"/>
      <c r="D68" s="119"/>
      <c r="E68" s="117"/>
      <c r="F68" s="117"/>
      <c r="G68" s="268">
        <v>250</v>
      </c>
      <c r="H68" s="41"/>
      <c r="I68" s="41"/>
      <c r="J68" s="41"/>
      <c r="K68" s="453"/>
    </row>
    <row r="69" spans="1:11" ht="15.95" customHeight="1" x14ac:dyDescent="0.25">
      <c r="A69" s="691" t="s">
        <v>705</v>
      </c>
      <c r="B69" s="181"/>
      <c r="C69" s="181"/>
      <c r="D69" s="119"/>
      <c r="E69" s="117"/>
      <c r="F69" s="117"/>
      <c r="G69" s="268"/>
      <c r="H69" s="41"/>
      <c r="I69" s="41"/>
      <c r="J69" s="41"/>
      <c r="K69" s="453"/>
    </row>
    <row r="70" spans="1:11" ht="15.95" customHeight="1" x14ac:dyDescent="0.25">
      <c r="A70" s="116" t="s">
        <v>706</v>
      </c>
      <c r="B70" s="181"/>
      <c r="C70" s="181"/>
      <c r="D70" s="119"/>
      <c r="E70" s="117"/>
      <c r="F70" s="117"/>
      <c r="G70" s="268"/>
      <c r="H70" s="41"/>
      <c r="I70" s="41"/>
      <c r="J70" s="41"/>
      <c r="K70" s="453"/>
    </row>
    <row r="71" spans="1:11" ht="15.95" customHeight="1" x14ac:dyDescent="0.25">
      <c r="A71" s="691" t="s">
        <v>707</v>
      </c>
      <c r="B71" s="181"/>
      <c r="C71" s="181"/>
      <c r="D71" s="119"/>
      <c r="E71" s="117"/>
      <c r="F71" s="117"/>
      <c r="G71" s="268"/>
      <c r="H71" s="41"/>
      <c r="I71" s="41"/>
      <c r="J71" s="41"/>
      <c r="K71" s="453"/>
    </row>
    <row r="72" spans="1:11" ht="15.95" customHeight="1" x14ac:dyDescent="0.25">
      <c r="A72" s="116" t="s">
        <v>708</v>
      </c>
      <c r="B72" s="181" t="s">
        <v>709</v>
      </c>
      <c r="C72" s="181" t="s">
        <v>63</v>
      </c>
      <c r="D72" s="119"/>
      <c r="E72" s="117"/>
      <c r="F72" s="117"/>
      <c r="G72" s="268"/>
      <c r="H72" s="41"/>
      <c r="I72" s="41"/>
      <c r="J72" s="41"/>
      <c r="K72" s="453"/>
    </row>
    <row r="73" spans="1:11" ht="15.95" customHeight="1" x14ac:dyDescent="0.25">
      <c r="A73" s="116" t="s">
        <v>710</v>
      </c>
      <c r="B73" s="181" t="s">
        <v>711</v>
      </c>
      <c r="C73" s="181" t="s">
        <v>63</v>
      </c>
      <c r="D73" s="119"/>
      <c r="E73" s="117"/>
      <c r="F73" s="117"/>
      <c r="G73" s="268"/>
      <c r="H73" s="41"/>
      <c r="I73" s="41"/>
      <c r="J73" s="41"/>
      <c r="K73" s="453"/>
    </row>
    <row r="74" spans="1:11" ht="15.95" customHeight="1" x14ac:dyDescent="0.25">
      <c r="A74" s="116" t="s">
        <v>712</v>
      </c>
      <c r="B74" s="181" t="s">
        <v>689</v>
      </c>
      <c r="C74" s="181" t="s">
        <v>63</v>
      </c>
      <c r="D74" s="119"/>
      <c r="E74" s="117"/>
      <c r="F74" s="117"/>
      <c r="G74" s="268">
        <v>113</v>
      </c>
      <c r="H74" s="41"/>
      <c r="I74" s="41"/>
      <c r="J74" s="41"/>
      <c r="K74" s="453"/>
    </row>
    <row r="75" spans="1:11" ht="15.95" customHeight="1" x14ac:dyDescent="0.25">
      <c r="A75" s="691" t="s">
        <v>713</v>
      </c>
      <c r="B75" s="181"/>
      <c r="C75" s="181"/>
      <c r="D75" s="119"/>
      <c r="E75" s="117"/>
      <c r="F75" s="117"/>
      <c r="G75" s="268"/>
      <c r="H75" s="41"/>
      <c r="I75" s="41"/>
      <c r="J75" s="41"/>
      <c r="K75" s="453"/>
    </row>
    <row r="76" spans="1:11" ht="15.95" customHeight="1" x14ac:dyDescent="0.25">
      <c r="A76" s="116" t="s">
        <v>708</v>
      </c>
      <c r="B76" s="181" t="s">
        <v>714</v>
      </c>
      <c r="C76" s="181" t="s">
        <v>563</v>
      </c>
      <c r="D76" s="119"/>
      <c r="E76" s="117"/>
      <c r="F76" s="117"/>
      <c r="G76" s="268"/>
      <c r="H76" s="41"/>
      <c r="I76" s="41"/>
      <c r="J76" s="41"/>
      <c r="K76" s="453"/>
    </row>
    <row r="77" spans="1:11" ht="15.95" customHeight="1" x14ac:dyDescent="0.25">
      <c r="A77" s="116" t="s">
        <v>710</v>
      </c>
      <c r="B77" s="181" t="s">
        <v>715</v>
      </c>
      <c r="C77" s="181"/>
      <c r="D77" s="119"/>
      <c r="E77" s="117"/>
      <c r="F77" s="117"/>
      <c r="G77" s="268"/>
      <c r="H77" s="41"/>
      <c r="I77" s="41"/>
      <c r="J77" s="41"/>
      <c r="K77" s="453"/>
    </row>
    <row r="78" spans="1:11" ht="15.95" customHeight="1" x14ac:dyDescent="0.25">
      <c r="A78" s="116" t="s">
        <v>712</v>
      </c>
      <c r="B78" s="181"/>
      <c r="C78" s="181"/>
      <c r="D78" s="119"/>
      <c r="E78" s="117"/>
      <c r="F78" s="117"/>
      <c r="G78" s="268">
        <v>113</v>
      </c>
      <c r="H78" s="41"/>
      <c r="I78" s="41"/>
      <c r="J78" s="41"/>
      <c r="K78" s="453"/>
    </row>
    <row r="79" spans="1:11" ht="15.95" customHeight="1" x14ac:dyDescent="0.25">
      <c r="A79" s="691" t="s">
        <v>716</v>
      </c>
      <c r="B79" s="181"/>
      <c r="C79" s="181"/>
      <c r="D79" s="119"/>
      <c r="E79" s="117"/>
      <c r="F79" s="117"/>
      <c r="G79" s="268"/>
      <c r="H79" s="41"/>
      <c r="I79" s="41"/>
      <c r="J79" s="41"/>
      <c r="K79" s="453"/>
    </row>
    <row r="80" spans="1:11" ht="15.95" customHeight="1" x14ac:dyDescent="0.25">
      <c r="A80" s="116" t="s">
        <v>717</v>
      </c>
      <c r="B80" s="181" t="s">
        <v>718</v>
      </c>
      <c r="C80" s="181" t="s">
        <v>59</v>
      </c>
      <c r="D80" s="119"/>
      <c r="E80" s="117"/>
      <c r="F80" s="117"/>
      <c r="G80" s="268">
        <v>364</v>
      </c>
      <c r="H80" s="41"/>
      <c r="I80" s="41"/>
      <c r="J80" s="41"/>
      <c r="K80" s="453"/>
    </row>
    <row r="81" spans="1:11" ht="15.95" customHeight="1" x14ac:dyDescent="0.25">
      <c r="A81" s="116" t="s">
        <v>719</v>
      </c>
      <c r="B81" s="181" t="s">
        <v>720</v>
      </c>
      <c r="C81" s="181" t="s">
        <v>59</v>
      </c>
      <c r="D81" s="119"/>
      <c r="E81" s="117"/>
      <c r="F81" s="117"/>
      <c r="G81" s="268">
        <v>28</v>
      </c>
      <c r="H81" s="41"/>
      <c r="I81" s="41"/>
      <c r="J81" s="41"/>
      <c r="K81" s="453"/>
    </row>
    <row r="82" spans="1:11" ht="15.95" customHeight="1" x14ac:dyDescent="0.25">
      <c r="A82" s="691" t="s">
        <v>721</v>
      </c>
      <c r="B82" s="181"/>
      <c r="C82" s="181"/>
      <c r="D82" s="119"/>
      <c r="E82" s="117"/>
      <c r="F82" s="117"/>
      <c r="G82" s="268"/>
      <c r="H82" s="41"/>
      <c r="I82" s="41"/>
      <c r="J82" s="41"/>
      <c r="K82" s="453"/>
    </row>
    <row r="83" spans="1:11" ht="15.95" customHeight="1" x14ac:dyDescent="0.25">
      <c r="A83" s="116" t="s">
        <v>722</v>
      </c>
      <c r="B83" s="181" t="s">
        <v>689</v>
      </c>
      <c r="C83" s="181" t="s">
        <v>59</v>
      </c>
      <c r="D83" s="119"/>
      <c r="E83" s="117"/>
      <c r="F83" s="117"/>
      <c r="G83" s="268">
        <v>228</v>
      </c>
      <c r="H83" s="41"/>
      <c r="I83" s="41"/>
      <c r="J83" s="41"/>
      <c r="K83" s="453"/>
    </row>
    <row r="84" spans="1:11" ht="15.95" customHeight="1" x14ac:dyDescent="0.25">
      <c r="A84" s="116" t="s">
        <v>723</v>
      </c>
      <c r="B84" s="181" t="s">
        <v>689</v>
      </c>
      <c r="C84" s="181" t="s">
        <v>59</v>
      </c>
      <c r="D84" s="119"/>
      <c r="E84" s="117"/>
      <c r="F84" s="117"/>
      <c r="G84" s="268">
        <v>28</v>
      </c>
      <c r="H84" s="41"/>
      <c r="I84" s="41"/>
      <c r="J84" s="41"/>
      <c r="K84" s="453"/>
    </row>
    <row r="85" spans="1:11" ht="15.95" customHeight="1" x14ac:dyDescent="0.25">
      <c r="A85" s="116" t="s">
        <v>712</v>
      </c>
      <c r="B85" s="181" t="s">
        <v>689</v>
      </c>
      <c r="C85" s="181" t="s">
        <v>59</v>
      </c>
      <c r="D85" s="119"/>
      <c r="E85" s="117"/>
      <c r="F85" s="117"/>
      <c r="G85" s="268">
        <v>55</v>
      </c>
      <c r="H85" s="41"/>
      <c r="I85" s="41"/>
      <c r="J85" s="41"/>
      <c r="K85" s="453"/>
    </row>
    <row r="86" spans="1:11" ht="30" x14ac:dyDescent="0.25">
      <c r="A86" s="691" t="s">
        <v>724</v>
      </c>
      <c r="B86" s="181" t="s">
        <v>725</v>
      </c>
      <c r="C86" s="181" t="s">
        <v>63</v>
      </c>
      <c r="D86" s="119">
        <v>0.05</v>
      </c>
      <c r="E86" s="117"/>
      <c r="F86" s="117"/>
      <c r="G86" s="268">
        <v>10650</v>
      </c>
      <c r="H86" s="41"/>
      <c r="I86" s="41"/>
      <c r="J86" s="41"/>
      <c r="K86" s="453"/>
    </row>
    <row r="87" spans="1:11" ht="15.95" customHeight="1" x14ac:dyDescent="0.25">
      <c r="A87" s="691" t="s">
        <v>726</v>
      </c>
      <c r="B87" s="181" t="s">
        <v>689</v>
      </c>
      <c r="C87" s="181" t="s">
        <v>44</v>
      </c>
      <c r="D87" s="119"/>
      <c r="E87" s="117"/>
      <c r="F87" s="117"/>
      <c r="G87" s="268">
        <v>8000</v>
      </c>
      <c r="H87" s="41"/>
      <c r="I87" s="41"/>
      <c r="J87" s="41"/>
      <c r="K87" s="453"/>
    </row>
    <row r="88" spans="1:11" ht="15.95" customHeight="1" x14ac:dyDescent="0.25">
      <c r="A88" s="691" t="s">
        <v>727</v>
      </c>
      <c r="B88" s="181"/>
      <c r="C88" s="181"/>
      <c r="D88" s="119"/>
      <c r="E88" s="117"/>
      <c r="F88" s="117"/>
      <c r="G88" s="268"/>
      <c r="H88" s="41"/>
      <c r="I88" s="41"/>
      <c r="J88" s="41"/>
      <c r="K88" s="453">
        <v>790000</v>
      </c>
    </row>
    <row r="89" spans="1:11" ht="15.95" customHeight="1" x14ac:dyDescent="0.25">
      <c r="A89" s="116" t="s">
        <v>728</v>
      </c>
      <c r="B89" s="181"/>
      <c r="C89" s="181"/>
      <c r="D89" s="119"/>
      <c r="E89" s="117"/>
      <c r="F89" s="117"/>
      <c r="G89" s="268">
        <v>236</v>
      </c>
      <c r="H89" s="41"/>
      <c r="I89" s="41"/>
      <c r="J89" s="41"/>
      <c r="K89" s="453"/>
    </row>
    <row r="90" spans="1:11" ht="15.95" customHeight="1" x14ac:dyDescent="0.25">
      <c r="A90" s="116" t="s">
        <v>729</v>
      </c>
      <c r="B90" s="181" t="s">
        <v>689</v>
      </c>
      <c r="C90" s="181"/>
      <c r="D90" s="119"/>
      <c r="E90" s="117"/>
      <c r="F90" s="117"/>
      <c r="G90" s="268"/>
      <c r="H90" s="41"/>
      <c r="I90" s="41"/>
      <c r="J90" s="41"/>
      <c r="K90" s="453"/>
    </row>
    <row r="91" spans="1:11" ht="15.95" customHeight="1" x14ac:dyDescent="0.25">
      <c r="A91" s="116" t="s">
        <v>730</v>
      </c>
      <c r="B91" s="181" t="s">
        <v>689</v>
      </c>
      <c r="C91" s="181"/>
      <c r="D91" s="119"/>
      <c r="E91" s="117"/>
      <c r="F91" s="117"/>
      <c r="G91" s="268">
        <v>345</v>
      </c>
      <c r="H91" s="41"/>
      <c r="I91" s="41"/>
      <c r="J91" s="41"/>
      <c r="K91" s="453"/>
    </row>
    <row r="92" spans="1:11" ht="15.95" customHeight="1" x14ac:dyDescent="0.25">
      <c r="A92" s="116" t="s">
        <v>731</v>
      </c>
      <c r="B92" s="181" t="s">
        <v>689</v>
      </c>
      <c r="C92" s="181"/>
      <c r="D92" s="119"/>
      <c r="E92" s="117"/>
      <c r="F92" s="117"/>
      <c r="G92" s="268">
        <v>490</v>
      </c>
      <c r="H92" s="41"/>
      <c r="I92" s="41"/>
      <c r="J92" s="41"/>
      <c r="K92" s="453"/>
    </row>
    <row r="93" spans="1:11" ht="15.95" customHeight="1" x14ac:dyDescent="0.25">
      <c r="A93" s="116" t="s">
        <v>732</v>
      </c>
      <c r="B93" s="181" t="s">
        <v>689</v>
      </c>
      <c r="C93" s="181"/>
      <c r="D93" s="119"/>
      <c r="E93" s="117"/>
      <c r="F93" s="117"/>
      <c r="G93" s="268">
        <v>236</v>
      </c>
      <c r="H93" s="41"/>
      <c r="I93" s="41"/>
      <c r="J93" s="41"/>
      <c r="K93" s="453"/>
    </row>
    <row r="94" spans="1:11" ht="15.95" customHeight="1" x14ac:dyDescent="0.25">
      <c r="A94" s="116" t="s">
        <v>733</v>
      </c>
      <c r="B94" s="181" t="s">
        <v>689</v>
      </c>
      <c r="C94" s="181" t="s">
        <v>734</v>
      </c>
      <c r="D94" s="119"/>
      <c r="E94" s="117"/>
      <c r="F94" s="117"/>
      <c r="G94" s="268">
        <v>428</v>
      </c>
      <c r="H94" s="41"/>
      <c r="I94" s="41"/>
      <c r="J94" s="41"/>
      <c r="K94" s="453"/>
    </row>
    <row r="95" spans="1:11" ht="15.95" customHeight="1" x14ac:dyDescent="0.25">
      <c r="A95" s="116" t="s">
        <v>735</v>
      </c>
      <c r="B95" s="181" t="s">
        <v>689</v>
      </c>
      <c r="C95" s="181" t="s">
        <v>734</v>
      </c>
      <c r="D95" s="119"/>
      <c r="E95" s="117"/>
      <c r="F95" s="117"/>
      <c r="G95" s="268">
        <v>370</v>
      </c>
      <c r="H95" s="41"/>
      <c r="I95" s="41"/>
      <c r="J95" s="41"/>
      <c r="K95" s="453"/>
    </row>
    <row r="96" spans="1:11" ht="15.95" customHeight="1" x14ac:dyDescent="0.25">
      <c r="A96" s="116" t="s">
        <v>736</v>
      </c>
      <c r="B96" s="181" t="s">
        <v>689</v>
      </c>
      <c r="C96" s="181" t="s">
        <v>734</v>
      </c>
      <c r="D96" s="119"/>
      <c r="E96" s="117"/>
      <c r="F96" s="117"/>
      <c r="G96" s="268">
        <v>568</v>
      </c>
      <c r="H96" s="41"/>
      <c r="I96" s="41"/>
      <c r="J96" s="41"/>
      <c r="K96" s="453"/>
    </row>
    <row r="97" spans="1:11" ht="15.95" customHeight="1" x14ac:dyDescent="0.25">
      <c r="A97" s="116" t="s">
        <v>737</v>
      </c>
      <c r="B97" s="181" t="s">
        <v>689</v>
      </c>
      <c r="C97" s="181" t="s">
        <v>734</v>
      </c>
      <c r="D97" s="119"/>
      <c r="E97" s="117"/>
      <c r="F97" s="117"/>
      <c r="G97" s="268">
        <v>370</v>
      </c>
      <c r="H97" s="41"/>
      <c r="I97" s="41"/>
      <c r="J97" s="41"/>
      <c r="K97" s="453"/>
    </row>
    <row r="98" spans="1:11" ht="15.95" customHeight="1" x14ac:dyDescent="0.25">
      <c r="A98" s="691" t="s">
        <v>738</v>
      </c>
      <c r="B98" s="181" t="s">
        <v>689</v>
      </c>
      <c r="C98" s="181"/>
      <c r="D98" s="119"/>
      <c r="E98" s="117"/>
      <c r="F98" s="117"/>
      <c r="G98" s="268"/>
      <c r="H98" s="41"/>
      <c r="I98" s="41"/>
      <c r="J98" s="41"/>
      <c r="K98" s="453">
        <v>750000</v>
      </c>
    </row>
    <row r="99" spans="1:11" ht="15.95" customHeight="1" x14ac:dyDescent="0.25">
      <c r="A99" s="116" t="s">
        <v>739</v>
      </c>
      <c r="B99" s="181"/>
      <c r="C99" s="181"/>
      <c r="D99" s="119"/>
      <c r="E99" s="117"/>
      <c r="F99" s="117"/>
      <c r="G99" s="268"/>
      <c r="H99" s="41"/>
      <c r="I99" s="41"/>
      <c r="J99" s="41"/>
      <c r="K99" s="453"/>
    </row>
    <row r="100" spans="1:11" ht="15.95" customHeight="1" x14ac:dyDescent="0.25">
      <c r="A100" s="116" t="s">
        <v>740</v>
      </c>
      <c r="B100" s="181" t="s">
        <v>689</v>
      </c>
      <c r="C100" s="181" t="s">
        <v>44</v>
      </c>
      <c r="D100" s="119"/>
      <c r="E100" s="117"/>
      <c r="F100" s="117"/>
      <c r="G100" s="268">
        <v>110</v>
      </c>
      <c r="H100" s="41"/>
      <c r="I100" s="41"/>
      <c r="J100" s="41"/>
      <c r="K100" s="453"/>
    </row>
    <row r="101" spans="1:11" ht="15.95" customHeight="1" x14ac:dyDescent="0.25">
      <c r="A101" s="116" t="s">
        <v>741</v>
      </c>
      <c r="B101" s="181" t="s">
        <v>689</v>
      </c>
      <c r="C101" s="181" t="s">
        <v>44</v>
      </c>
      <c r="D101" s="119"/>
      <c r="E101" s="117"/>
      <c r="F101" s="117"/>
      <c r="G101" s="268">
        <v>150</v>
      </c>
      <c r="H101" s="41"/>
      <c r="I101" s="41"/>
      <c r="J101" s="41"/>
      <c r="K101" s="453"/>
    </row>
    <row r="102" spans="1:11" ht="15.95" customHeight="1" x14ac:dyDescent="0.25">
      <c r="A102" s="116" t="s">
        <v>742</v>
      </c>
      <c r="B102" s="181"/>
      <c r="C102" s="181"/>
      <c r="D102" s="119"/>
      <c r="E102" s="117"/>
      <c r="F102" s="117"/>
      <c r="G102" s="268"/>
      <c r="H102" s="41"/>
      <c r="I102" s="41"/>
      <c r="J102" s="41"/>
      <c r="K102" s="453"/>
    </row>
    <row r="103" spans="1:11" ht="15.95" customHeight="1" x14ac:dyDescent="0.25">
      <c r="A103" s="116" t="s">
        <v>743</v>
      </c>
      <c r="B103" s="181" t="s">
        <v>689</v>
      </c>
      <c r="C103" s="181" t="s">
        <v>44</v>
      </c>
      <c r="D103" s="119"/>
      <c r="E103" s="117"/>
      <c r="F103" s="117"/>
      <c r="G103" s="268">
        <v>145</v>
      </c>
      <c r="H103" s="41"/>
      <c r="I103" s="41"/>
      <c r="J103" s="41"/>
      <c r="K103" s="453"/>
    </row>
    <row r="104" spans="1:11" ht="15.95" customHeight="1" x14ac:dyDescent="0.25">
      <c r="A104" s="116" t="s">
        <v>744</v>
      </c>
      <c r="B104" s="181" t="s">
        <v>689</v>
      </c>
      <c r="C104" s="181" t="s">
        <v>44</v>
      </c>
      <c r="D104" s="119"/>
      <c r="E104" s="117"/>
      <c r="F104" s="117"/>
      <c r="G104" s="268">
        <v>200</v>
      </c>
      <c r="H104" s="41"/>
      <c r="I104" s="41"/>
      <c r="J104" s="41"/>
      <c r="K104" s="453"/>
    </row>
    <row r="105" spans="1:11" ht="15.95" customHeight="1" x14ac:dyDescent="0.25">
      <c r="A105" s="691" t="s">
        <v>745</v>
      </c>
      <c r="B105" s="181"/>
      <c r="C105" s="181"/>
      <c r="D105" s="119"/>
      <c r="E105" s="117"/>
      <c r="F105" s="117"/>
      <c r="G105" s="268"/>
      <c r="H105" s="41"/>
      <c r="I105" s="41"/>
      <c r="J105" s="41"/>
      <c r="K105" s="453">
        <v>390000</v>
      </c>
    </row>
    <row r="106" spans="1:11" ht="15.95" customHeight="1" x14ac:dyDescent="0.25">
      <c r="A106" s="116" t="s">
        <v>746</v>
      </c>
      <c r="B106" s="181" t="s">
        <v>747</v>
      </c>
      <c r="C106" s="181"/>
      <c r="D106" s="119"/>
      <c r="E106" s="117"/>
      <c r="F106" s="117"/>
      <c r="G106" s="268">
        <v>1456</v>
      </c>
      <c r="H106" s="41"/>
      <c r="I106" s="41"/>
      <c r="J106" s="41"/>
      <c r="K106" s="453"/>
    </row>
    <row r="107" spans="1:11" ht="15.95" customHeight="1" x14ac:dyDescent="0.25">
      <c r="A107" s="116" t="s">
        <v>748</v>
      </c>
      <c r="B107" s="181" t="s">
        <v>689</v>
      </c>
      <c r="C107" s="181" t="s">
        <v>44</v>
      </c>
      <c r="D107" s="119"/>
      <c r="E107" s="117"/>
      <c r="F107" s="117"/>
      <c r="G107" s="268">
        <v>113</v>
      </c>
      <c r="H107" s="41"/>
      <c r="I107" s="41"/>
      <c r="J107" s="41"/>
      <c r="K107" s="453"/>
    </row>
    <row r="108" spans="1:11" ht="15.95" customHeight="1" x14ac:dyDescent="0.25">
      <c r="A108" s="691" t="s">
        <v>749</v>
      </c>
      <c r="B108" s="181" t="s">
        <v>689</v>
      </c>
      <c r="C108" s="181" t="s">
        <v>44</v>
      </c>
      <c r="D108" s="119"/>
      <c r="E108" s="117"/>
      <c r="F108" s="117"/>
      <c r="G108" s="268">
        <v>10500</v>
      </c>
      <c r="H108" s="41"/>
      <c r="I108" s="41"/>
      <c r="J108" s="41"/>
      <c r="K108" s="453">
        <v>320000</v>
      </c>
    </row>
    <row r="109" spans="1:11" ht="15.95" customHeight="1" x14ac:dyDescent="0.25">
      <c r="A109" s="691" t="s">
        <v>750</v>
      </c>
      <c r="B109" s="181"/>
      <c r="C109" s="181"/>
      <c r="D109" s="119"/>
      <c r="E109" s="117"/>
      <c r="F109" s="117"/>
      <c r="G109" s="268"/>
      <c r="H109" s="41"/>
      <c r="I109" s="41"/>
      <c r="J109" s="41"/>
      <c r="K109" s="453">
        <v>260000</v>
      </c>
    </row>
    <row r="110" spans="1:11" ht="30" x14ac:dyDescent="0.25">
      <c r="A110" s="116" t="s">
        <v>751</v>
      </c>
      <c r="B110" s="181"/>
      <c r="C110" s="181"/>
      <c r="D110" s="119"/>
      <c r="E110" s="117"/>
      <c r="F110" s="117"/>
      <c r="G110" s="268"/>
      <c r="H110" s="41"/>
      <c r="I110" s="41"/>
      <c r="J110" s="41"/>
      <c r="K110" s="453"/>
    </row>
    <row r="111" spans="1:11" ht="15.95" customHeight="1" x14ac:dyDescent="0.25">
      <c r="A111" s="691" t="s">
        <v>752</v>
      </c>
      <c r="B111" s="181"/>
      <c r="C111" s="181"/>
      <c r="D111" s="119"/>
      <c r="E111" s="117"/>
      <c r="F111" s="117"/>
      <c r="G111" s="268"/>
      <c r="H111" s="41"/>
      <c r="I111" s="41"/>
      <c r="J111" s="41"/>
      <c r="K111" s="453"/>
    </row>
    <row r="112" spans="1:11" ht="15.95" customHeight="1" x14ac:dyDescent="0.25">
      <c r="A112" s="116" t="s">
        <v>753</v>
      </c>
      <c r="B112" s="181" t="s">
        <v>689</v>
      </c>
      <c r="C112" s="181" t="s">
        <v>44</v>
      </c>
      <c r="D112" s="119"/>
      <c r="E112" s="117"/>
      <c r="F112" s="117"/>
      <c r="G112" s="268">
        <v>182</v>
      </c>
      <c r="H112" s="41"/>
      <c r="I112" s="41"/>
      <c r="J112" s="41"/>
      <c r="K112" s="453"/>
    </row>
    <row r="113" spans="1:11" ht="15.95" customHeight="1" x14ac:dyDescent="0.25">
      <c r="A113" s="116" t="s">
        <v>754</v>
      </c>
      <c r="B113" s="181" t="s">
        <v>689</v>
      </c>
      <c r="C113" s="181" t="s">
        <v>44</v>
      </c>
      <c r="D113" s="119"/>
      <c r="E113" s="117"/>
      <c r="F113" s="117"/>
      <c r="G113" s="268">
        <v>145</v>
      </c>
      <c r="H113" s="41"/>
      <c r="I113" s="41"/>
      <c r="J113" s="41"/>
      <c r="K113" s="453"/>
    </row>
    <row r="114" spans="1:11" ht="15.95" customHeight="1" x14ac:dyDescent="0.25">
      <c r="A114" s="691" t="s">
        <v>755</v>
      </c>
      <c r="B114" s="181"/>
      <c r="C114" s="181"/>
      <c r="D114" s="119"/>
      <c r="E114" s="117"/>
      <c r="F114" s="117"/>
      <c r="G114" s="268"/>
      <c r="H114" s="41"/>
      <c r="I114" s="41"/>
      <c r="J114" s="41"/>
      <c r="K114" s="453"/>
    </row>
    <row r="115" spans="1:11" ht="15.95" customHeight="1" x14ac:dyDescent="0.25">
      <c r="A115" s="116" t="s">
        <v>753</v>
      </c>
      <c r="B115" s="181" t="s">
        <v>689</v>
      </c>
      <c r="C115" s="181" t="s">
        <v>44</v>
      </c>
      <c r="D115" s="119"/>
      <c r="E115" s="117"/>
      <c r="F115" s="117"/>
      <c r="G115" s="268">
        <v>145</v>
      </c>
      <c r="H115" s="41"/>
      <c r="I115" s="41"/>
      <c r="J115" s="41"/>
      <c r="K115" s="453"/>
    </row>
    <row r="116" spans="1:11" ht="15.95" customHeight="1" x14ac:dyDescent="0.25">
      <c r="A116" s="116" t="s">
        <v>754</v>
      </c>
      <c r="B116" s="181" t="s">
        <v>689</v>
      </c>
      <c r="C116" s="181" t="s">
        <v>44</v>
      </c>
      <c r="D116" s="119"/>
      <c r="E116" s="117"/>
      <c r="F116" s="117"/>
      <c r="G116" s="268">
        <v>109</v>
      </c>
      <c r="H116" s="41"/>
      <c r="I116" s="41"/>
      <c r="J116" s="41"/>
      <c r="K116" s="453"/>
    </row>
    <row r="117" spans="1:11" ht="15.95" customHeight="1" x14ac:dyDescent="0.25">
      <c r="A117" s="691" t="s">
        <v>756</v>
      </c>
      <c r="B117" s="181" t="s">
        <v>689</v>
      </c>
      <c r="C117" s="181" t="s">
        <v>63</v>
      </c>
      <c r="D117" s="119"/>
      <c r="E117" s="117"/>
      <c r="F117" s="117"/>
      <c r="G117" s="268">
        <v>55</v>
      </c>
      <c r="H117" s="41"/>
      <c r="I117" s="41"/>
      <c r="J117" s="41"/>
      <c r="K117" s="453"/>
    </row>
    <row r="118" spans="1:11" ht="15.95" customHeight="1" x14ac:dyDescent="0.25">
      <c r="A118" s="691" t="s">
        <v>757</v>
      </c>
      <c r="B118" s="181" t="s">
        <v>689</v>
      </c>
      <c r="C118" s="181" t="s">
        <v>44</v>
      </c>
      <c r="D118" s="119"/>
      <c r="E118" s="117"/>
      <c r="F118" s="117"/>
      <c r="G118" s="268">
        <v>182</v>
      </c>
      <c r="H118" s="41"/>
      <c r="I118" s="41"/>
      <c r="J118" s="41"/>
      <c r="K118" s="453"/>
    </row>
    <row r="119" spans="1:11" ht="15.95" customHeight="1" x14ac:dyDescent="0.25">
      <c r="A119" s="116"/>
      <c r="B119" s="181" t="s">
        <v>689</v>
      </c>
      <c r="C119" s="181" t="s">
        <v>63</v>
      </c>
      <c r="D119" s="119"/>
      <c r="E119" s="117"/>
      <c r="F119" s="117"/>
      <c r="G119" s="268">
        <v>9.1</v>
      </c>
      <c r="H119" s="41"/>
      <c r="I119" s="41"/>
      <c r="J119" s="41"/>
      <c r="K119" s="453"/>
    </row>
    <row r="120" spans="1:11" ht="15.95" customHeight="1" x14ac:dyDescent="0.25">
      <c r="A120" s="116"/>
      <c r="B120" s="181"/>
      <c r="C120" s="181"/>
      <c r="D120" s="119"/>
      <c r="E120" s="117"/>
      <c r="F120" s="117"/>
      <c r="G120" s="268"/>
      <c r="H120" s="41"/>
      <c r="I120" s="41"/>
      <c r="J120" s="41"/>
      <c r="K120" s="453"/>
    </row>
    <row r="121" spans="1:11" ht="15.95" customHeight="1" x14ac:dyDescent="0.25">
      <c r="A121" s="116"/>
      <c r="B121" s="181"/>
      <c r="C121" s="181"/>
      <c r="D121" s="119"/>
      <c r="E121" s="117"/>
      <c r="F121" s="117"/>
      <c r="G121" s="268"/>
      <c r="H121" s="41"/>
      <c r="I121" s="41"/>
      <c r="J121" s="41"/>
      <c r="K121" s="453"/>
    </row>
    <row r="122" spans="1:11" ht="15.95" customHeight="1" x14ac:dyDescent="0.25">
      <c r="A122" s="691" t="s">
        <v>758</v>
      </c>
      <c r="B122" s="181" t="s">
        <v>759</v>
      </c>
      <c r="C122" s="181" t="s">
        <v>44</v>
      </c>
      <c r="D122" s="119">
        <v>0.01</v>
      </c>
      <c r="E122" s="117"/>
      <c r="F122" s="117"/>
      <c r="G122" s="268"/>
      <c r="H122" s="41"/>
      <c r="I122" s="41"/>
      <c r="J122" s="41"/>
      <c r="K122" s="453">
        <v>230000</v>
      </c>
    </row>
    <row r="123" spans="1:11" ht="15.95" customHeight="1" x14ac:dyDescent="0.25">
      <c r="A123" s="691" t="s">
        <v>760</v>
      </c>
      <c r="B123" s="181"/>
      <c r="C123" s="181"/>
      <c r="D123" s="119"/>
      <c r="E123" s="117"/>
      <c r="F123" s="117"/>
      <c r="G123" s="268"/>
      <c r="H123" s="41"/>
      <c r="I123" s="41"/>
      <c r="J123" s="41"/>
      <c r="K123" s="453"/>
    </row>
    <row r="124" spans="1:11" ht="15.95" customHeight="1" x14ac:dyDescent="0.25">
      <c r="A124" s="116" t="s">
        <v>761</v>
      </c>
      <c r="B124" s="181" t="s">
        <v>762</v>
      </c>
      <c r="C124" s="181"/>
      <c r="D124" s="119"/>
      <c r="E124" s="117"/>
      <c r="F124" s="117"/>
      <c r="G124" s="268"/>
      <c r="H124" s="41"/>
      <c r="I124" s="41"/>
      <c r="J124" s="41"/>
      <c r="K124" s="453"/>
    </row>
    <row r="125" spans="1:11" ht="15.95" customHeight="1" x14ac:dyDescent="0.25">
      <c r="A125" s="116" t="s">
        <v>763</v>
      </c>
      <c r="B125" s="181" t="s">
        <v>764</v>
      </c>
      <c r="C125" s="181" t="s">
        <v>44</v>
      </c>
      <c r="D125" s="119"/>
      <c r="E125" s="117"/>
      <c r="F125" s="117"/>
      <c r="G125" s="268"/>
      <c r="H125" s="41"/>
      <c r="I125" s="41"/>
      <c r="J125" s="41"/>
      <c r="K125" s="453"/>
    </row>
    <row r="126" spans="1:11" ht="45" x14ac:dyDescent="0.25">
      <c r="A126" s="116" t="s">
        <v>765</v>
      </c>
      <c r="B126" s="181" t="s">
        <v>766</v>
      </c>
      <c r="C126" s="181"/>
      <c r="D126" s="119"/>
      <c r="E126" s="117"/>
      <c r="F126" s="117"/>
      <c r="G126" s="268"/>
      <c r="H126" s="41"/>
      <c r="I126" s="41"/>
      <c r="J126" s="41"/>
      <c r="K126" s="453"/>
    </row>
    <row r="127" spans="1:11" ht="15.95" customHeight="1" x14ac:dyDescent="0.25">
      <c r="A127" s="116" t="s">
        <v>767</v>
      </c>
      <c r="B127" s="181"/>
      <c r="C127" s="181"/>
      <c r="D127" s="119"/>
      <c r="E127" s="117"/>
      <c r="F127" s="117"/>
      <c r="G127" s="268"/>
      <c r="H127" s="41"/>
      <c r="I127" s="41"/>
      <c r="J127" s="41"/>
      <c r="K127" s="453"/>
    </row>
    <row r="128" spans="1:11" ht="15.95" customHeight="1" x14ac:dyDescent="0.25">
      <c r="A128" s="116" t="s">
        <v>768</v>
      </c>
      <c r="B128" s="181"/>
      <c r="C128" s="181"/>
      <c r="D128" s="119"/>
      <c r="E128" s="117"/>
      <c r="F128" s="117"/>
      <c r="G128" s="268"/>
      <c r="H128" s="41"/>
      <c r="I128" s="41"/>
      <c r="J128" s="41"/>
      <c r="K128" s="453"/>
    </row>
    <row r="129" spans="1:11" ht="15.95" customHeight="1" x14ac:dyDescent="0.25">
      <c r="A129" s="691" t="s">
        <v>769</v>
      </c>
      <c r="B129" s="181"/>
      <c r="C129" s="181"/>
      <c r="D129" s="119"/>
      <c r="E129" s="117"/>
      <c r="F129" s="117"/>
      <c r="G129" s="268"/>
      <c r="H129" s="41"/>
      <c r="I129" s="41"/>
      <c r="J129" s="41"/>
      <c r="K129" s="453">
        <v>200000</v>
      </c>
    </row>
    <row r="130" spans="1:11" ht="15.95" customHeight="1" x14ac:dyDescent="0.25">
      <c r="A130" s="116" t="s">
        <v>770</v>
      </c>
      <c r="B130" s="181" t="s">
        <v>689</v>
      </c>
      <c r="C130" s="181" t="s">
        <v>771</v>
      </c>
      <c r="D130" s="119"/>
      <c r="E130" s="117"/>
      <c r="F130" s="117"/>
      <c r="G130" s="268">
        <v>73</v>
      </c>
      <c r="H130" s="41"/>
      <c r="I130" s="41"/>
      <c r="J130" s="41"/>
      <c r="K130" s="453"/>
    </row>
    <row r="131" spans="1:11" ht="15.95" customHeight="1" x14ac:dyDescent="0.25">
      <c r="A131" s="116" t="s">
        <v>772</v>
      </c>
      <c r="B131" s="181" t="s">
        <v>773</v>
      </c>
      <c r="C131" s="181" t="s">
        <v>771</v>
      </c>
      <c r="D131" s="119">
        <v>0.1</v>
      </c>
      <c r="E131" s="117"/>
      <c r="F131" s="117"/>
      <c r="G131" s="268"/>
      <c r="H131" s="41"/>
      <c r="I131" s="41"/>
      <c r="J131" s="41"/>
      <c r="K131" s="453"/>
    </row>
    <row r="132" spans="1:11" ht="15.95" customHeight="1" x14ac:dyDescent="0.25">
      <c r="A132" s="116" t="s">
        <v>774</v>
      </c>
      <c r="B132" s="181" t="s">
        <v>773</v>
      </c>
      <c r="C132" s="181" t="s">
        <v>771</v>
      </c>
      <c r="D132" s="119">
        <v>0.1</v>
      </c>
      <c r="E132" s="117"/>
      <c r="F132" s="117"/>
      <c r="G132" s="268"/>
      <c r="H132" s="41"/>
      <c r="I132" s="41"/>
      <c r="J132" s="41"/>
      <c r="K132" s="453"/>
    </row>
    <row r="133" spans="1:11" ht="15.95" customHeight="1" x14ac:dyDescent="0.25">
      <c r="A133" s="116" t="s">
        <v>775</v>
      </c>
      <c r="B133" s="181" t="s">
        <v>773</v>
      </c>
      <c r="C133" s="181" t="s">
        <v>771</v>
      </c>
      <c r="D133" s="119">
        <v>0.1</v>
      </c>
      <c r="E133" s="117"/>
      <c r="F133" s="117"/>
      <c r="G133" s="268"/>
      <c r="H133" s="41"/>
      <c r="I133" s="41"/>
      <c r="J133" s="41"/>
      <c r="K133" s="453"/>
    </row>
    <row r="134" spans="1:11" ht="15.95" customHeight="1" x14ac:dyDescent="0.25">
      <c r="A134" s="116" t="s">
        <v>776</v>
      </c>
      <c r="B134" s="181" t="s">
        <v>777</v>
      </c>
      <c r="C134" s="181"/>
      <c r="D134" s="119"/>
      <c r="E134" s="117"/>
      <c r="F134" s="117"/>
      <c r="G134" s="268">
        <v>56</v>
      </c>
      <c r="H134" s="41"/>
      <c r="I134" s="41"/>
      <c r="J134" s="41"/>
      <c r="K134" s="453"/>
    </row>
    <row r="135" spans="1:11" ht="15.95" customHeight="1" x14ac:dyDescent="0.25">
      <c r="A135" s="691" t="s">
        <v>778</v>
      </c>
      <c r="B135" s="181"/>
      <c r="C135" s="181"/>
      <c r="D135" s="119"/>
      <c r="E135" s="117"/>
      <c r="F135" s="117"/>
      <c r="G135" s="268"/>
      <c r="H135" s="41"/>
      <c r="I135" s="41"/>
      <c r="J135" s="41"/>
      <c r="K135" s="453">
        <v>139000</v>
      </c>
    </row>
    <row r="136" spans="1:11" ht="15.95" customHeight="1" x14ac:dyDescent="0.25">
      <c r="A136" s="116" t="s">
        <v>779</v>
      </c>
      <c r="B136" s="181" t="s">
        <v>689</v>
      </c>
      <c r="C136" s="181" t="s">
        <v>780</v>
      </c>
      <c r="D136" s="119"/>
      <c r="E136" s="117"/>
      <c r="F136" s="117"/>
      <c r="G136" s="268">
        <v>210</v>
      </c>
      <c r="H136" s="41"/>
      <c r="I136" s="41"/>
      <c r="J136" s="41"/>
      <c r="K136" s="453"/>
    </row>
    <row r="137" spans="1:11" ht="15.95" customHeight="1" x14ac:dyDescent="0.25">
      <c r="A137" s="116"/>
      <c r="B137" s="181" t="s">
        <v>689</v>
      </c>
      <c r="C137" s="181" t="s">
        <v>781</v>
      </c>
      <c r="D137" s="119"/>
      <c r="E137" s="117"/>
      <c r="F137" s="117"/>
      <c r="G137" s="268">
        <v>105</v>
      </c>
      <c r="H137" s="41"/>
      <c r="I137" s="41"/>
      <c r="J137" s="41"/>
      <c r="K137" s="453"/>
    </row>
    <row r="138" spans="1:11" ht="15.95" customHeight="1" x14ac:dyDescent="0.25">
      <c r="A138" s="116" t="s">
        <v>782</v>
      </c>
      <c r="B138" s="181"/>
      <c r="C138" s="181"/>
      <c r="D138" s="119"/>
      <c r="E138" s="117"/>
      <c r="F138" s="117"/>
      <c r="G138" s="268"/>
      <c r="H138" s="41"/>
      <c r="I138" s="41"/>
      <c r="J138" s="41"/>
      <c r="K138" s="453"/>
    </row>
    <row r="139" spans="1:11" ht="15.95" customHeight="1" x14ac:dyDescent="0.25">
      <c r="A139" s="116" t="s">
        <v>783</v>
      </c>
      <c r="B139" s="181" t="s">
        <v>689</v>
      </c>
      <c r="C139" s="181"/>
      <c r="D139" s="119"/>
      <c r="E139" s="117"/>
      <c r="F139" s="117"/>
      <c r="G139" s="268">
        <v>154</v>
      </c>
      <c r="H139" s="41"/>
      <c r="I139" s="41"/>
      <c r="J139" s="41"/>
      <c r="K139" s="453"/>
    </row>
    <row r="140" spans="1:11" ht="15.95" customHeight="1" x14ac:dyDescent="0.25">
      <c r="A140" s="116" t="s">
        <v>784</v>
      </c>
      <c r="B140" s="181" t="s">
        <v>689</v>
      </c>
      <c r="C140" s="181"/>
      <c r="D140" s="119"/>
      <c r="E140" s="117"/>
      <c r="F140" s="117"/>
      <c r="G140" s="268">
        <v>70</v>
      </c>
      <c r="H140" s="41"/>
      <c r="I140" s="41"/>
      <c r="J140" s="41"/>
      <c r="K140" s="453"/>
    </row>
    <row r="141" spans="1:11" ht="15.95" customHeight="1" x14ac:dyDescent="0.25">
      <c r="A141" s="116"/>
      <c r="B141" s="181"/>
      <c r="C141" s="181"/>
      <c r="D141" s="119"/>
      <c r="E141" s="117"/>
      <c r="F141" s="117"/>
      <c r="G141" s="268"/>
      <c r="H141" s="41"/>
      <c r="I141" s="41"/>
      <c r="J141" s="41"/>
      <c r="K141" s="453"/>
    </row>
    <row r="142" spans="1:11" ht="15.95" customHeight="1" x14ac:dyDescent="0.25">
      <c r="A142" s="116" t="s">
        <v>785</v>
      </c>
      <c r="B142" s="181" t="s">
        <v>689</v>
      </c>
      <c r="C142" s="181"/>
      <c r="D142" s="119"/>
      <c r="E142" s="117"/>
      <c r="F142" s="117"/>
      <c r="G142" s="268">
        <v>228</v>
      </c>
      <c r="H142" s="41"/>
      <c r="I142" s="41"/>
      <c r="J142" s="41"/>
      <c r="K142" s="453"/>
    </row>
    <row r="143" spans="1:11" ht="15.95" customHeight="1" x14ac:dyDescent="0.25">
      <c r="A143" s="116" t="s">
        <v>786</v>
      </c>
      <c r="B143" s="181" t="s">
        <v>689</v>
      </c>
      <c r="C143" s="181"/>
      <c r="D143" s="119"/>
      <c r="E143" s="117"/>
      <c r="F143" s="117"/>
      <c r="G143" s="268">
        <v>819</v>
      </c>
      <c r="H143" s="41"/>
      <c r="I143" s="41"/>
      <c r="J143" s="41"/>
      <c r="K143" s="453"/>
    </row>
    <row r="144" spans="1:11" ht="15.95" customHeight="1" x14ac:dyDescent="0.25">
      <c r="A144" s="116" t="s">
        <v>787</v>
      </c>
      <c r="B144" s="181" t="s">
        <v>689</v>
      </c>
      <c r="C144" s="181"/>
      <c r="D144" s="119"/>
      <c r="E144" s="117"/>
      <c r="F144" s="117"/>
      <c r="G144" s="268">
        <v>213</v>
      </c>
      <c r="H144" s="41"/>
      <c r="I144" s="41"/>
      <c r="J144" s="41"/>
      <c r="K144" s="453"/>
    </row>
    <row r="145" spans="1:11" ht="15.95" customHeight="1" x14ac:dyDescent="0.25">
      <c r="A145" s="116" t="s">
        <v>788</v>
      </c>
      <c r="B145" s="181" t="s">
        <v>689</v>
      </c>
      <c r="C145" s="181"/>
      <c r="D145" s="119"/>
      <c r="E145" s="117"/>
      <c r="F145" s="117"/>
      <c r="G145" s="268">
        <v>428</v>
      </c>
      <c r="H145" s="41"/>
      <c r="I145" s="41"/>
      <c r="J145" s="41"/>
      <c r="K145" s="453"/>
    </row>
    <row r="146" spans="1:11" ht="15.95" customHeight="1" x14ac:dyDescent="0.25">
      <c r="A146" s="116"/>
      <c r="B146" s="181"/>
      <c r="C146" s="181"/>
      <c r="D146" s="119"/>
      <c r="E146" s="117"/>
      <c r="F146" s="117"/>
      <c r="G146" s="268"/>
      <c r="H146" s="41"/>
      <c r="I146" s="41"/>
      <c r="J146" s="41"/>
      <c r="K146" s="453"/>
    </row>
    <row r="147" spans="1:11" ht="15.95" customHeight="1" x14ac:dyDescent="0.25">
      <c r="A147" s="691" t="s">
        <v>789</v>
      </c>
      <c r="B147" s="181"/>
      <c r="C147" s="181"/>
      <c r="D147" s="119"/>
      <c r="E147" s="117"/>
      <c r="F147" s="117"/>
      <c r="G147" s="268"/>
      <c r="H147" s="41"/>
      <c r="I147" s="41"/>
      <c r="J147" s="41"/>
      <c r="K147" s="453">
        <v>0</v>
      </c>
    </row>
    <row r="148" spans="1:11" ht="15.95" customHeight="1" x14ac:dyDescent="0.25">
      <c r="A148" s="116" t="s">
        <v>790</v>
      </c>
      <c r="B148" s="181" t="s">
        <v>791</v>
      </c>
      <c r="C148" s="181" t="s">
        <v>44</v>
      </c>
      <c r="D148" s="119"/>
      <c r="E148" s="117"/>
      <c r="F148" s="117"/>
      <c r="G148" s="268">
        <v>113</v>
      </c>
      <c r="H148" s="41"/>
      <c r="I148" s="41"/>
      <c r="J148" s="41"/>
      <c r="K148" s="453"/>
    </row>
    <row r="149" spans="1:11" ht="15.95" customHeight="1" x14ac:dyDescent="0.25">
      <c r="A149" s="116"/>
      <c r="B149" s="181" t="s">
        <v>792</v>
      </c>
      <c r="C149" s="181" t="s">
        <v>44</v>
      </c>
      <c r="D149" s="119"/>
      <c r="E149" s="117"/>
      <c r="F149" s="117"/>
      <c r="G149" s="268">
        <v>56</v>
      </c>
      <c r="H149" s="41"/>
      <c r="I149" s="41"/>
      <c r="J149" s="41"/>
      <c r="K149" s="453"/>
    </row>
    <row r="150" spans="1:11" ht="15.95" customHeight="1" x14ac:dyDescent="0.25">
      <c r="A150" s="116" t="s">
        <v>793</v>
      </c>
      <c r="B150" s="181" t="s">
        <v>689</v>
      </c>
      <c r="C150" s="181" t="s">
        <v>44</v>
      </c>
      <c r="D150" s="119"/>
      <c r="E150" s="117"/>
      <c r="F150" s="117"/>
      <c r="G150" s="268">
        <v>56</v>
      </c>
      <c r="H150" s="41"/>
      <c r="I150" s="41"/>
      <c r="J150" s="41"/>
      <c r="K150" s="453"/>
    </row>
    <row r="151" spans="1:11" ht="15.95" customHeight="1" x14ac:dyDescent="0.25">
      <c r="A151" s="116" t="s">
        <v>794</v>
      </c>
      <c r="B151" s="181" t="s">
        <v>689</v>
      </c>
      <c r="C151" s="181" t="s">
        <v>44</v>
      </c>
      <c r="D151" s="119"/>
      <c r="E151" s="117"/>
      <c r="F151" s="117"/>
      <c r="G151" s="268">
        <v>71</v>
      </c>
      <c r="H151" s="41"/>
      <c r="I151" s="41"/>
      <c r="J151" s="41"/>
      <c r="K151" s="453"/>
    </row>
    <row r="152" spans="1:11" ht="15.95" customHeight="1" x14ac:dyDescent="0.25">
      <c r="A152" s="116" t="s">
        <v>795</v>
      </c>
      <c r="B152" s="181" t="s">
        <v>796</v>
      </c>
      <c r="C152" s="181" t="s">
        <v>44</v>
      </c>
      <c r="D152" s="119"/>
      <c r="E152" s="117"/>
      <c r="F152" s="117"/>
      <c r="G152" s="268">
        <v>0.59</v>
      </c>
      <c r="H152" s="41"/>
      <c r="I152" s="41"/>
      <c r="J152" s="41"/>
      <c r="K152" s="453"/>
    </row>
    <row r="153" spans="1:11" ht="15.95" customHeight="1" x14ac:dyDescent="0.25">
      <c r="A153" s="116" t="s">
        <v>797</v>
      </c>
      <c r="B153" s="181" t="s">
        <v>798</v>
      </c>
      <c r="C153" s="181" t="s">
        <v>44</v>
      </c>
      <c r="D153" s="119"/>
      <c r="E153" s="117"/>
      <c r="F153" s="117"/>
      <c r="G153" s="268">
        <v>113</v>
      </c>
      <c r="H153" s="41"/>
      <c r="I153" s="41"/>
      <c r="J153" s="41"/>
      <c r="K153" s="453"/>
    </row>
    <row r="154" spans="1:11" ht="15.95" customHeight="1" x14ac:dyDescent="0.25">
      <c r="A154" s="116"/>
      <c r="B154" s="181" t="s">
        <v>799</v>
      </c>
      <c r="C154" s="181" t="s">
        <v>44</v>
      </c>
      <c r="D154" s="119"/>
      <c r="E154" s="117"/>
      <c r="F154" s="117"/>
      <c r="G154" s="268">
        <v>56</v>
      </c>
      <c r="H154" s="41"/>
      <c r="I154" s="41"/>
      <c r="J154" s="41"/>
      <c r="K154" s="453"/>
    </row>
    <row r="155" spans="1:11" ht="15.95" customHeight="1" x14ac:dyDescent="0.25">
      <c r="A155" s="116"/>
      <c r="B155" s="181" t="s">
        <v>800</v>
      </c>
      <c r="C155" s="181" t="s">
        <v>44</v>
      </c>
      <c r="D155" s="119"/>
      <c r="E155" s="117"/>
      <c r="F155" s="117"/>
      <c r="G155" s="268">
        <v>0.59</v>
      </c>
      <c r="H155" s="41"/>
      <c r="I155" s="41"/>
      <c r="J155" s="41"/>
      <c r="K155" s="453"/>
    </row>
    <row r="156" spans="1:11" ht="15.95" customHeight="1" x14ac:dyDescent="0.25">
      <c r="A156" s="116" t="s">
        <v>801</v>
      </c>
      <c r="B156" s="181" t="s">
        <v>802</v>
      </c>
      <c r="C156" s="181" t="s">
        <v>44</v>
      </c>
      <c r="D156" s="119"/>
      <c r="E156" s="117"/>
      <c r="F156" s="117"/>
      <c r="G156" s="268">
        <v>87</v>
      </c>
      <c r="H156" s="41"/>
      <c r="I156" s="41"/>
      <c r="J156" s="41"/>
      <c r="K156" s="453"/>
    </row>
    <row r="157" spans="1:11" ht="15.95" customHeight="1" x14ac:dyDescent="0.25">
      <c r="A157" s="691" t="s">
        <v>803</v>
      </c>
      <c r="B157" s="181"/>
      <c r="C157" s="181"/>
      <c r="D157" s="119"/>
      <c r="E157" s="117"/>
      <c r="F157" s="117"/>
      <c r="G157" s="268"/>
      <c r="H157" s="41"/>
      <c r="I157" s="41"/>
      <c r="J157" s="41"/>
      <c r="K157" s="453"/>
    </row>
    <row r="158" spans="1:11" ht="15.95" customHeight="1" x14ac:dyDescent="0.25">
      <c r="A158" s="116" t="s">
        <v>804</v>
      </c>
      <c r="B158" s="181" t="s">
        <v>805</v>
      </c>
      <c r="C158" s="181"/>
      <c r="D158" s="119">
        <v>0.05</v>
      </c>
      <c r="E158" s="117"/>
      <c r="F158" s="117"/>
      <c r="G158" s="268"/>
      <c r="H158" s="41"/>
      <c r="I158" s="41"/>
      <c r="J158" s="41"/>
      <c r="K158" s="453"/>
    </row>
    <row r="159" spans="1:11" ht="15.95" customHeight="1" x14ac:dyDescent="0.25">
      <c r="A159" s="116" t="s">
        <v>806</v>
      </c>
      <c r="B159" s="181"/>
      <c r="C159" s="181"/>
      <c r="D159" s="119">
        <v>0.1</v>
      </c>
      <c r="E159" s="117"/>
      <c r="F159" s="117"/>
      <c r="G159" s="268"/>
      <c r="H159" s="41"/>
      <c r="I159" s="41"/>
      <c r="J159" s="41"/>
      <c r="K159" s="453"/>
    </row>
    <row r="160" spans="1:11" ht="15.95" customHeight="1" x14ac:dyDescent="0.25">
      <c r="A160" s="691" t="s">
        <v>71</v>
      </c>
      <c r="B160" s="181"/>
      <c r="C160" s="181"/>
      <c r="D160" s="119"/>
      <c r="E160" s="117"/>
      <c r="F160" s="117"/>
      <c r="G160" s="268"/>
      <c r="H160" s="41"/>
      <c r="I160" s="41"/>
      <c r="J160" s="41"/>
      <c r="K160" s="453">
        <v>95000</v>
      </c>
    </row>
    <row r="161" spans="1:11" ht="15.95" customHeight="1" x14ac:dyDescent="0.25">
      <c r="A161" s="116" t="s">
        <v>807</v>
      </c>
      <c r="B161" s="181" t="s">
        <v>689</v>
      </c>
      <c r="C161" s="181" t="s">
        <v>63</v>
      </c>
      <c r="D161" s="119"/>
      <c r="E161" s="117"/>
      <c r="F161" s="117"/>
      <c r="G161" s="268">
        <v>460</v>
      </c>
      <c r="H161" s="41"/>
      <c r="I161" s="41"/>
      <c r="J161" s="41"/>
      <c r="K161" s="453"/>
    </row>
    <row r="162" spans="1:11" ht="15.95" customHeight="1" x14ac:dyDescent="0.25">
      <c r="A162" s="116" t="s">
        <v>808</v>
      </c>
      <c r="B162" s="181" t="s">
        <v>689</v>
      </c>
      <c r="C162" s="181" t="s">
        <v>63</v>
      </c>
      <c r="D162" s="119"/>
      <c r="E162" s="117"/>
      <c r="F162" s="117"/>
      <c r="G162" s="268">
        <v>770</v>
      </c>
      <c r="H162" s="41"/>
      <c r="I162" s="41"/>
      <c r="J162" s="41"/>
      <c r="K162" s="453"/>
    </row>
    <row r="163" spans="1:11" ht="15.95" customHeight="1" x14ac:dyDescent="0.25">
      <c r="A163" s="116" t="s">
        <v>809</v>
      </c>
      <c r="B163" s="181" t="s">
        <v>689</v>
      </c>
      <c r="C163" s="181" t="s">
        <v>63</v>
      </c>
      <c r="D163" s="119"/>
      <c r="E163" s="117"/>
      <c r="F163" s="117"/>
      <c r="G163" s="268">
        <v>460</v>
      </c>
      <c r="H163" s="41"/>
      <c r="I163" s="41"/>
      <c r="J163" s="41"/>
      <c r="K163" s="453"/>
    </row>
    <row r="164" spans="1:11" ht="15.95" customHeight="1" x14ac:dyDescent="0.25">
      <c r="A164" s="116" t="s">
        <v>810</v>
      </c>
      <c r="B164" s="181" t="s">
        <v>689</v>
      </c>
      <c r="C164" s="181" t="s">
        <v>63</v>
      </c>
      <c r="D164" s="119"/>
      <c r="E164" s="117"/>
      <c r="F164" s="117"/>
      <c r="G164" s="268">
        <v>600</v>
      </c>
      <c r="H164" s="41"/>
      <c r="I164" s="41"/>
      <c r="J164" s="41"/>
      <c r="K164" s="453"/>
    </row>
    <row r="165" spans="1:11" ht="15.95" customHeight="1" x14ac:dyDescent="0.25">
      <c r="A165" s="116" t="s">
        <v>811</v>
      </c>
      <c r="B165" s="181" t="s">
        <v>689</v>
      </c>
      <c r="C165" s="181" t="s">
        <v>63</v>
      </c>
      <c r="D165" s="119"/>
      <c r="E165" s="117"/>
      <c r="F165" s="117"/>
      <c r="G165" s="268">
        <v>440</v>
      </c>
      <c r="H165" s="41"/>
      <c r="I165" s="41"/>
      <c r="J165" s="41"/>
      <c r="K165" s="453"/>
    </row>
    <row r="166" spans="1:11" ht="15.95" customHeight="1" x14ac:dyDescent="0.25">
      <c r="A166" s="691" t="s">
        <v>812</v>
      </c>
      <c r="B166" s="181"/>
      <c r="C166" s="181"/>
      <c r="D166" s="119"/>
      <c r="E166" s="117"/>
      <c r="F166" s="117"/>
      <c r="G166" s="268"/>
      <c r="H166" s="41"/>
      <c r="I166" s="41"/>
      <c r="J166" s="41"/>
      <c r="K166" s="453">
        <v>0</v>
      </c>
    </row>
    <row r="167" spans="1:11" ht="15.95" customHeight="1" x14ac:dyDescent="0.25">
      <c r="A167" s="116" t="s">
        <v>813</v>
      </c>
      <c r="B167" s="181" t="s">
        <v>814</v>
      </c>
      <c r="C167" s="181" t="s">
        <v>44</v>
      </c>
      <c r="D167" s="119">
        <v>0.08</v>
      </c>
      <c r="E167" s="117"/>
      <c r="F167" s="117"/>
      <c r="G167" s="268"/>
      <c r="H167" s="41"/>
      <c r="I167" s="41"/>
      <c r="J167" s="41"/>
      <c r="K167" s="453"/>
    </row>
    <row r="168" spans="1:11" ht="30" x14ac:dyDescent="0.25">
      <c r="A168" s="116" t="s">
        <v>815</v>
      </c>
      <c r="B168" s="181" t="s">
        <v>816</v>
      </c>
      <c r="C168" s="181" t="s">
        <v>817</v>
      </c>
      <c r="D168" s="119"/>
      <c r="E168" s="117"/>
      <c r="F168" s="117"/>
      <c r="G168" s="268">
        <v>228</v>
      </c>
      <c r="H168" s="41"/>
      <c r="I168" s="41"/>
      <c r="J168" s="41"/>
      <c r="K168" s="453"/>
    </row>
    <row r="169" spans="1:11" ht="15.95" customHeight="1" x14ac:dyDescent="0.25">
      <c r="A169" s="116" t="s">
        <v>818</v>
      </c>
      <c r="B169" s="181" t="s">
        <v>819</v>
      </c>
      <c r="C169" s="181" t="s">
        <v>63</v>
      </c>
      <c r="D169" s="119"/>
      <c r="E169" s="117"/>
      <c r="F169" s="117"/>
      <c r="G169" s="268">
        <v>64</v>
      </c>
      <c r="H169" s="41"/>
      <c r="I169" s="41"/>
      <c r="J169" s="41"/>
      <c r="K169" s="453"/>
    </row>
    <row r="170" spans="1:11" ht="15.95" customHeight="1" x14ac:dyDescent="0.25">
      <c r="A170" s="116" t="s">
        <v>820</v>
      </c>
      <c r="B170" s="181" t="s">
        <v>821</v>
      </c>
      <c r="C170" s="181" t="s">
        <v>63</v>
      </c>
      <c r="D170" s="119">
        <v>0.05</v>
      </c>
      <c r="E170" s="117"/>
      <c r="F170" s="117"/>
      <c r="G170" s="268"/>
      <c r="H170" s="41"/>
      <c r="I170" s="41"/>
      <c r="J170" s="41"/>
      <c r="K170" s="453"/>
    </row>
    <row r="171" spans="1:11" ht="15.95" customHeight="1" x14ac:dyDescent="0.25">
      <c r="A171" s="691" t="s">
        <v>565</v>
      </c>
      <c r="B171" s="181"/>
      <c r="C171" s="181"/>
      <c r="D171" s="119"/>
      <c r="E171" s="117"/>
      <c r="F171" s="117"/>
      <c r="G171" s="268"/>
      <c r="H171" s="41"/>
      <c r="I171" s="41"/>
      <c r="J171" s="41"/>
      <c r="K171" s="453">
        <v>40000</v>
      </c>
    </row>
    <row r="172" spans="1:11" ht="15.95" customHeight="1" x14ac:dyDescent="0.25">
      <c r="A172" s="116" t="s">
        <v>822</v>
      </c>
      <c r="B172" s="181"/>
      <c r="C172" s="181"/>
      <c r="D172" s="119"/>
      <c r="E172" s="117"/>
      <c r="F172" s="117"/>
      <c r="G172" s="268"/>
      <c r="H172" s="41"/>
      <c r="I172" s="41"/>
      <c r="J172" s="41"/>
      <c r="K172" s="453"/>
    </row>
    <row r="173" spans="1:11" ht="15.95" customHeight="1" x14ac:dyDescent="0.25">
      <c r="A173" s="116" t="s">
        <v>823</v>
      </c>
      <c r="B173" s="181" t="s">
        <v>824</v>
      </c>
      <c r="C173" s="181"/>
      <c r="D173" s="119"/>
      <c r="E173" s="117"/>
      <c r="F173" s="117"/>
      <c r="G173" s="268">
        <v>228</v>
      </c>
      <c r="H173" s="41"/>
      <c r="I173" s="41"/>
      <c r="J173" s="41"/>
      <c r="K173" s="453"/>
    </row>
    <row r="174" spans="1:11" ht="18.75" customHeight="1" x14ac:dyDescent="0.25">
      <c r="A174" s="693"/>
      <c r="B174" s="181" t="s">
        <v>825</v>
      </c>
      <c r="C174" s="181"/>
      <c r="D174" s="119"/>
      <c r="E174" s="117"/>
      <c r="F174" s="117"/>
      <c r="G174" s="268">
        <v>7.2</v>
      </c>
      <c r="H174" s="41"/>
      <c r="I174" s="41"/>
      <c r="J174" s="41"/>
      <c r="K174" s="453"/>
    </row>
    <row r="175" spans="1:11" ht="15.95" customHeight="1" x14ac:dyDescent="0.25">
      <c r="A175" s="116" t="s">
        <v>823</v>
      </c>
      <c r="B175" s="181" t="s">
        <v>826</v>
      </c>
      <c r="C175" s="181"/>
      <c r="D175" s="119"/>
      <c r="E175" s="117"/>
      <c r="F175" s="117"/>
      <c r="G175" s="268">
        <v>425</v>
      </c>
      <c r="H175" s="41"/>
      <c r="I175" s="41"/>
      <c r="J175" s="41"/>
      <c r="K175" s="453"/>
    </row>
    <row r="176" spans="1:11" ht="15.95" customHeight="1" x14ac:dyDescent="0.25">
      <c r="A176" s="116"/>
      <c r="B176" s="181" t="s">
        <v>825</v>
      </c>
      <c r="C176" s="181"/>
      <c r="D176" s="119"/>
      <c r="E176" s="117"/>
      <c r="F176" s="117"/>
      <c r="G176" s="268">
        <v>9.1</v>
      </c>
      <c r="H176" s="41"/>
      <c r="I176" s="41"/>
      <c r="J176" s="41"/>
      <c r="K176" s="453"/>
    </row>
    <row r="177" spans="1:11" ht="15.95" customHeight="1" x14ac:dyDescent="0.25">
      <c r="A177" s="116" t="s">
        <v>827</v>
      </c>
      <c r="B177" s="181" t="s">
        <v>689</v>
      </c>
      <c r="C177" s="181" t="s">
        <v>545</v>
      </c>
      <c r="D177" s="119"/>
      <c r="E177" s="117"/>
      <c r="F177" s="117"/>
      <c r="G177" s="268">
        <v>29</v>
      </c>
      <c r="H177" s="41"/>
      <c r="I177" s="41"/>
      <c r="J177" s="41"/>
      <c r="K177" s="453"/>
    </row>
    <row r="178" spans="1:11" ht="15.95" customHeight="1" x14ac:dyDescent="0.25">
      <c r="A178" s="116" t="s">
        <v>828</v>
      </c>
      <c r="B178" s="181" t="s">
        <v>689</v>
      </c>
      <c r="C178" s="181" t="s">
        <v>829</v>
      </c>
      <c r="D178" s="119"/>
      <c r="E178" s="117"/>
      <c r="F178" s="117"/>
      <c r="G178" s="268">
        <v>29</v>
      </c>
      <c r="H178" s="41"/>
      <c r="I178" s="41"/>
      <c r="J178" s="41"/>
      <c r="K178" s="453"/>
    </row>
    <row r="179" spans="1:11" ht="15.95" customHeight="1" x14ac:dyDescent="0.25">
      <c r="A179" s="116" t="s">
        <v>830</v>
      </c>
      <c r="B179" s="181" t="s">
        <v>831</v>
      </c>
      <c r="C179" s="181" t="s">
        <v>44</v>
      </c>
      <c r="D179" s="119"/>
      <c r="E179" s="117"/>
      <c r="F179" s="117"/>
      <c r="G179" s="268">
        <v>29</v>
      </c>
      <c r="H179" s="41"/>
      <c r="I179" s="41"/>
      <c r="J179" s="41"/>
      <c r="K179" s="453"/>
    </row>
    <row r="180" spans="1:11" x14ac:dyDescent="0.25">
      <c r="A180" s="116" t="s">
        <v>832</v>
      </c>
      <c r="B180" s="181"/>
      <c r="C180" s="181"/>
      <c r="D180" s="119"/>
      <c r="E180" s="117"/>
      <c r="F180" s="117"/>
      <c r="G180" s="268"/>
      <c r="H180" s="41"/>
      <c r="I180" s="41"/>
      <c r="J180" s="41"/>
      <c r="K180" s="453"/>
    </row>
    <row r="181" spans="1:11" ht="30" x14ac:dyDescent="0.25">
      <c r="A181" s="116"/>
      <c r="B181" s="181" t="s">
        <v>833</v>
      </c>
      <c r="C181" s="181" t="s">
        <v>834</v>
      </c>
      <c r="D181" s="119"/>
      <c r="E181" s="117"/>
      <c r="F181" s="117"/>
      <c r="G181" s="268">
        <v>710</v>
      </c>
      <c r="H181" s="41"/>
      <c r="I181" s="41"/>
      <c r="J181" s="41"/>
      <c r="K181" s="453"/>
    </row>
    <row r="182" spans="1:11" ht="15.95" customHeight="1" x14ac:dyDescent="0.25">
      <c r="A182" s="116"/>
      <c r="B182" s="181"/>
      <c r="C182" s="181"/>
      <c r="D182" s="119"/>
      <c r="E182" s="117"/>
      <c r="F182" s="117"/>
      <c r="G182" s="268"/>
      <c r="H182" s="41"/>
      <c r="I182" s="41"/>
      <c r="J182" s="41"/>
      <c r="K182" s="453"/>
    </row>
    <row r="183" spans="1:11" ht="15.95" customHeight="1" x14ac:dyDescent="0.25">
      <c r="A183" s="690" t="s">
        <v>113</v>
      </c>
      <c r="B183" s="682"/>
      <c r="C183" s="682"/>
      <c r="D183" s="77"/>
      <c r="E183" s="77"/>
      <c r="F183" s="77"/>
      <c r="G183" s="32"/>
      <c r="H183" s="32"/>
      <c r="I183" s="32"/>
      <c r="J183" s="32"/>
      <c r="K183" s="74">
        <f>SUM(K184)</f>
        <v>0</v>
      </c>
    </row>
    <row r="184" spans="1:11" ht="15.95" customHeight="1" x14ac:dyDescent="0.25">
      <c r="A184" s="694"/>
      <c r="B184" s="683"/>
      <c r="C184" s="683"/>
      <c r="D184" s="75"/>
      <c r="E184" s="75"/>
      <c r="F184" s="75"/>
      <c r="G184" s="36"/>
      <c r="H184" s="36"/>
      <c r="I184" s="36"/>
      <c r="J184" s="36"/>
      <c r="K184" s="76"/>
    </row>
    <row r="185" spans="1:11" ht="15.95" customHeight="1" x14ac:dyDescent="0.25">
      <c r="A185" s="690" t="s">
        <v>114</v>
      </c>
      <c r="B185" s="682"/>
      <c r="C185" s="682"/>
      <c r="D185" s="77"/>
      <c r="E185" s="77"/>
      <c r="F185" s="77"/>
      <c r="G185" s="32"/>
      <c r="H185" s="32"/>
      <c r="I185" s="32"/>
      <c r="J185" s="32"/>
      <c r="K185" s="74">
        <f>SUM(K186:K195)</f>
        <v>320000</v>
      </c>
    </row>
    <row r="186" spans="1:11" ht="15.95" customHeight="1" x14ac:dyDescent="0.25">
      <c r="A186" s="691" t="s">
        <v>835</v>
      </c>
      <c r="B186" s="181"/>
      <c r="C186" s="181"/>
      <c r="D186" s="119"/>
      <c r="E186" s="117"/>
      <c r="F186" s="117"/>
      <c r="G186" s="268"/>
      <c r="H186" s="41"/>
      <c r="I186" s="41"/>
      <c r="J186" s="41"/>
      <c r="K186" s="453">
        <v>320000</v>
      </c>
    </row>
    <row r="187" spans="1:11" ht="15.95" customHeight="1" x14ac:dyDescent="0.25">
      <c r="A187" s="691" t="s">
        <v>836</v>
      </c>
      <c r="B187" s="181"/>
      <c r="C187" s="181"/>
      <c r="D187" s="119"/>
      <c r="E187" s="117"/>
      <c r="F187" s="117"/>
      <c r="G187" s="268"/>
      <c r="H187" s="41"/>
      <c r="I187" s="41"/>
      <c r="J187" s="41"/>
      <c r="K187" s="453"/>
    </row>
    <row r="188" spans="1:11" ht="15.95" customHeight="1" x14ac:dyDescent="0.25">
      <c r="A188" s="116" t="s">
        <v>837</v>
      </c>
      <c r="B188" s="181"/>
      <c r="C188" s="181"/>
      <c r="D188" s="119"/>
      <c r="E188" s="117"/>
      <c r="F188" s="117"/>
      <c r="G188" s="268"/>
      <c r="H188" s="41"/>
      <c r="I188" s="41"/>
      <c r="J188" s="41"/>
      <c r="K188" s="453"/>
    </row>
    <row r="189" spans="1:11" ht="15.95" customHeight="1" x14ac:dyDescent="0.25">
      <c r="A189" s="116" t="s">
        <v>838</v>
      </c>
      <c r="B189" s="181" t="s">
        <v>839</v>
      </c>
      <c r="C189" s="181"/>
      <c r="D189" s="119">
        <v>0.1</v>
      </c>
      <c r="E189" s="117"/>
      <c r="F189" s="117"/>
      <c r="G189" s="268"/>
      <c r="H189" s="41"/>
      <c r="I189" s="41"/>
      <c r="J189" s="41"/>
      <c r="K189" s="453"/>
    </row>
    <row r="190" spans="1:11" ht="30" x14ac:dyDescent="0.25">
      <c r="A190" s="116" t="s">
        <v>840</v>
      </c>
      <c r="B190" s="181" t="s">
        <v>841</v>
      </c>
      <c r="C190" s="181"/>
      <c r="D190" s="119"/>
      <c r="E190" s="117"/>
      <c r="F190" s="117"/>
      <c r="G190" s="268"/>
      <c r="H190" s="41"/>
      <c r="I190" s="41"/>
      <c r="J190" s="41"/>
      <c r="K190" s="453"/>
    </row>
    <row r="191" spans="1:11" ht="15.95" customHeight="1" x14ac:dyDescent="0.25">
      <c r="A191" s="116"/>
      <c r="B191" s="181" t="s">
        <v>842</v>
      </c>
      <c r="C191" s="181"/>
      <c r="D191" s="119"/>
      <c r="E191" s="117"/>
      <c r="F191" s="117"/>
      <c r="G191" s="268"/>
      <c r="H191" s="41"/>
      <c r="I191" s="41"/>
      <c r="J191" s="41"/>
      <c r="K191" s="453"/>
    </row>
    <row r="192" spans="1:11" ht="15.95" customHeight="1" x14ac:dyDescent="0.25">
      <c r="A192" s="116"/>
      <c r="B192" s="181" t="s">
        <v>843</v>
      </c>
      <c r="C192" s="181"/>
      <c r="D192" s="119"/>
      <c r="E192" s="117"/>
      <c r="F192" s="117"/>
      <c r="G192" s="268"/>
      <c r="H192" s="41"/>
      <c r="I192" s="41"/>
      <c r="J192" s="41"/>
      <c r="K192" s="453"/>
    </row>
    <row r="193" spans="1:11" ht="15.95" customHeight="1" x14ac:dyDescent="0.25">
      <c r="A193" s="116" t="s">
        <v>844</v>
      </c>
      <c r="B193" s="181" t="s">
        <v>845</v>
      </c>
      <c r="C193" s="181"/>
      <c r="D193" s="119"/>
      <c r="E193" s="117"/>
      <c r="F193" s="117"/>
      <c r="G193" s="268"/>
      <c r="H193" s="41"/>
      <c r="I193" s="41"/>
      <c r="J193" s="41"/>
      <c r="K193" s="453"/>
    </row>
    <row r="194" spans="1:11" ht="15.95" customHeight="1" x14ac:dyDescent="0.25">
      <c r="A194" s="116"/>
      <c r="B194" s="181" t="s">
        <v>846</v>
      </c>
      <c r="C194" s="181"/>
      <c r="D194" s="119"/>
      <c r="E194" s="117"/>
      <c r="F194" s="117"/>
      <c r="G194" s="268"/>
      <c r="H194" s="41"/>
      <c r="I194" s="41"/>
      <c r="J194" s="41"/>
      <c r="K194" s="453"/>
    </row>
    <row r="195" spans="1:11" ht="15.95" customHeight="1" x14ac:dyDescent="0.25">
      <c r="A195" s="116"/>
      <c r="B195" s="181" t="s">
        <v>847</v>
      </c>
      <c r="C195" s="181"/>
      <c r="D195" s="119">
        <v>0.2</v>
      </c>
      <c r="E195" s="117"/>
      <c r="F195" s="117"/>
      <c r="G195" s="268"/>
      <c r="H195" s="41"/>
      <c r="I195" s="41"/>
      <c r="J195" s="41"/>
      <c r="K195" s="453"/>
    </row>
    <row r="196" spans="1:11" ht="15.95" customHeight="1" x14ac:dyDescent="0.25">
      <c r="A196" s="694"/>
      <c r="B196" s="181"/>
      <c r="C196" s="181"/>
      <c r="D196" s="117"/>
      <c r="E196" s="117"/>
      <c r="F196" s="117"/>
      <c r="G196" s="41"/>
      <c r="H196" s="41"/>
      <c r="I196" s="41"/>
      <c r="J196" s="41"/>
      <c r="K196" s="453"/>
    </row>
    <row r="197" spans="1:11" ht="15.95" customHeight="1" x14ac:dyDescent="0.25">
      <c r="A197" s="541" t="s">
        <v>116</v>
      </c>
      <c r="B197" s="570"/>
      <c r="C197" s="570"/>
      <c r="D197" s="84"/>
      <c r="E197" s="84"/>
      <c r="F197" s="84"/>
      <c r="G197" s="83"/>
      <c r="H197" s="83"/>
      <c r="I197" s="83"/>
      <c r="J197" s="83"/>
      <c r="K197" s="86">
        <f>SUM(K198)</f>
        <v>0</v>
      </c>
    </row>
    <row r="198" spans="1:11" ht="15.95" customHeight="1" x14ac:dyDescent="0.25">
      <c r="A198" s="695"/>
      <c r="B198" s="684"/>
      <c r="C198" s="684"/>
      <c r="D198" s="87"/>
      <c r="E198" s="87"/>
      <c r="F198" s="87"/>
      <c r="G198" s="47"/>
      <c r="H198" s="47"/>
      <c r="I198" s="47"/>
      <c r="J198" s="47"/>
      <c r="K198" s="89"/>
    </row>
    <row r="199" spans="1:11" x14ac:dyDescent="0.25">
      <c r="A199" s="690" t="s">
        <v>117</v>
      </c>
      <c r="B199" s="682"/>
      <c r="C199" s="682"/>
      <c r="D199" s="77"/>
      <c r="E199" s="77"/>
      <c r="F199" s="77"/>
      <c r="G199" s="32"/>
      <c r="H199" s="32"/>
      <c r="I199" s="32"/>
      <c r="J199" s="32"/>
      <c r="K199" s="74">
        <f>+K202+K200+K203+K201</f>
        <v>5780000</v>
      </c>
    </row>
    <row r="200" spans="1:11" x14ac:dyDescent="0.25">
      <c r="A200" s="693" t="s">
        <v>848</v>
      </c>
      <c r="B200" s="696" t="s">
        <v>2205</v>
      </c>
      <c r="C200" s="181" t="s">
        <v>44</v>
      </c>
      <c r="D200" s="119"/>
      <c r="E200" s="117"/>
      <c r="F200" s="117"/>
      <c r="G200" s="41"/>
      <c r="H200" s="41"/>
      <c r="I200" s="41"/>
      <c r="J200" s="41"/>
      <c r="K200" s="453">
        <v>2700000</v>
      </c>
    </row>
    <row r="201" spans="1:11" ht="30" x14ac:dyDescent="0.25">
      <c r="A201" s="693" t="s">
        <v>849</v>
      </c>
      <c r="B201" s="181" t="s">
        <v>850</v>
      </c>
      <c r="C201" s="181" t="s">
        <v>44</v>
      </c>
      <c r="D201" s="119" t="s">
        <v>851</v>
      </c>
      <c r="E201" s="117"/>
      <c r="F201" s="117"/>
      <c r="G201" s="41"/>
      <c r="H201" s="41"/>
      <c r="I201" s="41"/>
      <c r="J201" s="41"/>
      <c r="K201" s="453">
        <v>1600000</v>
      </c>
    </row>
    <row r="202" spans="1:11" x14ac:dyDescent="0.25">
      <c r="A202" s="693" t="s">
        <v>569</v>
      </c>
      <c r="B202" s="181"/>
      <c r="C202" s="181" t="s">
        <v>852</v>
      </c>
      <c r="D202" s="119"/>
      <c r="E202" s="117"/>
      <c r="F202" s="117"/>
      <c r="G202" s="41"/>
      <c r="H202" s="41"/>
      <c r="I202" s="41"/>
      <c r="J202" s="41"/>
      <c r="K202" s="453">
        <v>930000</v>
      </c>
    </row>
    <row r="203" spans="1:11" s="18" customFormat="1" ht="30" x14ac:dyDescent="0.25">
      <c r="A203" s="693" t="s">
        <v>853</v>
      </c>
      <c r="B203" s="181" t="s">
        <v>850</v>
      </c>
      <c r="C203" s="181" t="s">
        <v>44</v>
      </c>
      <c r="D203" s="119" t="s">
        <v>851</v>
      </c>
      <c r="E203" s="117"/>
      <c r="F203" s="117"/>
      <c r="G203" s="41"/>
      <c r="H203" s="41"/>
      <c r="I203" s="41"/>
      <c r="J203" s="41"/>
      <c r="K203" s="453">
        <v>550000</v>
      </c>
    </row>
    <row r="204" spans="1:11" s="18" customFormat="1" x14ac:dyDescent="0.25">
      <c r="A204" s="116"/>
      <c r="B204" s="181"/>
      <c r="C204" s="181"/>
      <c r="D204" s="117"/>
      <c r="E204" s="117"/>
      <c r="F204" s="117"/>
      <c r="G204" s="41"/>
      <c r="H204" s="41"/>
      <c r="I204" s="41"/>
      <c r="J204" s="41"/>
      <c r="K204" s="453"/>
    </row>
    <row r="205" spans="1:11" x14ac:dyDescent="0.25">
      <c r="A205" s="548" t="s">
        <v>131</v>
      </c>
      <c r="B205" s="685"/>
      <c r="C205" s="685"/>
      <c r="D205" s="96"/>
      <c r="E205" s="96"/>
      <c r="F205" s="96"/>
      <c r="G205" s="195"/>
      <c r="H205" s="195"/>
      <c r="I205" s="195"/>
      <c r="J205" s="195"/>
      <c r="K205" s="64">
        <f>+K10+K12+K33+K35+K183+K185+K197+K199</f>
        <v>25993000</v>
      </c>
    </row>
    <row r="206" spans="1:11" ht="15.95" customHeight="1" x14ac:dyDescent="0.25"/>
    <row r="207" spans="1:11" ht="15.95" customHeight="1" x14ac:dyDescent="0.25"/>
    <row r="208" spans="1:11" ht="15.95" customHeight="1" x14ac:dyDescent="0.25"/>
    <row r="209" spans="1:11" ht="27.75" customHeight="1" x14ac:dyDescent="0.25"/>
    <row r="210" spans="1:11" ht="15.95" customHeight="1" x14ac:dyDescent="0.25"/>
    <row r="211" spans="1:11" ht="15.95" customHeight="1" x14ac:dyDescent="0.25"/>
    <row r="212" spans="1:11" x14ac:dyDescent="0.25">
      <c r="A212" s="688"/>
      <c r="B212" s="686"/>
      <c r="C212" s="686"/>
      <c r="D212" s="28"/>
      <c r="E212" s="28"/>
      <c r="F212" s="28"/>
      <c r="G212" s="28"/>
      <c r="H212" s="28"/>
      <c r="I212" s="28"/>
      <c r="J212" s="28"/>
      <c r="K212" s="375"/>
    </row>
  </sheetData>
  <mergeCells count="11">
    <mergeCell ref="A8:A9"/>
    <mergeCell ref="B8:B9"/>
    <mergeCell ref="C8:C9"/>
    <mergeCell ref="E8:F8"/>
    <mergeCell ref="H8:I8"/>
    <mergeCell ref="E7:F7"/>
    <mergeCell ref="H7:I7"/>
    <mergeCell ref="J8:J9"/>
    <mergeCell ref="K8:K9"/>
    <mergeCell ref="D8:D9"/>
    <mergeCell ref="G8:G9"/>
  </mergeCell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showGridLines="0" zoomScale="90" zoomScaleNormal="90" workbookViewId="0">
      <selection activeCell="A5" sqref="A5"/>
    </sheetView>
  </sheetViews>
  <sheetFormatPr baseColWidth="10" defaultRowHeight="15" x14ac:dyDescent="0.25"/>
  <cols>
    <col min="1" max="1" width="51.28515625" bestFit="1" customWidth="1"/>
    <col min="2" max="2" width="18.5703125" style="488" bestFit="1" customWidth="1"/>
    <col min="3" max="3" width="12.7109375" style="488" bestFit="1" customWidth="1"/>
    <col min="4" max="4" width="11.140625" customWidth="1"/>
    <col min="5" max="5" width="10.5703125" customWidth="1"/>
    <col min="6" max="6" width="10.7109375" customWidth="1"/>
    <col min="7" max="7" width="8.85546875" bestFit="1" customWidth="1"/>
    <col min="8" max="8" width="7.5703125" bestFit="1" customWidth="1"/>
    <col min="9" max="9" width="8.140625" bestFit="1" customWidth="1"/>
    <col min="10" max="10" width="18.28515625" bestFit="1" customWidth="1"/>
    <col min="11" max="11" width="15" style="150" customWidth="1"/>
    <col min="12" max="12" width="14" bestFit="1" customWidth="1"/>
    <col min="257" max="257" width="71" customWidth="1"/>
    <col min="258" max="262" width="17.7109375" customWidth="1"/>
    <col min="263" max="263" width="19.42578125" customWidth="1"/>
    <col min="264" max="267" width="17.7109375" customWidth="1"/>
    <col min="268" max="268" width="14" bestFit="1" customWidth="1"/>
    <col min="513" max="513" width="71" customWidth="1"/>
    <col min="514" max="518" width="17.7109375" customWidth="1"/>
    <col min="519" max="519" width="19.42578125" customWidth="1"/>
    <col min="520" max="523" width="17.7109375" customWidth="1"/>
    <col min="524" max="524" width="14" bestFit="1" customWidth="1"/>
    <col min="769" max="769" width="71" customWidth="1"/>
    <col min="770" max="774" width="17.7109375" customWidth="1"/>
    <col min="775" max="775" width="19.42578125" customWidth="1"/>
    <col min="776" max="779" width="17.7109375" customWidth="1"/>
    <col min="780" max="780" width="14" bestFit="1" customWidth="1"/>
    <col min="1025" max="1025" width="71" customWidth="1"/>
    <col min="1026" max="1030" width="17.7109375" customWidth="1"/>
    <col min="1031" max="1031" width="19.42578125" customWidth="1"/>
    <col min="1032" max="1035" width="17.7109375" customWidth="1"/>
    <col min="1036" max="1036" width="14" bestFit="1" customWidth="1"/>
    <col min="1281" max="1281" width="71" customWidth="1"/>
    <col min="1282" max="1286" width="17.7109375" customWidth="1"/>
    <col min="1287" max="1287" width="19.42578125" customWidth="1"/>
    <col min="1288" max="1291" width="17.7109375" customWidth="1"/>
    <col min="1292" max="1292" width="14" bestFit="1" customWidth="1"/>
    <col min="1537" max="1537" width="71" customWidth="1"/>
    <col min="1538" max="1542" width="17.7109375" customWidth="1"/>
    <col min="1543" max="1543" width="19.42578125" customWidth="1"/>
    <col min="1544" max="1547" width="17.7109375" customWidth="1"/>
    <col min="1548" max="1548" width="14" bestFit="1" customWidth="1"/>
    <col min="1793" max="1793" width="71" customWidth="1"/>
    <col min="1794" max="1798" width="17.7109375" customWidth="1"/>
    <col min="1799" max="1799" width="19.42578125" customWidth="1"/>
    <col min="1800" max="1803" width="17.7109375" customWidth="1"/>
    <col min="1804" max="1804" width="14" bestFit="1" customWidth="1"/>
    <col min="2049" max="2049" width="71" customWidth="1"/>
    <col min="2050" max="2054" width="17.7109375" customWidth="1"/>
    <col min="2055" max="2055" width="19.42578125" customWidth="1"/>
    <col min="2056" max="2059" width="17.7109375" customWidth="1"/>
    <col min="2060" max="2060" width="14" bestFit="1" customWidth="1"/>
    <col min="2305" max="2305" width="71" customWidth="1"/>
    <col min="2306" max="2310" width="17.7109375" customWidth="1"/>
    <col min="2311" max="2311" width="19.42578125" customWidth="1"/>
    <col min="2312" max="2315" width="17.7109375" customWidth="1"/>
    <col min="2316" max="2316" width="14" bestFit="1" customWidth="1"/>
    <col min="2561" max="2561" width="71" customWidth="1"/>
    <col min="2562" max="2566" width="17.7109375" customWidth="1"/>
    <col min="2567" max="2567" width="19.42578125" customWidth="1"/>
    <col min="2568" max="2571" width="17.7109375" customWidth="1"/>
    <col min="2572" max="2572" width="14" bestFit="1" customWidth="1"/>
    <col min="2817" max="2817" width="71" customWidth="1"/>
    <col min="2818" max="2822" width="17.7109375" customWidth="1"/>
    <col min="2823" max="2823" width="19.42578125" customWidth="1"/>
    <col min="2824" max="2827" width="17.7109375" customWidth="1"/>
    <col min="2828" max="2828" width="14" bestFit="1" customWidth="1"/>
    <col min="3073" max="3073" width="71" customWidth="1"/>
    <col min="3074" max="3078" width="17.7109375" customWidth="1"/>
    <col min="3079" max="3079" width="19.42578125" customWidth="1"/>
    <col min="3080" max="3083" width="17.7109375" customWidth="1"/>
    <col min="3084" max="3084" width="14" bestFit="1" customWidth="1"/>
    <col min="3329" max="3329" width="71" customWidth="1"/>
    <col min="3330" max="3334" width="17.7109375" customWidth="1"/>
    <col min="3335" max="3335" width="19.42578125" customWidth="1"/>
    <col min="3336" max="3339" width="17.7109375" customWidth="1"/>
    <col min="3340" max="3340" width="14" bestFit="1" customWidth="1"/>
    <col min="3585" max="3585" width="71" customWidth="1"/>
    <col min="3586" max="3590" width="17.7109375" customWidth="1"/>
    <col min="3591" max="3591" width="19.42578125" customWidth="1"/>
    <col min="3592" max="3595" width="17.7109375" customWidth="1"/>
    <col min="3596" max="3596" width="14" bestFit="1" customWidth="1"/>
    <col min="3841" max="3841" width="71" customWidth="1"/>
    <col min="3842" max="3846" width="17.7109375" customWidth="1"/>
    <col min="3847" max="3847" width="19.42578125" customWidth="1"/>
    <col min="3848" max="3851" width="17.7109375" customWidth="1"/>
    <col min="3852" max="3852" width="14" bestFit="1" customWidth="1"/>
    <col min="4097" max="4097" width="71" customWidth="1"/>
    <col min="4098" max="4102" width="17.7109375" customWidth="1"/>
    <col min="4103" max="4103" width="19.42578125" customWidth="1"/>
    <col min="4104" max="4107" width="17.7109375" customWidth="1"/>
    <col min="4108" max="4108" width="14" bestFit="1" customWidth="1"/>
    <col min="4353" max="4353" width="71" customWidth="1"/>
    <col min="4354" max="4358" width="17.7109375" customWidth="1"/>
    <col min="4359" max="4359" width="19.42578125" customWidth="1"/>
    <col min="4360" max="4363" width="17.7109375" customWidth="1"/>
    <col min="4364" max="4364" width="14" bestFit="1" customWidth="1"/>
    <col min="4609" max="4609" width="71" customWidth="1"/>
    <col min="4610" max="4614" width="17.7109375" customWidth="1"/>
    <col min="4615" max="4615" width="19.42578125" customWidth="1"/>
    <col min="4616" max="4619" width="17.7109375" customWidth="1"/>
    <col min="4620" max="4620" width="14" bestFit="1" customWidth="1"/>
    <col min="4865" max="4865" width="71" customWidth="1"/>
    <col min="4866" max="4870" width="17.7109375" customWidth="1"/>
    <col min="4871" max="4871" width="19.42578125" customWidth="1"/>
    <col min="4872" max="4875" width="17.7109375" customWidth="1"/>
    <col min="4876" max="4876" width="14" bestFit="1" customWidth="1"/>
    <col min="5121" max="5121" width="71" customWidth="1"/>
    <col min="5122" max="5126" width="17.7109375" customWidth="1"/>
    <col min="5127" max="5127" width="19.42578125" customWidth="1"/>
    <col min="5128" max="5131" width="17.7109375" customWidth="1"/>
    <col min="5132" max="5132" width="14" bestFit="1" customWidth="1"/>
    <col min="5377" max="5377" width="71" customWidth="1"/>
    <col min="5378" max="5382" width="17.7109375" customWidth="1"/>
    <col min="5383" max="5383" width="19.42578125" customWidth="1"/>
    <col min="5384" max="5387" width="17.7109375" customWidth="1"/>
    <col min="5388" max="5388" width="14" bestFit="1" customWidth="1"/>
    <col min="5633" max="5633" width="71" customWidth="1"/>
    <col min="5634" max="5638" width="17.7109375" customWidth="1"/>
    <col min="5639" max="5639" width="19.42578125" customWidth="1"/>
    <col min="5640" max="5643" width="17.7109375" customWidth="1"/>
    <col min="5644" max="5644" width="14" bestFit="1" customWidth="1"/>
    <col min="5889" max="5889" width="71" customWidth="1"/>
    <col min="5890" max="5894" width="17.7109375" customWidth="1"/>
    <col min="5895" max="5895" width="19.42578125" customWidth="1"/>
    <col min="5896" max="5899" width="17.7109375" customWidth="1"/>
    <col min="5900" max="5900" width="14" bestFit="1" customWidth="1"/>
    <col min="6145" max="6145" width="71" customWidth="1"/>
    <col min="6146" max="6150" width="17.7109375" customWidth="1"/>
    <col min="6151" max="6151" width="19.42578125" customWidth="1"/>
    <col min="6152" max="6155" width="17.7109375" customWidth="1"/>
    <col min="6156" max="6156" width="14" bestFit="1" customWidth="1"/>
    <col min="6401" max="6401" width="71" customWidth="1"/>
    <col min="6402" max="6406" width="17.7109375" customWidth="1"/>
    <col min="6407" max="6407" width="19.42578125" customWidth="1"/>
    <col min="6408" max="6411" width="17.7109375" customWidth="1"/>
    <col min="6412" max="6412" width="14" bestFit="1" customWidth="1"/>
    <col min="6657" max="6657" width="71" customWidth="1"/>
    <col min="6658" max="6662" width="17.7109375" customWidth="1"/>
    <col min="6663" max="6663" width="19.42578125" customWidth="1"/>
    <col min="6664" max="6667" width="17.7109375" customWidth="1"/>
    <col min="6668" max="6668" width="14" bestFit="1" customWidth="1"/>
    <col min="6913" max="6913" width="71" customWidth="1"/>
    <col min="6914" max="6918" width="17.7109375" customWidth="1"/>
    <col min="6919" max="6919" width="19.42578125" customWidth="1"/>
    <col min="6920" max="6923" width="17.7109375" customWidth="1"/>
    <col min="6924" max="6924" width="14" bestFit="1" customWidth="1"/>
    <col min="7169" max="7169" width="71" customWidth="1"/>
    <col min="7170" max="7174" width="17.7109375" customWidth="1"/>
    <col min="7175" max="7175" width="19.42578125" customWidth="1"/>
    <col min="7176" max="7179" width="17.7109375" customWidth="1"/>
    <col min="7180" max="7180" width="14" bestFit="1" customWidth="1"/>
    <col min="7425" max="7425" width="71" customWidth="1"/>
    <col min="7426" max="7430" width="17.7109375" customWidth="1"/>
    <col min="7431" max="7431" width="19.42578125" customWidth="1"/>
    <col min="7432" max="7435" width="17.7109375" customWidth="1"/>
    <col min="7436" max="7436" width="14" bestFit="1" customWidth="1"/>
    <col min="7681" max="7681" width="71" customWidth="1"/>
    <col min="7682" max="7686" width="17.7109375" customWidth="1"/>
    <col min="7687" max="7687" width="19.42578125" customWidth="1"/>
    <col min="7688" max="7691" width="17.7109375" customWidth="1"/>
    <col min="7692" max="7692" width="14" bestFit="1" customWidth="1"/>
    <col min="7937" max="7937" width="71" customWidth="1"/>
    <col min="7938" max="7942" width="17.7109375" customWidth="1"/>
    <col min="7943" max="7943" width="19.42578125" customWidth="1"/>
    <col min="7944" max="7947" width="17.7109375" customWidth="1"/>
    <col min="7948" max="7948" width="14" bestFit="1" customWidth="1"/>
    <col min="8193" max="8193" width="71" customWidth="1"/>
    <col min="8194" max="8198" width="17.7109375" customWidth="1"/>
    <col min="8199" max="8199" width="19.42578125" customWidth="1"/>
    <col min="8200" max="8203" width="17.7109375" customWidth="1"/>
    <col min="8204" max="8204" width="14" bestFit="1" customWidth="1"/>
    <col min="8449" max="8449" width="71" customWidth="1"/>
    <col min="8450" max="8454" width="17.7109375" customWidth="1"/>
    <col min="8455" max="8455" width="19.42578125" customWidth="1"/>
    <col min="8456" max="8459" width="17.7109375" customWidth="1"/>
    <col min="8460" max="8460" width="14" bestFit="1" customWidth="1"/>
    <col min="8705" max="8705" width="71" customWidth="1"/>
    <col min="8706" max="8710" width="17.7109375" customWidth="1"/>
    <col min="8711" max="8711" width="19.42578125" customWidth="1"/>
    <col min="8712" max="8715" width="17.7109375" customWidth="1"/>
    <col min="8716" max="8716" width="14" bestFit="1" customWidth="1"/>
    <col min="8961" max="8961" width="71" customWidth="1"/>
    <col min="8962" max="8966" width="17.7109375" customWidth="1"/>
    <col min="8967" max="8967" width="19.42578125" customWidth="1"/>
    <col min="8968" max="8971" width="17.7109375" customWidth="1"/>
    <col min="8972" max="8972" width="14" bestFit="1" customWidth="1"/>
    <col min="9217" max="9217" width="71" customWidth="1"/>
    <col min="9218" max="9222" width="17.7109375" customWidth="1"/>
    <col min="9223" max="9223" width="19.42578125" customWidth="1"/>
    <col min="9224" max="9227" width="17.7109375" customWidth="1"/>
    <col min="9228" max="9228" width="14" bestFit="1" customWidth="1"/>
    <col min="9473" max="9473" width="71" customWidth="1"/>
    <col min="9474" max="9478" width="17.7109375" customWidth="1"/>
    <col min="9479" max="9479" width="19.42578125" customWidth="1"/>
    <col min="9480" max="9483" width="17.7109375" customWidth="1"/>
    <col min="9484" max="9484" width="14" bestFit="1" customWidth="1"/>
    <col min="9729" max="9729" width="71" customWidth="1"/>
    <col min="9730" max="9734" width="17.7109375" customWidth="1"/>
    <col min="9735" max="9735" width="19.42578125" customWidth="1"/>
    <col min="9736" max="9739" width="17.7109375" customWidth="1"/>
    <col min="9740" max="9740" width="14" bestFit="1" customWidth="1"/>
    <col min="9985" max="9985" width="71" customWidth="1"/>
    <col min="9986" max="9990" width="17.7109375" customWidth="1"/>
    <col min="9991" max="9991" width="19.42578125" customWidth="1"/>
    <col min="9992" max="9995" width="17.7109375" customWidth="1"/>
    <col min="9996" max="9996" width="14" bestFit="1" customWidth="1"/>
    <col min="10241" max="10241" width="71" customWidth="1"/>
    <col min="10242" max="10246" width="17.7109375" customWidth="1"/>
    <col min="10247" max="10247" width="19.42578125" customWidth="1"/>
    <col min="10248" max="10251" width="17.7109375" customWidth="1"/>
    <col min="10252" max="10252" width="14" bestFit="1" customWidth="1"/>
    <col min="10497" max="10497" width="71" customWidth="1"/>
    <col min="10498" max="10502" width="17.7109375" customWidth="1"/>
    <col min="10503" max="10503" width="19.42578125" customWidth="1"/>
    <col min="10504" max="10507" width="17.7109375" customWidth="1"/>
    <col min="10508" max="10508" width="14" bestFit="1" customWidth="1"/>
    <col min="10753" max="10753" width="71" customWidth="1"/>
    <col min="10754" max="10758" width="17.7109375" customWidth="1"/>
    <col min="10759" max="10759" width="19.42578125" customWidth="1"/>
    <col min="10760" max="10763" width="17.7109375" customWidth="1"/>
    <col min="10764" max="10764" width="14" bestFit="1" customWidth="1"/>
    <col min="11009" max="11009" width="71" customWidth="1"/>
    <col min="11010" max="11014" width="17.7109375" customWidth="1"/>
    <col min="11015" max="11015" width="19.42578125" customWidth="1"/>
    <col min="11016" max="11019" width="17.7109375" customWidth="1"/>
    <col min="11020" max="11020" width="14" bestFit="1" customWidth="1"/>
    <col min="11265" max="11265" width="71" customWidth="1"/>
    <col min="11266" max="11270" width="17.7109375" customWidth="1"/>
    <col min="11271" max="11271" width="19.42578125" customWidth="1"/>
    <col min="11272" max="11275" width="17.7109375" customWidth="1"/>
    <col min="11276" max="11276" width="14" bestFit="1" customWidth="1"/>
    <col min="11521" max="11521" width="71" customWidth="1"/>
    <col min="11522" max="11526" width="17.7109375" customWidth="1"/>
    <col min="11527" max="11527" width="19.42578125" customWidth="1"/>
    <col min="11528" max="11531" width="17.7109375" customWidth="1"/>
    <col min="11532" max="11532" width="14" bestFit="1" customWidth="1"/>
    <col min="11777" max="11777" width="71" customWidth="1"/>
    <col min="11778" max="11782" width="17.7109375" customWidth="1"/>
    <col min="11783" max="11783" width="19.42578125" customWidth="1"/>
    <col min="11784" max="11787" width="17.7109375" customWidth="1"/>
    <col min="11788" max="11788" width="14" bestFit="1" customWidth="1"/>
    <col min="12033" max="12033" width="71" customWidth="1"/>
    <col min="12034" max="12038" width="17.7109375" customWidth="1"/>
    <col min="12039" max="12039" width="19.42578125" customWidth="1"/>
    <col min="12040" max="12043" width="17.7109375" customWidth="1"/>
    <col min="12044" max="12044" width="14" bestFit="1" customWidth="1"/>
    <col min="12289" max="12289" width="71" customWidth="1"/>
    <col min="12290" max="12294" width="17.7109375" customWidth="1"/>
    <col min="12295" max="12295" width="19.42578125" customWidth="1"/>
    <col min="12296" max="12299" width="17.7109375" customWidth="1"/>
    <col min="12300" max="12300" width="14" bestFit="1" customWidth="1"/>
    <col min="12545" max="12545" width="71" customWidth="1"/>
    <col min="12546" max="12550" width="17.7109375" customWidth="1"/>
    <col min="12551" max="12551" width="19.42578125" customWidth="1"/>
    <col min="12552" max="12555" width="17.7109375" customWidth="1"/>
    <col min="12556" max="12556" width="14" bestFit="1" customWidth="1"/>
    <col min="12801" max="12801" width="71" customWidth="1"/>
    <col min="12802" max="12806" width="17.7109375" customWidth="1"/>
    <col min="12807" max="12807" width="19.42578125" customWidth="1"/>
    <col min="12808" max="12811" width="17.7109375" customWidth="1"/>
    <col min="12812" max="12812" width="14" bestFit="1" customWidth="1"/>
    <col min="13057" max="13057" width="71" customWidth="1"/>
    <col min="13058" max="13062" width="17.7109375" customWidth="1"/>
    <col min="13063" max="13063" width="19.42578125" customWidth="1"/>
    <col min="13064" max="13067" width="17.7109375" customWidth="1"/>
    <col min="13068" max="13068" width="14" bestFit="1" customWidth="1"/>
    <col min="13313" max="13313" width="71" customWidth="1"/>
    <col min="13314" max="13318" width="17.7109375" customWidth="1"/>
    <col min="13319" max="13319" width="19.42578125" customWidth="1"/>
    <col min="13320" max="13323" width="17.7109375" customWidth="1"/>
    <col min="13324" max="13324" width="14" bestFit="1" customWidth="1"/>
    <col min="13569" max="13569" width="71" customWidth="1"/>
    <col min="13570" max="13574" width="17.7109375" customWidth="1"/>
    <col min="13575" max="13575" width="19.42578125" customWidth="1"/>
    <col min="13576" max="13579" width="17.7109375" customWidth="1"/>
    <col min="13580" max="13580" width="14" bestFit="1" customWidth="1"/>
    <col min="13825" max="13825" width="71" customWidth="1"/>
    <col min="13826" max="13830" width="17.7109375" customWidth="1"/>
    <col min="13831" max="13831" width="19.42578125" customWidth="1"/>
    <col min="13832" max="13835" width="17.7109375" customWidth="1"/>
    <col min="13836" max="13836" width="14" bestFit="1" customWidth="1"/>
    <col min="14081" max="14081" width="71" customWidth="1"/>
    <col min="14082" max="14086" width="17.7109375" customWidth="1"/>
    <col min="14087" max="14087" width="19.42578125" customWidth="1"/>
    <col min="14088" max="14091" width="17.7109375" customWidth="1"/>
    <col min="14092" max="14092" width="14" bestFit="1" customWidth="1"/>
    <col min="14337" max="14337" width="71" customWidth="1"/>
    <col min="14338" max="14342" width="17.7109375" customWidth="1"/>
    <col min="14343" max="14343" width="19.42578125" customWidth="1"/>
    <col min="14344" max="14347" width="17.7109375" customWidth="1"/>
    <col min="14348" max="14348" width="14" bestFit="1" customWidth="1"/>
    <col min="14593" max="14593" width="71" customWidth="1"/>
    <col min="14594" max="14598" width="17.7109375" customWidth="1"/>
    <col min="14599" max="14599" width="19.42578125" customWidth="1"/>
    <col min="14600" max="14603" width="17.7109375" customWidth="1"/>
    <col min="14604" max="14604" width="14" bestFit="1" customWidth="1"/>
    <col min="14849" max="14849" width="71" customWidth="1"/>
    <col min="14850" max="14854" width="17.7109375" customWidth="1"/>
    <col min="14855" max="14855" width="19.42578125" customWidth="1"/>
    <col min="14856" max="14859" width="17.7109375" customWidth="1"/>
    <col min="14860" max="14860" width="14" bestFit="1" customWidth="1"/>
    <col min="15105" max="15105" width="71" customWidth="1"/>
    <col min="15106" max="15110" width="17.7109375" customWidth="1"/>
    <col min="15111" max="15111" width="19.42578125" customWidth="1"/>
    <col min="15112" max="15115" width="17.7109375" customWidth="1"/>
    <col min="15116" max="15116" width="14" bestFit="1" customWidth="1"/>
    <col min="15361" max="15361" width="71" customWidth="1"/>
    <col min="15362" max="15366" width="17.7109375" customWidth="1"/>
    <col min="15367" max="15367" width="19.42578125" customWidth="1"/>
    <col min="15368" max="15371" width="17.7109375" customWidth="1"/>
    <col min="15372" max="15372" width="14" bestFit="1" customWidth="1"/>
    <col min="15617" max="15617" width="71" customWidth="1"/>
    <col min="15618" max="15622" width="17.7109375" customWidth="1"/>
    <col min="15623" max="15623" width="19.42578125" customWidth="1"/>
    <col min="15624" max="15627" width="17.7109375" customWidth="1"/>
    <col min="15628" max="15628" width="14" bestFit="1" customWidth="1"/>
    <col min="15873" max="15873" width="71" customWidth="1"/>
    <col min="15874" max="15878" width="17.7109375" customWidth="1"/>
    <col min="15879" max="15879" width="19.42578125" customWidth="1"/>
    <col min="15880" max="15883" width="17.7109375" customWidth="1"/>
    <col min="15884" max="15884" width="14" bestFit="1" customWidth="1"/>
    <col min="16129" max="16129" width="71" customWidth="1"/>
    <col min="16130" max="16134" width="17.7109375" customWidth="1"/>
    <col min="16135" max="16135" width="19.42578125" customWidth="1"/>
    <col min="16136" max="16139" width="17.7109375" customWidth="1"/>
    <col min="16140" max="16140" width="14" bestFit="1"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1144</v>
      </c>
      <c r="B4" s="479"/>
      <c r="C4" s="479"/>
      <c r="D4" s="20"/>
      <c r="E4" s="20"/>
      <c r="F4" s="20"/>
      <c r="G4" s="20"/>
      <c r="H4" s="20"/>
      <c r="I4" s="20"/>
      <c r="J4" s="20"/>
      <c r="K4" s="364"/>
    </row>
    <row r="5" spans="1:11" s="18" customFormat="1" x14ac:dyDescent="0.25">
      <c r="A5" s="19"/>
      <c r="B5" s="479"/>
      <c r="C5" s="479"/>
      <c r="D5" s="20"/>
      <c r="E5" s="20"/>
      <c r="F5" s="20"/>
      <c r="G5" s="20"/>
      <c r="H5" s="20"/>
      <c r="I5" s="20"/>
      <c r="J5" s="20"/>
      <c r="K5" s="364"/>
    </row>
    <row r="6" spans="1:11" s="18" customFormat="1" ht="19.5" customHeight="1" x14ac:dyDescent="0.25">
      <c r="A6"/>
      <c r="B6" s="479"/>
      <c r="C6" s="479"/>
      <c r="D6" s="20"/>
      <c r="E6" s="20"/>
      <c r="F6" s="20"/>
      <c r="G6" s="20"/>
      <c r="H6" s="20"/>
      <c r="I6" s="20"/>
      <c r="J6" s="20"/>
      <c r="K6" s="364"/>
    </row>
    <row r="7" spans="1:11" s="18" customFormat="1" ht="19.5" customHeight="1" x14ac:dyDescent="0.25">
      <c r="A7" s="198" t="s">
        <v>21</v>
      </c>
      <c r="B7" s="446" t="s">
        <v>22</v>
      </c>
      <c r="C7" s="446" t="s">
        <v>23</v>
      </c>
      <c r="D7" s="198"/>
      <c r="E7" s="919" t="s">
        <v>24</v>
      </c>
      <c r="F7" s="919"/>
      <c r="G7" s="198" t="s">
        <v>25</v>
      </c>
      <c r="H7" s="919" t="s">
        <v>26</v>
      </c>
      <c r="I7" s="919"/>
      <c r="J7" s="198" t="s">
        <v>27</v>
      </c>
      <c r="K7" s="365" t="s">
        <v>28</v>
      </c>
    </row>
    <row r="8" spans="1:11" s="18" customFormat="1" x14ac:dyDescent="0.25">
      <c r="A8" s="924" t="s">
        <v>29</v>
      </c>
      <c r="B8" s="920" t="s">
        <v>30</v>
      </c>
      <c r="C8" s="920" t="s">
        <v>31</v>
      </c>
      <c r="D8" s="920" t="s">
        <v>32</v>
      </c>
      <c r="E8" s="926" t="s">
        <v>33</v>
      </c>
      <c r="F8" s="927"/>
      <c r="G8" s="920" t="s">
        <v>34</v>
      </c>
      <c r="H8" s="926" t="s">
        <v>35</v>
      </c>
      <c r="I8" s="927"/>
      <c r="J8" s="920" t="s">
        <v>36</v>
      </c>
      <c r="K8" s="922" t="s">
        <v>37</v>
      </c>
    </row>
    <row r="9" spans="1:11" s="18" customFormat="1" x14ac:dyDescent="0.25">
      <c r="A9" s="925"/>
      <c r="B9" s="921"/>
      <c r="C9" s="921"/>
      <c r="D9" s="921"/>
      <c r="E9" s="196" t="s">
        <v>38</v>
      </c>
      <c r="F9" s="196" t="s">
        <v>39</v>
      </c>
      <c r="G9" s="921"/>
      <c r="H9" s="196" t="s">
        <v>38</v>
      </c>
      <c r="I9" s="196" t="s">
        <v>39</v>
      </c>
      <c r="J9" s="921"/>
      <c r="K9" s="923"/>
    </row>
    <row r="10" spans="1:11" s="18" customFormat="1" x14ac:dyDescent="0.25">
      <c r="A10" s="31" t="s">
        <v>88</v>
      </c>
      <c r="B10" s="480"/>
      <c r="C10" s="480"/>
      <c r="D10" s="32"/>
      <c r="E10" s="32"/>
      <c r="F10" s="32"/>
      <c r="G10" s="32"/>
      <c r="H10" s="32"/>
      <c r="I10" s="32"/>
      <c r="J10" s="32"/>
      <c r="K10" s="74">
        <f>SUM(K11)</f>
        <v>0</v>
      </c>
    </row>
    <row r="11" spans="1:11" s="18" customFormat="1" x14ac:dyDescent="0.25">
      <c r="A11" s="39"/>
      <c r="B11" s="481"/>
      <c r="C11" s="481"/>
      <c r="D11" s="75"/>
      <c r="E11" s="75"/>
      <c r="F11" s="75"/>
      <c r="G11" s="36"/>
      <c r="H11" s="36"/>
      <c r="I11" s="36"/>
      <c r="J11" s="36"/>
      <c r="K11" s="76"/>
    </row>
    <row r="12" spans="1:11" s="18" customFormat="1" x14ac:dyDescent="0.25">
      <c r="A12" s="31" t="s">
        <v>89</v>
      </c>
      <c r="B12" s="480"/>
      <c r="C12" s="480"/>
      <c r="D12" s="77"/>
      <c r="E12" s="77"/>
      <c r="F12" s="77"/>
      <c r="G12" s="32"/>
      <c r="H12" s="32"/>
      <c r="I12" s="32"/>
      <c r="J12" s="32"/>
      <c r="K12" s="74">
        <f>SUM(K13:K23)</f>
        <v>4671300</v>
      </c>
    </row>
    <row r="13" spans="1:11" s="18" customFormat="1" x14ac:dyDescent="0.25">
      <c r="A13" s="39" t="s">
        <v>258</v>
      </c>
      <c r="B13" s="482" t="s">
        <v>532</v>
      </c>
      <c r="C13" s="482" t="s">
        <v>44</v>
      </c>
      <c r="D13" s="117" t="s">
        <v>533</v>
      </c>
      <c r="E13" s="117"/>
      <c r="F13" s="117"/>
      <c r="G13" s="41"/>
      <c r="H13" s="41">
        <v>1404</v>
      </c>
      <c r="I13" s="41">
        <v>2340</v>
      </c>
      <c r="J13" s="41" t="s">
        <v>531</v>
      </c>
      <c r="K13" s="453">
        <v>1708000</v>
      </c>
    </row>
    <row r="14" spans="1:11" s="24" customFormat="1" ht="15" customHeight="1" x14ac:dyDescent="0.25">
      <c r="A14" s="39" t="s">
        <v>534</v>
      </c>
      <c r="B14" s="482" t="s">
        <v>535</v>
      </c>
      <c r="C14" s="482" t="s">
        <v>44</v>
      </c>
      <c r="D14" s="117">
        <v>0.01</v>
      </c>
      <c r="E14" s="117">
        <v>0.01</v>
      </c>
      <c r="F14" s="117">
        <v>0.06</v>
      </c>
      <c r="G14" s="41"/>
      <c r="H14" s="41">
        <v>390</v>
      </c>
      <c r="I14" s="41"/>
      <c r="J14" s="41" t="s">
        <v>531</v>
      </c>
      <c r="K14" s="453">
        <v>982800</v>
      </c>
    </row>
    <row r="15" spans="1:11" s="24" customFormat="1" x14ac:dyDescent="0.25">
      <c r="A15" s="39" t="s">
        <v>536</v>
      </c>
      <c r="B15" s="482" t="s">
        <v>537</v>
      </c>
      <c r="C15" s="482" t="s">
        <v>44</v>
      </c>
      <c r="D15" s="249">
        <v>8.6956000000000006E-2</v>
      </c>
      <c r="E15" s="117"/>
      <c r="F15" s="117"/>
      <c r="G15" s="41"/>
      <c r="H15" s="41"/>
      <c r="I15" s="41"/>
      <c r="J15" s="41" t="s">
        <v>531</v>
      </c>
      <c r="K15" s="453">
        <v>877000</v>
      </c>
    </row>
    <row r="16" spans="1:11" ht="15.95" customHeight="1" x14ac:dyDescent="0.25">
      <c r="A16" s="39" t="s">
        <v>538</v>
      </c>
      <c r="B16" s="482" t="s">
        <v>539</v>
      </c>
      <c r="C16" s="482" t="s">
        <v>44</v>
      </c>
      <c r="D16" s="117">
        <v>0.1</v>
      </c>
      <c r="E16" s="117"/>
      <c r="F16" s="117"/>
      <c r="G16" s="41"/>
      <c r="H16" s="41"/>
      <c r="I16" s="41"/>
      <c r="J16" s="41" t="s">
        <v>531</v>
      </c>
      <c r="K16" s="453">
        <v>260000</v>
      </c>
    </row>
    <row r="17" spans="1:11" ht="19.5" customHeight="1" x14ac:dyDescent="0.25">
      <c r="A17" s="39" t="s">
        <v>540</v>
      </c>
      <c r="B17" s="482" t="s">
        <v>112</v>
      </c>
      <c r="C17" s="482" t="s">
        <v>44</v>
      </c>
      <c r="D17" s="117"/>
      <c r="E17" s="117"/>
      <c r="F17" s="117"/>
      <c r="G17" s="41">
        <v>90</v>
      </c>
      <c r="H17" s="41"/>
      <c r="I17" s="41"/>
      <c r="J17" s="41" t="s">
        <v>531</v>
      </c>
      <c r="K17" s="453">
        <v>180000</v>
      </c>
    </row>
    <row r="18" spans="1:11" ht="15.95" customHeight="1" x14ac:dyDescent="0.25">
      <c r="A18" s="202" t="s">
        <v>541</v>
      </c>
      <c r="B18" s="482"/>
      <c r="C18" s="482" t="s">
        <v>149</v>
      </c>
      <c r="D18" s="117"/>
      <c r="E18" s="117"/>
      <c r="F18" s="117"/>
      <c r="G18" s="41"/>
      <c r="H18" s="41"/>
      <c r="I18" s="41"/>
      <c r="J18" s="41" t="s">
        <v>531</v>
      </c>
      <c r="K18" s="453">
        <v>198500</v>
      </c>
    </row>
    <row r="19" spans="1:11" ht="15.95" customHeight="1" x14ac:dyDescent="0.25">
      <c r="A19" s="39" t="s">
        <v>542</v>
      </c>
      <c r="B19" s="482"/>
      <c r="C19" s="482" t="s">
        <v>149</v>
      </c>
      <c r="D19" s="117"/>
      <c r="E19" s="117"/>
      <c r="F19" s="117"/>
      <c r="G19" s="41"/>
      <c r="H19" s="41"/>
      <c r="I19" s="41"/>
      <c r="J19" s="41" t="s">
        <v>531</v>
      </c>
      <c r="K19" s="453">
        <v>150000</v>
      </c>
    </row>
    <row r="20" spans="1:11" ht="15.95" customHeight="1" x14ac:dyDescent="0.25">
      <c r="A20" s="250" t="s">
        <v>543</v>
      </c>
      <c r="B20" s="483" t="s">
        <v>544</v>
      </c>
      <c r="C20" s="483" t="s">
        <v>545</v>
      </c>
      <c r="D20" s="250"/>
      <c r="E20" s="117"/>
      <c r="F20" s="117"/>
      <c r="G20" s="41"/>
      <c r="H20" s="41"/>
      <c r="I20" s="41"/>
      <c r="J20" s="41" t="s">
        <v>531</v>
      </c>
      <c r="K20" s="453">
        <v>120000</v>
      </c>
    </row>
    <row r="21" spans="1:11" ht="15.95" customHeight="1" x14ac:dyDescent="0.25">
      <c r="A21" s="250" t="s">
        <v>546</v>
      </c>
      <c r="B21" s="483" t="s">
        <v>544</v>
      </c>
      <c r="C21" s="483" t="s">
        <v>149</v>
      </c>
      <c r="D21" s="250"/>
      <c r="E21" s="117"/>
      <c r="F21" s="117"/>
      <c r="G21" s="41"/>
      <c r="H21" s="41"/>
      <c r="I21" s="41"/>
      <c r="J21" s="41" t="s">
        <v>531</v>
      </c>
      <c r="K21" s="453">
        <v>80000</v>
      </c>
    </row>
    <row r="22" spans="1:11" ht="15.95" customHeight="1" x14ac:dyDescent="0.25">
      <c r="A22" s="39" t="s">
        <v>547</v>
      </c>
      <c r="B22" s="482" t="s">
        <v>112</v>
      </c>
      <c r="C22" s="482" t="s">
        <v>149</v>
      </c>
      <c r="D22" s="117"/>
      <c r="E22" s="117"/>
      <c r="F22" s="117"/>
      <c r="G22" s="41">
        <v>900</v>
      </c>
      <c r="H22" s="41"/>
      <c r="I22" s="41"/>
      <c r="J22" s="41" t="s">
        <v>531</v>
      </c>
      <c r="K22" s="453">
        <v>80000</v>
      </c>
    </row>
    <row r="23" spans="1:11" ht="15.95" customHeight="1" x14ac:dyDescent="0.25">
      <c r="A23" s="39" t="s">
        <v>548</v>
      </c>
      <c r="B23" s="482" t="s">
        <v>112</v>
      </c>
      <c r="C23" s="482" t="s">
        <v>149</v>
      </c>
      <c r="D23" s="117"/>
      <c r="E23" s="117"/>
      <c r="F23" s="117"/>
      <c r="G23" s="41">
        <v>130</v>
      </c>
      <c r="H23" s="41"/>
      <c r="I23" s="41"/>
      <c r="J23" s="41" t="s">
        <v>531</v>
      </c>
      <c r="K23" s="453">
        <v>35000</v>
      </c>
    </row>
    <row r="24" spans="1:11" ht="15.95" customHeight="1" x14ac:dyDescent="0.25">
      <c r="A24" s="39"/>
      <c r="B24" s="482"/>
      <c r="C24" s="482"/>
      <c r="D24" s="117"/>
      <c r="E24" s="117"/>
      <c r="F24" s="117"/>
      <c r="G24" s="41"/>
      <c r="H24" s="41"/>
      <c r="I24" s="41"/>
      <c r="J24" s="41"/>
      <c r="K24" s="453"/>
    </row>
    <row r="25" spans="1:11" x14ac:dyDescent="0.25">
      <c r="A25" s="43" t="s">
        <v>106</v>
      </c>
      <c r="B25" s="484"/>
      <c r="C25" s="484"/>
      <c r="D25" s="84"/>
      <c r="E25" s="84"/>
      <c r="F25" s="84"/>
      <c r="G25" s="83"/>
      <c r="H25" s="83"/>
      <c r="I25" s="83"/>
      <c r="J25" s="83"/>
      <c r="K25" s="86">
        <f>SUM(K26)</f>
        <v>240000</v>
      </c>
    </row>
    <row r="26" spans="1:11" x14ac:dyDescent="0.25">
      <c r="A26" s="39" t="s">
        <v>549</v>
      </c>
      <c r="B26" s="485"/>
      <c r="C26" s="485" t="s">
        <v>149</v>
      </c>
      <c r="D26" s="122"/>
      <c r="E26" s="122"/>
      <c r="F26" s="122"/>
      <c r="G26" s="88"/>
      <c r="H26" s="88"/>
      <c r="I26" s="88"/>
      <c r="J26" s="88" t="s">
        <v>531</v>
      </c>
      <c r="K26" s="123">
        <v>240000</v>
      </c>
    </row>
    <row r="27" spans="1:11" x14ac:dyDescent="0.25">
      <c r="A27" s="39"/>
      <c r="B27" s="485"/>
      <c r="C27" s="485"/>
      <c r="D27" s="122"/>
      <c r="E27" s="122"/>
      <c r="F27" s="122"/>
      <c r="G27" s="88"/>
      <c r="H27" s="88"/>
      <c r="I27" s="88"/>
      <c r="J27" s="88"/>
      <c r="K27" s="123"/>
    </row>
    <row r="28" spans="1:11" ht="15.95" customHeight="1" x14ac:dyDescent="0.25">
      <c r="A28" s="31" t="s">
        <v>107</v>
      </c>
      <c r="B28" s="480"/>
      <c r="C28" s="480"/>
      <c r="D28" s="77"/>
      <c r="E28" s="77"/>
      <c r="F28" s="77"/>
      <c r="G28" s="32"/>
      <c r="H28" s="32"/>
      <c r="I28" s="32"/>
      <c r="J28" s="32"/>
      <c r="K28" s="74">
        <f>SUM(K29:K34)</f>
        <v>1365000</v>
      </c>
    </row>
    <row r="29" spans="1:11" s="18" customFormat="1" ht="15.95" customHeight="1" x14ac:dyDescent="0.25">
      <c r="A29" s="39" t="s">
        <v>550</v>
      </c>
      <c r="B29" s="482" t="s">
        <v>551</v>
      </c>
      <c r="C29" s="482" t="s">
        <v>545</v>
      </c>
      <c r="D29" s="117"/>
      <c r="E29" s="117"/>
      <c r="F29" s="117"/>
      <c r="G29" s="41">
        <v>260</v>
      </c>
      <c r="H29" s="41"/>
      <c r="I29" s="41"/>
      <c r="J29" s="41" t="s">
        <v>531</v>
      </c>
      <c r="K29" s="453">
        <v>120000</v>
      </c>
    </row>
    <row r="30" spans="1:11" s="18" customFormat="1" ht="15.95" customHeight="1" x14ac:dyDescent="0.25">
      <c r="A30" s="39" t="s">
        <v>552</v>
      </c>
      <c r="B30" s="482" t="s">
        <v>112</v>
      </c>
      <c r="C30" s="482" t="s">
        <v>149</v>
      </c>
      <c r="D30" s="117"/>
      <c r="E30" s="117"/>
      <c r="F30" s="117"/>
      <c r="G30" s="41">
        <v>190</v>
      </c>
      <c r="H30" s="41"/>
      <c r="I30" s="41"/>
      <c r="J30" s="41" t="s">
        <v>531</v>
      </c>
      <c r="K30" s="453">
        <v>500000</v>
      </c>
    </row>
    <row r="31" spans="1:11" s="18" customFormat="1" ht="15.95" customHeight="1" x14ac:dyDescent="0.25">
      <c r="A31" s="202" t="s">
        <v>553</v>
      </c>
      <c r="B31" s="482" t="s">
        <v>112</v>
      </c>
      <c r="C31" s="482" t="s">
        <v>554</v>
      </c>
      <c r="D31" s="117"/>
      <c r="E31" s="117"/>
      <c r="F31" s="117"/>
      <c r="G31" s="41">
        <v>580</v>
      </c>
      <c r="H31" s="41"/>
      <c r="I31" s="41"/>
      <c r="J31" s="41" t="s">
        <v>531</v>
      </c>
      <c r="K31" s="453">
        <v>350000</v>
      </c>
    </row>
    <row r="32" spans="1:11" ht="15.95" customHeight="1" x14ac:dyDescent="0.25">
      <c r="A32" s="202" t="s">
        <v>555</v>
      </c>
      <c r="B32" s="482"/>
      <c r="C32" s="482" t="s">
        <v>149</v>
      </c>
      <c r="D32" s="117"/>
      <c r="E32" s="117"/>
      <c r="F32" s="117"/>
      <c r="G32" s="41">
        <v>520</v>
      </c>
      <c r="H32" s="41"/>
      <c r="I32" s="41"/>
      <c r="J32" s="41" t="s">
        <v>531</v>
      </c>
      <c r="K32" s="453">
        <v>60000</v>
      </c>
    </row>
    <row r="33" spans="1:11" ht="15.95" customHeight="1" x14ac:dyDescent="0.25">
      <c r="A33" s="202" t="s">
        <v>556</v>
      </c>
      <c r="B33" s="482" t="s">
        <v>557</v>
      </c>
      <c r="C33" s="482" t="s">
        <v>149</v>
      </c>
      <c r="D33" s="117"/>
      <c r="E33" s="117"/>
      <c r="F33" s="117"/>
      <c r="G33" s="41"/>
      <c r="H33" s="41"/>
      <c r="I33" s="41"/>
      <c r="J33" s="41" t="s">
        <v>531</v>
      </c>
      <c r="K33" s="453">
        <v>300000</v>
      </c>
    </row>
    <row r="34" spans="1:11" ht="15.95" customHeight="1" x14ac:dyDescent="0.25">
      <c r="A34" s="39" t="s">
        <v>558</v>
      </c>
      <c r="B34" s="482"/>
      <c r="C34" s="482" t="s">
        <v>149</v>
      </c>
      <c r="D34" s="117"/>
      <c r="E34" s="117"/>
      <c r="F34" s="117"/>
      <c r="G34" s="41">
        <v>520</v>
      </c>
      <c r="H34" s="41"/>
      <c r="I34" s="41"/>
      <c r="J34" s="41" t="s">
        <v>531</v>
      </c>
      <c r="K34" s="453">
        <v>35000</v>
      </c>
    </row>
    <row r="35" spans="1:11" ht="15.95" customHeight="1" x14ac:dyDescent="0.25">
      <c r="A35" s="39"/>
      <c r="B35" s="482"/>
      <c r="C35" s="482"/>
      <c r="D35" s="117"/>
      <c r="E35" s="117"/>
      <c r="F35" s="117"/>
      <c r="G35" s="41"/>
      <c r="H35" s="41"/>
      <c r="I35" s="41"/>
      <c r="J35" s="41"/>
      <c r="K35" s="453"/>
    </row>
    <row r="36" spans="1:11" ht="15.95" customHeight="1" x14ac:dyDescent="0.25">
      <c r="A36" s="31" t="s">
        <v>113</v>
      </c>
      <c r="B36" s="480"/>
      <c r="C36" s="480"/>
      <c r="D36" s="77"/>
      <c r="E36" s="77"/>
      <c r="F36" s="77"/>
      <c r="G36" s="32"/>
      <c r="H36" s="32"/>
      <c r="I36" s="32"/>
      <c r="J36" s="32"/>
      <c r="K36" s="74">
        <f>SUM(K37:K37)</f>
        <v>0</v>
      </c>
    </row>
    <row r="37" spans="1:11" ht="15.95" customHeight="1" x14ac:dyDescent="0.25">
      <c r="A37" s="35"/>
      <c r="B37" s="481"/>
      <c r="C37" s="481"/>
      <c r="D37" s="75"/>
      <c r="E37" s="75"/>
      <c r="F37" s="75"/>
      <c r="G37" s="36"/>
      <c r="H37" s="36"/>
      <c r="I37" s="36"/>
      <c r="J37" s="36"/>
      <c r="K37" s="76"/>
    </row>
    <row r="38" spans="1:11" ht="15.95" customHeight="1" x14ac:dyDescent="0.25">
      <c r="A38" s="31" t="s">
        <v>114</v>
      </c>
      <c r="B38" s="480"/>
      <c r="C38" s="480"/>
      <c r="D38" s="77"/>
      <c r="E38" s="77"/>
      <c r="F38" s="77"/>
      <c r="G38" s="32"/>
      <c r="H38" s="32"/>
      <c r="I38" s="32"/>
      <c r="J38" s="32"/>
      <c r="K38" s="74">
        <f>SUM(K39:K40)</f>
        <v>160409.65</v>
      </c>
    </row>
    <row r="39" spans="1:11" ht="15.95" customHeight="1" x14ac:dyDescent="0.25">
      <c r="A39" s="39" t="s">
        <v>559</v>
      </c>
      <c r="B39" s="482"/>
      <c r="C39" s="482"/>
      <c r="D39" s="117"/>
      <c r="E39" s="117"/>
      <c r="F39" s="117"/>
      <c r="G39" s="41"/>
      <c r="H39" s="41"/>
      <c r="I39" s="41"/>
      <c r="J39" s="41" t="s">
        <v>531</v>
      </c>
      <c r="K39" s="453">
        <v>80409.649999999994</v>
      </c>
    </row>
    <row r="40" spans="1:11" ht="15.95" customHeight="1" x14ac:dyDescent="0.25">
      <c r="A40" s="39" t="s">
        <v>560</v>
      </c>
      <c r="B40" s="482"/>
      <c r="C40" s="482"/>
      <c r="D40" s="117"/>
      <c r="E40" s="117"/>
      <c r="F40" s="117"/>
      <c r="G40" s="41"/>
      <c r="H40" s="41"/>
      <c r="I40" s="41"/>
      <c r="J40" s="41" t="s">
        <v>531</v>
      </c>
      <c r="K40" s="453">
        <v>80000</v>
      </c>
    </row>
    <row r="41" spans="1:11" ht="15.95" customHeight="1" x14ac:dyDescent="0.25">
      <c r="A41" s="39"/>
      <c r="B41" s="482"/>
      <c r="C41" s="482"/>
      <c r="D41" s="117"/>
      <c r="E41" s="117"/>
      <c r="F41" s="117"/>
      <c r="G41" s="41"/>
      <c r="H41" s="41"/>
      <c r="I41" s="41"/>
      <c r="J41" s="41"/>
      <c r="K41" s="453"/>
    </row>
    <row r="42" spans="1:11" ht="15.95" customHeight="1" x14ac:dyDescent="0.25">
      <c r="A42" s="43" t="s">
        <v>116</v>
      </c>
      <c r="B42" s="484"/>
      <c r="C42" s="484"/>
      <c r="D42" s="84"/>
      <c r="E42" s="84"/>
      <c r="F42" s="84"/>
      <c r="G42" s="83"/>
      <c r="H42" s="83"/>
      <c r="I42" s="83"/>
      <c r="J42" s="83"/>
      <c r="K42" s="86">
        <f>SUM(K43)</f>
        <v>0</v>
      </c>
    </row>
    <row r="43" spans="1:11" ht="15.95" customHeight="1" x14ac:dyDescent="0.25">
      <c r="A43" s="45"/>
      <c r="B43" s="486"/>
      <c r="C43" s="486"/>
      <c r="D43" s="87"/>
      <c r="E43" s="87"/>
      <c r="F43" s="87"/>
      <c r="G43" s="47"/>
      <c r="H43" s="47"/>
      <c r="I43" s="47"/>
      <c r="J43" s="47"/>
      <c r="K43" s="89"/>
    </row>
    <row r="44" spans="1:11" ht="15.95" customHeight="1" x14ac:dyDescent="0.25">
      <c r="A44" s="31" t="s">
        <v>117</v>
      </c>
      <c r="B44" s="480"/>
      <c r="C44" s="480"/>
      <c r="D44" s="77"/>
      <c r="E44" s="77"/>
      <c r="F44" s="77"/>
      <c r="G44" s="32"/>
      <c r="H44" s="32"/>
      <c r="I44" s="32"/>
      <c r="J44" s="32"/>
      <c r="K44" s="74">
        <f>SUM(K45:K46)</f>
        <v>1120000</v>
      </c>
    </row>
    <row r="45" spans="1:11" ht="15.95" customHeight="1" x14ac:dyDescent="0.25">
      <c r="A45" s="39" t="s">
        <v>561</v>
      </c>
      <c r="B45" s="482"/>
      <c r="C45" s="482" t="s">
        <v>102</v>
      </c>
      <c r="D45" s="117"/>
      <c r="E45" s="117"/>
      <c r="F45" s="117"/>
      <c r="G45" s="41"/>
      <c r="H45" s="41"/>
      <c r="I45" s="41"/>
      <c r="J45" s="41" t="s">
        <v>531</v>
      </c>
      <c r="K45" s="453">
        <v>870000</v>
      </c>
    </row>
    <row r="46" spans="1:11" s="18" customFormat="1" ht="15.95" customHeight="1" x14ac:dyDescent="0.25">
      <c r="A46" s="39" t="s">
        <v>562</v>
      </c>
      <c r="B46" s="482"/>
      <c r="C46" s="482" t="s">
        <v>149</v>
      </c>
      <c r="D46" s="117"/>
      <c r="E46" s="117"/>
      <c r="F46" s="117"/>
      <c r="G46" s="41"/>
      <c r="H46" s="41"/>
      <c r="I46" s="41"/>
      <c r="J46" s="41" t="s">
        <v>531</v>
      </c>
      <c r="K46" s="453">
        <v>250000</v>
      </c>
    </row>
    <row r="47" spans="1:11" s="18" customFormat="1" ht="15.95" customHeight="1" x14ac:dyDescent="0.25">
      <c r="A47" s="39"/>
      <c r="B47" s="482"/>
      <c r="C47" s="482"/>
      <c r="D47" s="117"/>
      <c r="E47" s="117"/>
      <c r="F47" s="117"/>
      <c r="G47" s="41"/>
      <c r="H47" s="41"/>
      <c r="I47" s="41"/>
      <c r="J47" s="41"/>
      <c r="K47" s="453"/>
    </row>
    <row r="48" spans="1:11" s="18" customFormat="1" ht="15.95" customHeight="1" x14ac:dyDescent="0.25">
      <c r="A48" s="55" t="s">
        <v>131</v>
      </c>
      <c r="B48" s="487"/>
      <c r="C48" s="487"/>
      <c r="D48" s="96"/>
      <c r="E48" s="96"/>
      <c r="F48" s="96"/>
      <c r="G48" s="195"/>
      <c r="H48" s="195"/>
      <c r="I48" s="195"/>
      <c r="J48" s="195"/>
      <c r="K48" s="64">
        <f>+K10+K12+K25+K28+K36+K38+K42+K44</f>
        <v>7556709.6500000004</v>
      </c>
    </row>
    <row r="49" spans="1:12" ht="15.95" customHeight="1" x14ac:dyDescent="0.25"/>
    <row r="50" spans="1:12" ht="15.95" customHeight="1" x14ac:dyDescent="0.25"/>
    <row r="51" spans="1:12" ht="15.95" customHeight="1" x14ac:dyDescent="0.25"/>
    <row r="52" spans="1:12" ht="15.95" customHeight="1" x14ac:dyDescent="0.25">
      <c r="L52" s="203"/>
    </row>
    <row r="55" spans="1:12" x14ac:dyDescent="0.25">
      <c r="A55" s="27"/>
      <c r="B55" s="489"/>
      <c r="C55" s="489"/>
      <c r="D55" s="28"/>
      <c r="E55" s="28"/>
      <c r="F55" s="28"/>
      <c r="G55" s="28"/>
      <c r="H55" s="28"/>
      <c r="I55" s="28"/>
      <c r="J55" s="28"/>
      <c r="K55" s="375"/>
    </row>
  </sheetData>
  <mergeCells count="11">
    <mergeCell ref="E7:F7"/>
    <mergeCell ref="H7:I7"/>
    <mergeCell ref="J8:J9"/>
    <mergeCell ref="K8:K9"/>
    <mergeCell ref="A8:A9"/>
    <mergeCell ref="B8:B9"/>
    <mergeCell ref="C8:C9"/>
    <mergeCell ref="D8:D9"/>
    <mergeCell ref="E8:F8"/>
    <mergeCell ref="G8:G9"/>
    <mergeCell ref="H8:I8"/>
  </mergeCells>
  <pageMargins left="0.70866141732283472" right="0.70866141732283472" top="0.74803149606299213" bottom="0.74803149606299213" header="0.31496062992125984" footer="0.31496062992125984"/>
  <pageSetup paperSize="9"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zoomScale="90" zoomScaleNormal="90" workbookViewId="0">
      <selection activeCell="K66" sqref="K66"/>
    </sheetView>
  </sheetViews>
  <sheetFormatPr baseColWidth="10" defaultRowHeight="15" x14ac:dyDescent="0.25"/>
  <cols>
    <col min="1" max="1" width="50.85546875" customWidth="1"/>
    <col min="2" max="2" width="14.5703125" style="488" bestFit="1" customWidth="1"/>
    <col min="3" max="3" width="17.28515625" style="488" bestFit="1" customWidth="1"/>
    <col min="4" max="4" width="11.28515625" customWidth="1"/>
    <col min="5" max="5" width="10.140625" customWidth="1"/>
    <col min="6" max="6" width="9.85546875" customWidth="1"/>
    <col min="7" max="7" width="10.7109375" bestFit="1" customWidth="1"/>
    <col min="8" max="8" width="10.28515625" bestFit="1" customWidth="1"/>
    <col min="9" max="9" width="11.85546875" bestFit="1" customWidth="1"/>
    <col min="10" max="10" width="16.42578125" customWidth="1"/>
    <col min="11" max="11" width="17.28515625" style="150" bestFit="1" customWidth="1"/>
    <col min="12" max="12" width="1.7109375" customWidth="1"/>
    <col min="13" max="13" width="12.42578125" bestFit="1" customWidth="1"/>
    <col min="257" max="257" width="47.28515625" customWidth="1"/>
    <col min="258" max="258" width="15" bestFit="1" customWidth="1"/>
    <col min="259" max="259" width="17.28515625" bestFit="1" customWidth="1"/>
    <col min="260" max="260" width="13.85546875" bestFit="1" customWidth="1"/>
    <col min="261" max="261" width="8.5703125" customWidth="1"/>
    <col min="262" max="262" width="7.85546875" bestFit="1" customWidth="1"/>
    <col min="263" max="263" width="9.5703125" bestFit="1" customWidth="1"/>
    <col min="264" max="264" width="9.28515625" customWidth="1"/>
    <col min="265" max="265" width="10.42578125" bestFit="1" customWidth="1"/>
    <col min="266" max="266" width="16.42578125" bestFit="1" customWidth="1"/>
    <col min="267" max="267" width="15.5703125" bestFit="1" customWidth="1"/>
    <col min="268" max="268" width="1.7109375" customWidth="1"/>
    <col min="269" max="269" width="12.42578125" bestFit="1" customWidth="1"/>
    <col min="513" max="513" width="47.28515625" customWidth="1"/>
    <col min="514" max="514" width="15" bestFit="1" customWidth="1"/>
    <col min="515" max="515" width="17.28515625" bestFit="1" customWidth="1"/>
    <col min="516" max="516" width="13.85546875" bestFit="1" customWidth="1"/>
    <col min="517" max="517" width="8.5703125" customWidth="1"/>
    <col min="518" max="518" width="7.85546875" bestFit="1" customWidth="1"/>
    <col min="519" max="519" width="9.5703125" bestFit="1" customWidth="1"/>
    <col min="520" max="520" width="9.28515625" customWidth="1"/>
    <col min="521" max="521" width="10.42578125" bestFit="1" customWidth="1"/>
    <col min="522" max="522" width="16.42578125" bestFit="1" customWidth="1"/>
    <col min="523" max="523" width="15.5703125" bestFit="1" customWidth="1"/>
    <col min="524" max="524" width="1.7109375" customWidth="1"/>
    <col min="525" max="525" width="12.42578125" bestFit="1" customWidth="1"/>
    <col min="769" max="769" width="47.28515625" customWidth="1"/>
    <col min="770" max="770" width="15" bestFit="1" customWidth="1"/>
    <col min="771" max="771" width="17.28515625" bestFit="1" customWidth="1"/>
    <col min="772" max="772" width="13.85546875" bestFit="1" customWidth="1"/>
    <col min="773" max="773" width="8.5703125" customWidth="1"/>
    <col min="774" max="774" width="7.85546875" bestFit="1" customWidth="1"/>
    <col min="775" max="775" width="9.5703125" bestFit="1" customWidth="1"/>
    <col min="776" max="776" width="9.28515625" customWidth="1"/>
    <col min="777" max="777" width="10.42578125" bestFit="1" customWidth="1"/>
    <col min="778" max="778" width="16.42578125" bestFit="1" customWidth="1"/>
    <col min="779" max="779" width="15.5703125" bestFit="1" customWidth="1"/>
    <col min="780" max="780" width="1.7109375" customWidth="1"/>
    <col min="781" max="781" width="12.42578125" bestFit="1" customWidth="1"/>
    <col min="1025" max="1025" width="47.28515625" customWidth="1"/>
    <col min="1026" max="1026" width="15" bestFit="1" customWidth="1"/>
    <col min="1027" max="1027" width="17.28515625" bestFit="1" customWidth="1"/>
    <col min="1028" max="1028" width="13.85546875" bestFit="1" customWidth="1"/>
    <col min="1029" max="1029" width="8.5703125" customWidth="1"/>
    <col min="1030" max="1030" width="7.85546875" bestFit="1" customWidth="1"/>
    <col min="1031" max="1031" width="9.5703125" bestFit="1" customWidth="1"/>
    <col min="1032" max="1032" width="9.28515625" customWidth="1"/>
    <col min="1033" max="1033" width="10.42578125" bestFit="1" customWidth="1"/>
    <col min="1034" max="1034" width="16.42578125" bestFit="1" customWidth="1"/>
    <col min="1035" max="1035" width="15.5703125" bestFit="1" customWidth="1"/>
    <col min="1036" max="1036" width="1.7109375" customWidth="1"/>
    <col min="1037" max="1037" width="12.42578125" bestFit="1" customWidth="1"/>
    <col min="1281" max="1281" width="47.28515625" customWidth="1"/>
    <col min="1282" max="1282" width="15" bestFit="1" customWidth="1"/>
    <col min="1283" max="1283" width="17.28515625" bestFit="1" customWidth="1"/>
    <col min="1284" max="1284" width="13.85546875" bestFit="1" customWidth="1"/>
    <col min="1285" max="1285" width="8.5703125" customWidth="1"/>
    <col min="1286" max="1286" width="7.85546875" bestFit="1" customWidth="1"/>
    <col min="1287" max="1287" width="9.5703125" bestFit="1" customWidth="1"/>
    <col min="1288" max="1288" width="9.28515625" customWidth="1"/>
    <col min="1289" max="1289" width="10.42578125" bestFit="1" customWidth="1"/>
    <col min="1290" max="1290" width="16.42578125" bestFit="1" customWidth="1"/>
    <col min="1291" max="1291" width="15.5703125" bestFit="1" customWidth="1"/>
    <col min="1292" max="1292" width="1.7109375" customWidth="1"/>
    <col min="1293" max="1293" width="12.42578125" bestFit="1" customWidth="1"/>
    <col min="1537" max="1537" width="47.28515625" customWidth="1"/>
    <col min="1538" max="1538" width="15" bestFit="1" customWidth="1"/>
    <col min="1539" max="1539" width="17.28515625" bestFit="1" customWidth="1"/>
    <col min="1540" max="1540" width="13.85546875" bestFit="1" customWidth="1"/>
    <col min="1541" max="1541" width="8.5703125" customWidth="1"/>
    <col min="1542" max="1542" width="7.85546875" bestFit="1" customWidth="1"/>
    <col min="1543" max="1543" width="9.5703125" bestFit="1" customWidth="1"/>
    <col min="1544" max="1544" width="9.28515625" customWidth="1"/>
    <col min="1545" max="1545" width="10.42578125" bestFit="1" customWidth="1"/>
    <col min="1546" max="1546" width="16.42578125" bestFit="1" customWidth="1"/>
    <col min="1547" max="1547" width="15.5703125" bestFit="1" customWidth="1"/>
    <col min="1548" max="1548" width="1.7109375" customWidth="1"/>
    <col min="1549" max="1549" width="12.42578125" bestFit="1" customWidth="1"/>
    <col min="1793" max="1793" width="47.28515625" customWidth="1"/>
    <col min="1794" max="1794" width="15" bestFit="1" customWidth="1"/>
    <col min="1795" max="1795" width="17.28515625" bestFit="1" customWidth="1"/>
    <col min="1796" max="1796" width="13.85546875" bestFit="1" customWidth="1"/>
    <col min="1797" max="1797" width="8.5703125" customWidth="1"/>
    <col min="1798" max="1798" width="7.85546875" bestFit="1" customWidth="1"/>
    <col min="1799" max="1799" width="9.5703125" bestFit="1" customWidth="1"/>
    <col min="1800" max="1800" width="9.28515625" customWidth="1"/>
    <col min="1801" max="1801" width="10.42578125" bestFit="1" customWidth="1"/>
    <col min="1802" max="1802" width="16.42578125" bestFit="1" customWidth="1"/>
    <col min="1803" max="1803" width="15.5703125" bestFit="1" customWidth="1"/>
    <col min="1804" max="1804" width="1.7109375" customWidth="1"/>
    <col min="1805" max="1805" width="12.42578125" bestFit="1" customWidth="1"/>
    <col min="2049" max="2049" width="47.28515625" customWidth="1"/>
    <col min="2050" max="2050" width="15" bestFit="1" customWidth="1"/>
    <col min="2051" max="2051" width="17.28515625" bestFit="1" customWidth="1"/>
    <col min="2052" max="2052" width="13.85546875" bestFit="1" customWidth="1"/>
    <col min="2053" max="2053" width="8.5703125" customWidth="1"/>
    <col min="2054" max="2054" width="7.85546875" bestFit="1" customWidth="1"/>
    <col min="2055" max="2055" width="9.5703125" bestFit="1" customWidth="1"/>
    <col min="2056" max="2056" width="9.28515625" customWidth="1"/>
    <col min="2057" max="2057" width="10.42578125" bestFit="1" customWidth="1"/>
    <col min="2058" max="2058" width="16.42578125" bestFit="1" customWidth="1"/>
    <col min="2059" max="2059" width="15.5703125" bestFit="1" customWidth="1"/>
    <col min="2060" max="2060" width="1.7109375" customWidth="1"/>
    <col min="2061" max="2061" width="12.42578125" bestFit="1" customWidth="1"/>
    <col min="2305" max="2305" width="47.28515625" customWidth="1"/>
    <col min="2306" max="2306" width="15" bestFit="1" customWidth="1"/>
    <col min="2307" max="2307" width="17.28515625" bestFit="1" customWidth="1"/>
    <col min="2308" max="2308" width="13.85546875" bestFit="1" customWidth="1"/>
    <col min="2309" max="2309" width="8.5703125" customWidth="1"/>
    <col min="2310" max="2310" width="7.85546875" bestFit="1" customWidth="1"/>
    <col min="2311" max="2311" width="9.5703125" bestFit="1" customWidth="1"/>
    <col min="2312" max="2312" width="9.28515625" customWidth="1"/>
    <col min="2313" max="2313" width="10.42578125" bestFit="1" customWidth="1"/>
    <col min="2314" max="2314" width="16.42578125" bestFit="1" customWidth="1"/>
    <col min="2315" max="2315" width="15.5703125" bestFit="1" customWidth="1"/>
    <col min="2316" max="2316" width="1.7109375" customWidth="1"/>
    <col min="2317" max="2317" width="12.42578125" bestFit="1" customWidth="1"/>
    <col min="2561" max="2561" width="47.28515625" customWidth="1"/>
    <col min="2562" max="2562" width="15" bestFit="1" customWidth="1"/>
    <col min="2563" max="2563" width="17.28515625" bestFit="1" customWidth="1"/>
    <col min="2564" max="2564" width="13.85546875" bestFit="1" customWidth="1"/>
    <col min="2565" max="2565" width="8.5703125" customWidth="1"/>
    <col min="2566" max="2566" width="7.85546875" bestFit="1" customWidth="1"/>
    <col min="2567" max="2567" width="9.5703125" bestFit="1" customWidth="1"/>
    <col min="2568" max="2568" width="9.28515625" customWidth="1"/>
    <col min="2569" max="2569" width="10.42578125" bestFit="1" customWidth="1"/>
    <col min="2570" max="2570" width="16.42578125" bestFit="1" customWidth="1"/>
    <col min="2571" max="2571" width="15.5703125" bestFit="1" customWidth="1"/>
    <col min="2572" max="2572" width="1.7109375" customWidth="1"/>
    <col min="2573" max="2573" width="12.42578125" bestFit="1" customWidth="1"/>
    <col min="2817" max="2817" width="47.28515625" customWidth="1"/>
    <col min="2818" max="2818" width="15" bestFit="1" customWidth="1"/>
    <col min="2819" max="2819" width="17.28515625" bestFit="1" customWidth="1"/>
    <col min="2820" max="2820" width="13.85546875" bestFit="1" customWidth="1"/>
    <col min="2821" max="2821" width="8.5703125" customWidth="1"/>
    <col min="2822" max="2822" width="7.85546875" bestFit="1" customWidth="1"/>
    <col min="2823" max="2823" width="9.5703125" bestFit="1" customWidth="1"/>
    <col min="2824" max="2824" width="9.28515625" customWidth="1"/>
    <col min="2825" max="2825" width="10.42578125" bestFit="1" customWidth="1"/>
    <col min="2826" max="2826" width="16.42578125" bestFit="1" customWidth="1"/>
    <col min="2827" max="2827" width="15.5703125" bestFit="1" customWidth="1"/>
    <col min="2828" max="2828" width="1.7109375" customWidth="1"/>
    <col min="2829" max="2829" width="12.42578125" bestFit="1" customWidth="1"/>
    <col min="3073" max="3073" width="47.28515625" customWidth="1"/>
    <col min="3074" max="3074" width="15" bestFit="1" customWidth="1"/>
    <col min="3075" max="3075" width="17.28515625" bestFit="1" customWidth="1"/>
    <col min="3076" max="3076" width="13.85546875" bestFit="1" customWidth="1"/>
    <col min="3077" max="3077" width="8.5703125" customWidth="1"/>
    <col min="3078" max="3078" width="7.85546875" bestFit="1" customWidth="1"/>
    <col min="3079" max="3079" width="9.5703125" bestFit="1" customWidth="1"/>
    <col min="3080" max="3080" width="9.28515625" customWidth="1"/>
    <col min="3081" max="3081" width="10.42578125" bestFit="1" customWidth="1"/>
    <col min="3082" max="3082" width="16.42578125" bestFit="1" customWidth="1"/>
    <col min="3083" max="3083" width="15.5703125" bestFit="1" customWidth="1"/>
    <col min="3084" max="3084" width="1.7109375" customWidth="1"/>
    <col min="3085" max="3085" width="12.42578125" bestFit="1" customWidth="1"/>
    <col min="3329" max="3329" width="47.28515625" customWidth="1"/>
    <col min="3330" max="3330" width="15" bestFit="1" customWidth="1"/>
    <col min="3331" max="3331" width="17.28515625" bestFit="1" customWidth="1"/>
    <col min="3332" max="3332" width="13.85546875" bestFit="1" customWidth="1"/>
    <col min="3333" max="3333" width="8.5703125" customWidth="1"/>
    <col min="3334" max="3334" width="7.85546875" bestFit="1" customWidth="1"/>
    <col min="3335" max="3335" width="9.5703125" bestFit="1" customWidth="1"/>
    <col min="3336" max="3336" width="9.28515625" customWidth="1"/>
    <col min="3337" max="3337" width="10.42578125" bestFit="1" customWidth="1"/>
    <col min="3338" max="3338" width="16.42578125" bestFit="1" customWidth="1"/>
    <col min="3339" max="3339" width="15.5703125" bestFit="1" customWidth="1"/>
    <col min="3340" max="3340" width="1.7109375" customWidth="1"/>
    <col min="3341" max="3341" width="12.42578125" bestFit="1" customWidth="1"/>
    <col min="3585" max="3585" width="47.28515625" customWidth="1"/>
    <col min="3586" max="3586" width="15" bestFit="1" customWidth="1"/>
    <col min="3587" max="3587" width="17.28515625" bestFit="1" customWidth="1"/>
    <col min="3588" max="3588" width="13.85546875" bestFit="1" customWidth="1"/>
    <col min="3589" max="3589" width="8.5703125" customWidth="1"/>
    <col min="3590" max="3590" width="7.85546875" bestFit="1" customWidth="1"/>
    <col min="3591" max="3591" width="9.5703125" bestFit="1" customWidth="1"/>
    <col min="3592" max="3592" width="9.28515625" customWidth="1"/>
    <col min="3593" max="3593" width="10.42578125" bestFit="1" customWidth="1"/>
    <col min="3594" max="3594" width="16.42578125" bestFit="1" customWidth="1"/>
    <col min="3595" max="3595" width="15.5703125" bestFit="1" customWidth="1"/>
    <col min="3596" max="3596" width="1.7109375" customWidth="1"/>
    <col min="3597" max="3597" width="12.42578125" bestFit="1" customWidth="1"/>
    <col min="3841" max="3841" width="47.28515625" customWidth="1"/>
    <col min="3842" max="3842" width="15" bestFit="1" customWidth="1"/>
    <col min="3843" max="3843" width="17.28515625" bestFit="1" customWidth="1"/>
    <col min="3844" max="3844" width="13.85546875" bestFit="1" customWidth="1"/>
    <col min="3845" max="3845" width="8.5703125" customWidth="1"/>
    <col min="3846" max="3846" width="7.85546875" bestFit="1" customWidth="1"/>
    <col min="3847" max="3847" width="9.5703125" bestFit="1" customWidth="1"/>
    <col min="3848" max="3848" width="9.28515625" customWidth="1"/>
    <col min="3849" max="3849" width="10.42578125" bestFit="1" customWidth="1"/>
    <col min="3850" max="3850" width="16.42578125" bestFit="1" customWidth="1"/>
    <col min="3851" max="3851" width="15.5703125" bestFit="1" customWidth="1"/>
    <col min="3852" max="3852" width="1.7109375" customWidth="1"/>
    <col min="3853" max="3853" width="12.42578125" bestFit="1" customWidth="1"/>
    <col min="4097" max="4097" width="47.28515625" customWidth="1"/>
    <col min="4098" max="4098" width="15" bestFit="1" customWidth="1"/>
    <col min="4099" max="4099" width="17.28515625" bestFit="1" customWidth="1"/>
    <col min="4100" max="4100" width="13.85546875" bestFit="1" customWidth="1"/>
    <col min="4101" max="4101" width="8.5703125" customWidth="1"/>
    <col min="4102" max="4102" width="7.85546875" bestFit="1" customWidth="1"/>
    <col min="4103" max="4103" width="9.5703125" bestFit="1" customWidth="1"/>
    <col min="4104" max="4104" width="9.28515625" customWidth="1"/>
    <col min="4105" max="4105" width="10.42578125" bestFit="1" customWidth="1"/>
    <col min="4106" max="4106" width="16.42578125" bestFit="1" customWidth="1"/>
    <col min="4107" max="4107" width="15.5703125" bestFit="1" customWidth="1"/>
    <col min="4108" max="4108" width="1.7109375" customWidth="1"/>
    <col min="4109" max="4109" width="12.42578125" bestFit="1" customWidth="1"/>
    <col min="4353" max="4353" width="47.28515625" customWidth="1"/>
    <col min="4354" max="4354" width="15" bestFit="1" customWidth="1"/>
    <col min="4355" max="4355" width="17.28515625" bestFit="1" customWidth="1"/>
    <col min="4356" max="4356" width="13.85546875" bestFit="1" customWidth="1"/>
    <col min="4357" max="4357" width="8.5703125" customWidth="1"/>
    <col min="4358" max="4358" width="7.85546875" bestFit="1" customWidth="1"/>
    <col min="4359" max="4359" width="9.5703125" bestFit="1" customWidth="1"/>
    <col min="4360" max="4360" width="9.28515625" customWidth="1"/>
    <col min="4361" max="4361" width="10.42578125" bestFit="1" customWidth="1"/>
    <col min="4362" max="4362" width="16.42578125" bestFit="1" customWidth="1"/>
    <col min="4363" max="4363" width="15.5703125" bestFit="1" customWidth="1"/>
    <col min="4364" max="4364" width="1.7109375" customWidth="1"/>
    <col min="4365" max="4365" width="12.42578125" bestFit="1" customWidth="1"/>
    <col min="4609" max="4609" width="47.28515625" customWidth="1"/>
    <col min="4610" max="4610" width="15" bestFit="1" customWidth="1"/>
    <col min="4611" max="4611" width="17.28515625" bestFit="1" customWidth="1"/>
    <col min="4612" max="4612" width="13.85546875" bestFit="1" customWidth="1"/>
    <col min="4613" max="4613" width="8.5703125" customWidth="1"/>
    <col min="4614" max="4614" width="7.85546875" bestFit="1" customWidth="1"/>
    <col min="4615" max="4615" width="9.5703125" bestFit="1" customWidth="1"/>
    <col min="4616" max="4616" width="9.28515625" customWidth="1"/>
    <col min="4617" max="4617" width="10.42578125" bestFit="1" customWidth="1"/>
    <col min="4618" max="4618" width="16.42578125" bestFit="1" customWidth="1"/>
    <col min="4619" max="4619" width="15.5703125" bestFit="1" customWidth="1"/>
    <col min="4620" max="4620" width="1.7109375" customWidth="1"/>
    <col min="4621" max="4621" width="12.42578125" bestFit="1" customWidth="1"/>
    <col min="4865" max="4865" width="47.28515625" customWidth="1"/>
    <col min="4866" max="4866" width="15" bestFit="1" customWidth="1"/>
    <col min="4867" max="4867" width="17.28515625" bestFit="1" customWidth="1"/>
    <col min="4868" max="4868" width="13.85546875" bestFit="1" customWidth="1"/>
    <col min="4869" max="4869" width="8.5703125" customWidth="1"/>
    <col min="4870" max="4870" width="7.85546875" bestFit="1" customWidth="1"/>
    <col min="4871" max="4871" width="9.5703125" bestFit="1" customWidth="1"/>
    <col min="4872" max="4872" width="9.28515625" customWidth="1"/>
    <col min="4873" max="4873" width="10.42578125" bestFit="1" customWidth="1"/>
    <col min="4874" max="4874" width="16.42578125" bestFit="1" customWidth="1"/>
    <col min="4875" max="4875" width="15.5703125" bestFit="1" customWidth="1"/>
    <col min="4876" max="4876" width="1.7109375" customWidth="1"/>
    <col min="4877" max="4877" width="12.42578125" bestFit="1" customWidth="1"/>
    <col min="5121" max="5121" width="47.28515625" customWidth="1"/>
    <col min="5122" max="5122" width="15" bestFit="1" customWidth="1"/>
    <col min="5123" max="5123" width="17.28515625" bestFit="1" customWidth="1"/>
    <col min="5124" max="5124" width="13.85546875" bestFit="1" customWidth="1"/>
    <col min="5125" max="5125" width="8.5703125" customWidth="1"/>
    <col min="5126" max="5126" width="7.85546875" bestFit="1" customWidth="1"/>
    <col min="5127" max="5127" width="9.5703125" bestFit="1" customWidth="1"/>
    <col min="5128" max="5128" width="9.28515625" customWidth="1"/>
    <col min="5129" max="5129" width="10.42578125" bestFit="1" customWidth="1"/>
    <col min="5130" max="5130" width="16.42578125" bestFit="1" customWidth="1"/>
    <col min="5131" max="5131" width="15.5703125" bestFit="1" customWidth="1"/>
    <col min="5132" max="5132" width="1.7109375" customWidth="1"/>
    <col min="5133" max="5133" width="12.42578125" bestFit="1" customWidth="1"/>
    <col min="5377" max="5377" width="47.28515625" customWidth="1"/>
    <col min="5378" max="5378" width="15" bestFit="1" customWidth="1"/>
    <col min="5379" max="5379" width="17.28515625" bestFit="1" customWidth="1"/>
    <col min="5380" max="5380" width="13.85546875" bestFit="1" customWidth="1"/>
    <col min="5381" max="5381" width="8.5703125" customWidth="1"/>
    <col min="5382" max="5382" width="7.85546875" bestFit="1" customWidth="1"/>
    <col min="5383" max="5383" width="9.5703125" bestFit="1" customWidth="1"/>
    <col min="5384" max="5384" width="9.28515625" customWidth="1"/>
    <col min="5385" max="5385" width="10.42578125" bestFit="1" customWidth="1"/>
    <col min="5386" max="5386" width="16.42578125" bestFit="1" customWidth="1"/>
    <col min="5387" max="5387" width="15.5703125" bestFit="1" customWidth="1"/>
    <col min="5388" max="5388" width="1.7109375" customWidth="1"/>
    <col min="5389" max="5389" width="12.42578125" bestFit="1" customWidth="1"/>
    <col min="5633" max="5633" width="47.28515625" customWidth="1"/>
    <col min="5634" max="5634" width="15" bestFit="1" customWidth="1"/>
    <col min="5635" max="5635" width="17.28515625" bestFit="1" customWidth="1"/>
    <col min="5636" max="5636" width="13.85546875" bestFit="1" customWidth="1"/>
    <col min="5637" max="5637" width="8.5703125" customWidth="1"/>
    <col min="5638" max="5638" width="7.85546875" bestFit="1" customWidth="1"/>
    <col min="5639" max="5639" width="9.5703125" bestFit="1" customWidth="1"/>
    <col min="5640" max="5640" width="9.28515625" customWidth="1"/>
    <col min="5641" max="5641" width="10.42578125" bestFit="1" customWidth="1"/>
    <col min="5642" max="5642" width="16.42578125" bestFit="1" customWidth="1"/>
    <col min="5643" max="5643" width="15.5703125" bestFit="1" customWidth="1"/>
    <col min="5644" max="5644" width="1.7109375" customWidth="1"/>
    <col min="5645" max="5645" width="12.42578125" bestFit="1" customWidth="1"/>
    <col min="5889" max="5889" width="47.28515625" customWidth="1"/>
    <col min="5890" max="5890" width="15" bestFit="1" customWidth="1"/>
    <col min="5891" max="5891" width="17.28515625" bestFit="1" customWidth="1"/>
    <col min="5892" max="5892" width="13.85546875" bestFit="1" customWidth="1"/>
    <col min="5893" max="5893" width="8.5703125" customWidth="1"/>
    <col min="5894" max="5894" width="7.85546875" bestFit="1" customWidth="1"/>
    <col min="5895" max="5895" width="9.5703125" bestFit="1" customWidth="1"/>
    <col min="5896" max="5896" width="9.28515625" customWidth="1"/>
    <col min="5897" max="5897" width="10.42578125" bestFit="1" customWidth="1"/>
    <col min="5898" max="5898" width="16.42578125" bestFit="1" customWidth="1"/>
    <col min="5899" max="5899" width="15.5703125" bestFit="1" customWidth="1"/>
    <col min="5900" max="5900" width="1.7109375" customWidth="1"/>
    <col min="5901" max="5901" width="12.42578125" bestFit="1" customWidth="1"/>
    <col min="6145" max="6145" width="47.28515625" customWidth="1"/>
    <col min="6146" max="6146" width="15" bestFit="1" customWidth="1"/>
    <col min="6147" max="6147" width="17.28515625" bestFit="1" customWidth="1"/>
    <col min="6148" max="6148" width="13.85546875" bestFit="1" customWidth="1"/>
    <col min="6149" max="6149" width="8.5703125" customWidth="1"/>
    <col min="6150" max="6150" width="7.85546875" bestFit="1" customWidth="1"/>
    <col min="6151" max="6151" width="9.5703125" bestFit="1" customWidth="1"/>
    <col min="6152" max="6152" width="9.28515625" customWidth="1"/>
    <col min="6153" max="6153" width="10.42578125" bestFit="1" customWidth="1"/>
    <col min="6154" max="6154" width="16.42578125" bestFit="1" customWidth="1"/>
    <col min="6155" max="6155" width="15.5703125" bestFit="1" customWidth="1"/>
    <col min="6156" max="6156" width="1.7109375" customWidth="1"/>
    <col min="6157" max="6157" width="12.42578125" bestFit="1" customWidth="1"/>
    <col min="6401" max="6401" width="47.28515625" customWidth="1"/>
    <col min="6402" max="6402" width="15" bestFit="1" customWidth="1"/>
    <col min="6403" max="6403" width="17.28515625" bestFit="1" customWidth="1"/>
    <col min="6404" max="6404" width="13.85546875" bestFit="1" customWidth="1"/>
    <col min="6405" max="6405" width="8.5703125" customWidth="1"/>
    <col min="6406" max="6406" width="7.85546875" bestFit="1" customWidth="1"/>
    <col min="6407" max="6407" width="9.5703125" bestFit="1" customWidth="1"/>
    <col min="6408" max="6408" width="9.28515625" customWidth="1"/>
    <col min="6409" max="6409" width="10.42578125" bestFit="1" customWidth="1"/>
    <col min="6410" max="6410" width="16.42578125" bestFit="1" customWidth="1"/>
    <col min="6411" max="6411" width="15.5703125" bestFit="1" customWidth="1"/>
    <col min="6412" max="6412" width="1.7109375" customWidth="1"/>
    <col min="6413" max="6413" width="12.42578125" bestFit="1" customWidth="1"/>
    <col min="6657" max="6657" width="47.28515625" customWidth="1"/>
    <col min="6658" max="6658" width="15" bestFit="1" customWidth="1"/>
    <col min="6659" max="6659" width="17.28515625" bestFit="1" customWidth="1"/>
    <col min="6660" max="6660" width="13.85546875" bestFit="1" customWidth="1"/>
    <col min="6661" max="6661" width="8.5703125" customWidth="1"/>
    <col min="6662" max="6662" width="7.85546875" bestFit="1" customWidth="1"/>
    <col min="6663" max="6663" width="9.5703125" bestFit="1" customWidth="1"/>
    <col min="6664" max="6664" width="9.28515625" customWidth="1"/>
    <col min="6665" max="6665" width="10.42578125" bestFit="1" customWidth="1"/>
    <col min="6666" max="6666" width="16.42578125" bestFit="1" customWidth="1"/>
    <col min="6667" max="6667" width="15.5703125" bestFit="1" customWidth="1"/>
    <col min="6668" max="6668" width="1.7109375" customWidth="1"/>
    <col min="6669" max="6669" width="12.42578125" bestFit="1" customWidth="1"/>
    <col min="6913" max="6913" width="47.28515625" customWidth="1"/>
    <col min="6914" max="6914" width="15" bestFit="1" customWidth="1"/>
    <col min="6915" max="6915" width="17.28515625" bestFit="1" customWidth="1"/>
    <col min="6916" max="6916" width="13.85546875" bestFit="1" customWidth="1"/>
    <col min="6917" max="6917" width="8.5703125" customWidth="1"/>
    <col min="6918" max="6918" width="7.85546875" bestFit="1" customWidth="1"/>
    <col min="6919" max="6919" width="9.5703125" bestFit="1" customWidth="1"/>
    <col min="6920" max="6920" width="9.28515625" customWidth="1"/>
    <col min="6921" max="6921" width="10.42578125" bestFit="1" customWidth="1"/>
    <col min="6922" max="6922" width="16.42578125" bestFit="1" customWidth="1"/>
    <col min="6923" max="6923" width="15.5703125" bestFit="1" customWidth="1"/>
    <col min="6924" max="6924" width="1.7109375" customWidth="1"/>
    <col min="6925" max="6925" width="12.42578125" bestFit="1" customWidth="1"/>
    <col min="7169" max="7169" width="47.28515625" customWidth="1"/>
    <col min="7170" max="7170" width="15" bestFit="1" customWidth="1"/>
    <col min="7171" max="7171" width="17.28515625" bestFit="1" customWidth="1"/>
    <col min="7172" max="7172" width="13.85546875" bestFit="1" customWidth="1"/>
    <col min="7173" max="7173" width="8.5703125" customWidth="1"/>
    <col min="7174" max="7174" width="7.85546875" bestFit="1" customWidth="1"/>
    <col min="7175" max="7175" width="9.5703125" bestFit="1" customWidth="1"/>
    <col min="7176" max="7176" width="9.28515625" customWidth="1"/>
    <col min="7177" max="7177" width="10.42578125" bestFit="1" customWidth="1"/>
    <col min="7178" max="7178" width="16.42578125" bestFit="1" customWidth="1"/>
    <col min="7179" max="7179" width="15.5703125" bestFit="1" customWidth="1"/>
    <col min="7180" max="7180" width="1.7109375" customWidth="1"/>
    <col min="7181" max="7181" width="12.42578125" bestFit="1" customWidth="1"/>
    <col min="7425" max="7425" width="47.28515625" customWidth="1"/>
    <col min="7426" max="7426" width="15" bestFit="1" customWidth="1"/>
    <col min="7427" max="7427" width="17.28515625" bestFit="1" customWidth="1"/>
    <col min="7428" max="7428" width="13.85546875" bestFit="1" customWidth="1"/>
    <col min="7429" max="7429" width="8.5703125" customWidth="1"/>
    <col min="7430" max="7430" width="7.85546875" bestFit="1" customWidth="1"/>
    <col min="7431" max="7431" width="9.5703125" bestFit="1" customWidth="1"/>
    <col min="7432" max="7432" width="9.28515625" customWidth="1"/>
    <col min="7433" max="7433" width="10.42578125" bestFit="1" customWidth="1"/>
    <col min="7434" max="7434" width="16.42578125" bestFit="1" customWidth="1"/>
    <col min="7435" max="7435" width="15.5703125" bestFit="1" customWidth="1"/>
    <col min="7436" max="7436" width="1.7109375" customWidth="1"/>
    <col min="7437" max="7437" width="12.42578125" bestFit="1" customWidth="1"/>
    <col min="7681" max="7681" width="47.28515625" customWidth="1"/>
    <col min="7682" max="7682" width="15" bestFit="1" customWidth="1"/>
    <col min="7683" max="7683" width="17.28515625" bestFit="1" customWidth="1"/>
    <col min="7684" max="7684" width="13.85546875" bestFit="1" customWidth="1"/>
    <col min="7685" max="7685" width="8.5703125" customWidth="1"/>
    <col min="7686" max="7686" width="7.85546875" bestFit="1" customWidth="1"/>
    <col min="7687" max="7687" width="9.5703125" bestFit="1" customWidth="1"/>
    <col min="7688" max="7688" width="9.28515625" customWidth="1"/>
    <col min="7689" max="7689" width="10.42578125" bestFit="1" customWidth="1"/>
    <col min="7690" max="7690" width="16.42578125" bestFit="1" customWidth="1"/>
    <col min="7691" max="7691" width="15.5703125" bestFit="1" customWidth="1"/>
    <col min="7692" max="7692" width="1.7109375" customWidth="1"/>
    <col min="7693" max="7693" width="12.42578125" bestFit="1" customWidth="1"/>
    <col min="7937" max="7937" width="47.28515625" customWidth="1"/>
    <col min="7938" max="7938" width="15" bestFit="1" customWidth="1"/>
    <col min="7939" max="7939" width="17.28515625" bestFit="1" customWidth="1"/>
    <col min="7940" max="7940" width="13.85546875" bestFit="1" customWidth="1"/>
    <col min="7941" max="7941" width="8.5703125" customWidth="1"/>
    <col min="7942" max="7942" width="7.85546875" bestFit="1" customWidth="1"/>
    <col min="7943" max="7943" width="9.5703125" bestFit="1" customWidth="1"/>
    <col min="7944" max="7944" width="9.28515625" customWidth="1"/>
    <col min="7945" max="7945" width="10.42578125" bestFit="1" customWidth="1"/>
    <col min="7946" max="7946" width="16.42578125" bestFit="1" customWidth="1"/>
    <col min="7947" max="7947" width="15.5703125" bestFit="1" customWidth="1"/>
    <col min="7948" max="7948" width="1.7109375" customWidth="1"/>
    <col min="7949" max="7949" width="12.42578125" bestFit="1" customWidth="1"/>
    <col min="8193" max="8193" width="47.28515625" customWidth="1"/>
    <col min="8194" max="8194" width="15" bestFit="1" customWidth="1"/>
    <col min="8195" max="8195" width="17.28515625" bestFit="1" customWidth="1"/>
    <col min="8196" max="8196" width="13.85546875" bestFit="1" customWidth="1"/>
    <col min="8197" max="8197" width="8.5703125" customWidth="1"/>
    <col min="8198" max="8198" width="7.85546875" bestFit="1" customWidth="1"/>
    <col min="8199" max="8199" width="9.5703125" bestFit="1" customWidth="1"/>
    <col min="8200" max="8200" width="9.28515625" customWidth="1"/>
    <col min="8201" max="8201" width="10.42578125" bestFit="1" customWidth="1"/>
    <col min="8202" max="8202" width="16.42578125" bestFit="1" customWidth="1"/>
    <col min="8203" max="8203" width="15.5703125" bestFit="1" customWidth="1"/>
    <col min="8204" max="8204" width="1.7109375" customWidth="1"/>
    <col min="8205" max="8205" width="12.42578125" bestFit="1" customWidth="1"/>
    <col min="8449" max="8449" width="47.28515625" customWidth="1"/>
    <col min="8450" max="8450" width="15" bestFit="1" customWidth="1"/>
    <col min="8451" max="8451" width="17.28515625" bestFit="1" customWidth="1"/>
    <col min="8452" max="8452" width="13.85546875" bestFit="1" customWidth="1"/>
    <col min="8453" max="8453" width="8.5703125" customWidth="1"/>
    <col min="8454" max="8454" width="7.85546875" bestFit="1" customWidth="1"/>
    <col min="8455" max="8455" width="9.5703125" bestFit="1" customWidth="1"/>
    <col min="8456" max="8456" width="9.28515625" customWidth="1"/>
    <col min="8457" max="8457" width="10.42578125" bestFit="1" customWidth="1"/>
    <col min="8458" max="8458" width="16.42578125" bestFit="1" customWidth="1"/>
    <col min="8459" max="8459" width="15.5703125" bestFit="1" customWidth="1"/>
    <col min="8460" max="8460" width="1.7109375" customWidth="1"/>
    <col min="8461" max="8461" width="12.42578125" bestFit="1" customWidth="1"/>
    <col min="8705" max="8705" width="47.28515625" customWidth="1"/>
    <col min="8706" max="8706" width="15" bestFit="1" customWidth="1"/>
    <col min="8707" max="8707" width="17.28515625" bestFit="1" customWidth="1"/>
    <col min="8708" max="8708" width="13.85546875" bestFit="1" customWidth="1"/>
    <col min="8709" max="8709" width="8.5703125" customWidth="1"/>
    <col min="8710" max="8710" width="7.85546875" bestFit="1" customWidth="1"/>
    <col min="8711" max="8711" width="9.5703125" bestFit="1" customWidth="1"/>
    <col min="8712" max="8712" width="9.28515625" customWidth="1"/>
    <col min="8713" max="8713" width="10.42578125" bestFit="1" customWidth="1"/>
    <col min="8714" max="8714" width="16.42578125" bestFit="1" customWidth="1"/>
    <col min="8715" max="8715" width="15.5703125" bestFit="1" customWidth="1"/>
    <col min="8716" max="8716" width="1.7109375" customWidth="1"/>
    <col min="8717" max="8717" width="12.42578125" bestFit="1" customWidth="1"/>
    <col min="8961" max="8961" width="47.28515625" customWidth="1"/>
    <col min="8962" max="8962" width="15" bestFit="1" customWidth="1"/>
    <col min="8963" max="8963" width="17.28515625" bestFit="1" customWidth="1"/>
    <col min="8964" max="8964" width="13.85546875" bestFit="1" customWidth="1"/>
    <col min="8965" max="8965" width="8.5703125" customWidth="1"/>
    <col min="8966" max="8966" width="7.85546875" bestFit="1" customWidth="1"/>
    <col min="8967" max="8967" width="9.5703125" bestFit="1" customWidth="1"/>
    <col min="8968" max="8968" width="9.28515625" customWidth="1"/>
    <col min="8969" max="8969" width="10.42578125" bestFit="1" customWidth="1"/>
    <col min="8970" max="8970" width="16.42578125" bestFit="1" customWidth="1"/>
    <col min="8971" max="8971" width="15.5703125" bestFit="1" customWidth="1"/>
    <col min="8972" max="8972" width="1.7109375" customWidth="1"/>
    <col min="8973" max="8973" width="12.42578125" bestFit="1" customWidth="1"/>
    <col min="9217" max="9217" width="47.28515625" customWidth="1"/>
    <col min="9218" max="9218" width="15" bestFit="1" customWidth="1"/>
    <col min="9219" max="9219" width="17.28515625" bestFit="1" customWidth="1"/>
    <col min="9220" max="9220" width="13.85546875" bestFit="1" customWidth="1"/>
    <col min="9221" max="9221" width="8.5703125" customWidth="1"/>
    <col min="9222" max="9222" width="7.85546875" bestFit="1" customWidth="1"/>
    <col min="9223" max="9223" width="9.5703125" bestFit="1" customWidth="1"/>
    <col min="9224" max="9224" width="9.28515625" customWidth="1"/>
    <col min="9225" max="9225" width="10.42578125" bestFit="1" customWidth="1"/>
    <col min="9226" max="9226" width="16.42578125" bestFit="1" customWidth="1"/>
    <col min="9227" max="9227" width="15.5703125" bestFit="1" customWidth="1"/>
    <col min="9228" max="9228" width="1.7109375" customWidth="1"/>
    <col min="9229" max="9229" width="12.42578125" bestFit="1" customWidth="1"/>
    <col min="9473" max="9473" width="47.28515625" customWidth="1"/>
    <col min="9474" max="9474" width="15" bestFit="1" customWidth="1"/>
    <col min="9475" max="9475" width="17.28515625" bestFit="1" customWidth="1"/>
    <col min="9476" max="9476" width="13.85546875" bestFit="1" customWidth="1"/>
    <col min="9477" max="9477" width="8.5703125" customWidth="1"/>
    <col min="9478" max="9478" width="7.85546875" bestFit="1" customWidth="1"/>
    <col min="9479" max="9479" width="9.5703125" bestFit="1" customWidth="1"/>
    <col min="9480" max="9480" width="9.28515625" customWidth="1"/>
    <col min="9481" max="9481" width="10.42578125" bestFit="1" customWidth="1"/>
    <col min="9482" max="9482" width="16.42578125" bestFit="1" customWidth="1"/>
    <col min="9483" max="9483" width="15.5703125" bestFit="1" customWidth="1"/>
    <col min="9484" max="9484" width="1.7109375" customWidth="1"/>
    <col min="9485" max="9485" width="12.42578125" bestFit="1" customWidth="1"/>
    <col min="9729" max="9729" width="47.28515625" customWidth="1"/>
    <col min="9730" max="9730" width="15" bestFit="1" customWidth="1"/>
    <col min="9731" max="9731" width="17.28515625" bestFit="1" customWidth="1"/>
    <col min="9732" max="9732" width="13.85546875" bestFit="1" customWidth="1"/>
    <col min="9733" max="9733" width="8.5703125" customWidth="1"/>
    <col min="9734" max="9734" width="7.85546875" bestFit="1" customWidth="1"/>
    <col min="9735" max="9735" width="9.5703125" bestFit="1" customWidth="1"/>
    <col min="9736" max="9736" width="9.28515625" customWidth="1"/>
    <col min="9737" max="9737" width="10.42578125" bestFit="1" customWidth="1"/>
    <col min="9738" max="9738" width="16.42578125" bestFit="1" customWidth="1"/>
    <col min="9739" max="9739" width="15.5703125" bestFit="1" customWidth="1"/>
    <col min="9740" max="9740" width="1.7109375" customWidth="1"/>
    <col min="9741" max="9741" width="12.42578125" bestFit="1" customWidth="1"/>
    <col min="9985" max="9985" width="47.28515625" customWidth="1"/>
    <col min="9986" max="9986" width="15" bestFit="1" customWidth="1"/>
    <col min="9987" max="9987" width="17.28515625" bestFit="1" customWidth="1"/>
    <col min="9988" max="9988" width="13.85546875" bestFit="1" customWidth="1"/>
    <col min="9989" max="9989" width="8.5703125" customWidth="1"/>
    <col min="9990" max="9990" width="7.85546875" bestFit="1" customWidth="1"/>
    <col min="9991" max="9991" width="9.5703125" bestFit="1" customWidth="1"/>
    <col min="9992" max="9992" width="9.28515625" customWidth="1"/>
    <col min="9993" max="9993" width="10.42578125" bestFit="1" customWidth="1"/>
    <col min="9994" max="9994" width="16.42578125" bestFit="1" customWidth="1"/>
    <col min="9995" max="9995" width="15.5703125" bestFit="1" customWidth="1"/>
    <col min="9996" max="9996" width="1.7109375" customWidth="1"/>
    <col min="9997" max="9997" width="12.42578125" bestFit="1" customWidth="1"/>
    <col min="10241" max="10241" width="47.28515625" customWidth="1"/>
    <col min="10242" max="10242" width="15" bestFit="1" customWidth="1"/>
    <col min="10243" max="10243" width="17.28515625" bestFit="1" customWidth="1"/>
    <col min="10244" max="10244" width="13.85546875" bestFit="1" customWidth="1"/>
    <col min="10245" max="10245" width="8.5703125" customWidth="1"/>
    <col min="10246" max="10246" width="7.85546875" bestFit="1" customWidth="1"/>
    <col min="10247" max="10247" width="9.5703125" bestFit="1" customWidth="1"/>
    <col min="10248" max="10248" width="9.28515625" customWidth="1"/>
    <col min="10249" max="10249" width="10.42578125" bestFit="1" customWidth="1"/>
    <col min="10250" max="10250" width="16.42578125" bestFit="1" customWidth="1"/>
    <col min="10251" max="10251" width="15.5703125" bestFit="1" customWidth="1"/>
    <col min="10252" max="10252" width="1.7109375" customWidth="1"/>
    <col min="10253" max="10253" width="12.42578125" bestFit="1" customWidth="1"/>
    <col min="10497" max="10497" width="47.28515625" customWidth="1"/>
    <col min="10498" max="10498" width="15" bestFit="1" customWidth="1"/>
    <col min="10499" max="10499" width="17.28515625" bestFit="1" customWidth="1"/>
    <col min="10500" max="10500" width="13.85546875" bestFit="1" customWidth="1"/>
    <col min="10501" max="10501" width="8.5703125" customWidth="1"/>
    <col min="10502" max="10502" width="7.85546875" bestFit="1" customWidth="1"/>
    <col min="10503" max="10503" width="9.5703125" bestFit="1" customWidth="1"/>
    <col min="10504" max="10504" width="9.28515625" customWidth="1"/>
    <col min="10505" max="10505" width="10.42578125" bestFit="1" customWidth="1"/>
    <col min="10506" max="10506" width="16.42578125" bestFit="1" customWidth="1"/>
    <col min="10507" max="10507" width="15.5703125" bestFit="1" customWidth="1"/>
    <col min="10508" max="10508" width="1.7109375" customWidth="1"/>
    <col min="10509" max="10509" width="12.42578125" bestFit="1" customWidth="1"/>
    <col min="10753" max="10753" width="47.28515625" customWidth="1"/>
    <col min="10754" max="10754" width="15" bestFit="1" customWidth="1"/>
    <col min="10755" max="10755" width="17.28515625" bestFit="1" customWidth="1"/>
    <col min="10756" max="10756" width="13.85546875" bestFit="1" customWidth="1"/>
    <col min="10757" max="10757" width="8.5703125" customWidth="1"/>
    <col min="10758" max="10758" width="7.85546875" bestFit="1" customWidth="1"/>
    <col min="10759" max="10759" width="9.5703125" bestFit="1" customWidth="1"/>
    <col min="10760" max="10760" width="9.28515625" customWidth="1"/>
    <col min="10761" max="10761" width="10.42578125" bestFit="1" customWidth="1"/>
    <col min="10762" max="10762" width="16.42578125" bestFit="1" customWidth="1"/>
    <col min="10763" max="10763" width="15.5703125" bestFit="1" customWidth="1"/>
    <col min="10764" max="10764" width="1.7109375" customWidth="1"/>
    <col min="10765" max="10765" width="12.42578125" bestFit="1" customWidth="1"/>
    <col min="11009" max="11009" width="47.28515625" customWidth="1"/>
    <col min="11010" max="11010" width="15" bestFit="1" customWidth="1"/>
    <col min="11011" max="11011" width="17.28515625" bestFit="1" customWidth="1"/>
    <col min="11012" max="11012" width="13.85546875" bestFit="1" customWidth="1"/>
    <col min="11013" max="11013" width="8.5703125" customWidth="1"/>
    <col min="11014" max="11014" width="7.85546875" bestFit="1" customWidth="1"/>
    <col min="11015" max="11015" width="9.5703125" bestFit="1" customWidth="1"/>
    <col min="11016" max="11016" width="9.28515625" customWidth="1"/>
    <col min="11017" max="11017" width="10.42578125" bestFit="1" customWidth="1"/>
    <col min="11018" max="11018" width="16.42578125" bestFit="1" customWidth="1"/>
    <col min="11019" max="11019" width="15.5703125" bestFit="1" customWidth="1"/>
    <col min="11020" max="11020" width="1.7109375" customWidth="1"/>
    <col min="11021" max="11021" width="12.42578125" bestFit="1" customWidth="1"/>
    <col min="11265" max="11265" width="47.28515625" customWidth="1"/>
    <col min="11266" max="11266" width="15" bestFit="1" customWidth="1"/>
    <col min="11267" max="11267" width="17.28515625" bestFit="1" customWidth="1"/>
    <col min="11268" max="11268" width="13.85546875" bestFit="1" customWidth="1"/>
    <col min="11269" max="11269" width="8.5703125" customWidth="1"/>
    <col min="11270" max="11270" width="7.85546875" bestFit="1" customWidth="1"/>
    <col min="11271" max="11271" width="9.5703125" bestFit="1" customWidth="1"/>
    <col min="11272" max="11272" width="9.28515625" customWidth="1"/>
    <col min="11273" max="11273" width="10.42578125" bestFit="1" customWidth="1"/>
    <col min="11274" max="11274" width="16.42578125" bestFit="1" customWidth="1"/>
    <col min="11275" max="11275" width="15.5703125" bestFit="1" customWidth="1"/>
    <col min="11276" max="11276" width="1.7109375" customWidth="1"/>
    <col min="11277" max="11277" width="12.42578125" bestFit="1" customWidth="1"/>
    <col min="11521" max="11521" width="47.28515625" customWidth="1"/>
    <col min="11522" max="11522" width="15" bestFit="1" customWidth="1"/>
    <col min="11523" max="11523" width="17.28515625" bestFit="1" customWidth="1"/>
    <col min="11524" max="11524" width="13.85546875" bestFit="1" customWidth="1"/>
    <col min="11525" max="11525" width="8.5703125" customWidth="1"/>
    <col min="11526" max="11526" width="7.85546875" bestFit="1" customWidth="1"/>
    <col min="11527" max="11527" width="9.5703125" bestFit="1" customWidth="1"/>
    <col min="11528" max="11528" width="9.28515625" customWidth="1"/>
    <col min="11529" max="11529" width="10.42578125" bestFit="1" customWidth="1"/>
    <col min="11530" max="11530" width="16.42578125" bestFit="1" customWidth="1"/>
    <col min="11531" max="11531" width="15.5703125" bestFit="1" customWidth="1"/>
    <col min="11532" max="11532" width="1.7109375" customWidth="1"/>
    <col min="11533" max="11533" width="12.42578125" bestFit="1" customWidth="1"/>
    <col min="11777" max="11777" width="47.28515625" customWidth="1"/>
    <col min="11778" max="11778" width="15" bestFit="1" customWidth="1"/>
    <col min="11779" max="11779" width="17.28515625" bestFit="1" customWidth="1"/>
    <col min="11780" max="11780" width="13.85546875" bestFit="1" customWidth="1"/>
    <col min="11781" max="11781" width="8.5703125" customWidth="1"/>
    <col min="11782" max="11782" width="7.85546875" bestFit="1" customWidth="1"/>
    <col min="11783" max="11783" width="9.5703125" bestFit="1" customWidth="1"/>
    <col min="11784" max="11784" width="9.28515625" customWidth="1"/>
    <col min="11785" max="11785" width="10.42578125" bestFit="1" customWidth="1"/>
    <col min="11786" max="11786" width="16.42578125" bestFit="1" customWidth="1"/>
    <col min="11787" max="11787" width="15.5703125" bestFit="1" customWidth="1"/>
    <col min="11788" max="11788" width="1.7109375" customWidth="1"/>
    <col min="11789" max="11789" width="12.42578125" bestFit="1" customWidth="1"/>
    <col min="12033" max="12033" width="47.28515625" customWidth="1"/>
    <col min="12034" max="12034" width="15" bestFit="1" customWidth="1"/>
    <col min="12035" max="12035" width="17.28515625" bestFit="1" customWidth="1"/>
    <col min="12036" max="12036" width="13.85546875" bestFit="1" customWidth="1"/>
    <col min="12037" max="12037" width="8.5703125" customWidth="1"/>
    <col min="12038" max="12038" width="7.85546875" bestFit="1" customWidth="1"/>
    <col min="12039" max="12039" width="9.5703125" bestFit="1" customWidth="1"/>
    <col min="12040" max="12040" width="9.28515625" customWidth="1"/>
    <col min="12041" max="12041" width="10.42578125" bestFit="1" customWidth="1"/>
    <col min="12042" max="12042" width="16.42578125" bestFit="1" customWidth="1"/>
    <col min="12043" max="12043" width="15.5703125" bestFit="1" customWidth="1"/>
    <col min="12044" max="12044" width="1.7109375" customWidth="1"/>
    <col min="12045" max="12045" width="12.42578125" bestFit="1" customWidth="1"/>
    <col min="12289" max="12289" width="47.28515625" customWidth="1"/>
    <col min="12290" max="12290" width="15" bestFit="1" customWidth="1"/>
    <col min="12291" max="12291" width="17.28515625" bestFit="1" customWidth="1"/>
    <col min="12292" max="12292" width="13.85546875" bestFit="1" customWidth="1"/>
    <col min="12293" max="12293" width="8.5703125" customWidth="1"/>
    <col min="12294" max="12294" width="7.85546875" bestFit="1" customWidth="1"/>
    <col min="12295" max="12295" width="9.5703125" bestFit="1" customWidth="1"/>
    <col min="12296" max="12296" width="9.28515625" customWidth="1"/>
    <col min="12297" max="12297" width="10.42578125" bestFit="1" customWidth="1"/>
    <col min="12298" max="12298" width="16.42578125" bestFit="1" customWidth="1"/>
    <col min="12299" max="12299" width="15.5703125" bestFit="1" customWidth="1"/>
    <col min="12300" max="12300" width="1.7109375" customWidth="1"/>
    <col min="12301" max="12301" width="12.42578125" bestFit="1" customWidth="1"/>
    <col min="12545" max="12545" width="47.28515625" customWidth="1"/>
    <col min="12546" max="12546" width="15" bestFit="1" customWidth="1"/>
    <col min="12547" max="12547" width="17.28515625" bestFit="1" customWidth="1"/>
    <col min="12548" max="12548" width="13.85546875" bestFit="1" customWidth="1"/>
    <col min="12549" max="12549" width="8.5703125" customWidth="1"/>
    <col min="12550" max="12550" width="7.85546875" bestFit="1" customWidth="1"/>
    <col min="12551" max="12551" width="9.5703125" bestFit="1" customWidth="1"/>
    <col min="12552" max="12552" width="9.28515625" customWidth="1"/>
    <col min="12553" max="12553" width="10.42578125" bestFit="1" customWidth="1"/>
    <col min="12554" max="12554" width="16.42578125" bestFit="1" customWidth="1"/>
    <col min="12555" max="12555" width="15.5703125" bestFit="1" customWidth="1"/>
    <col min="12556" max="12556" width="1.7109375" customWidth="1"/>
    <col min="12557" max="12557" width="12.42578125" bestFit="1" customWidth="1"/>
    <col min="12801" max="12801" width="47.28515625" customWidth="1"/>
    <col min="12802" max="12802" width="15" bestFit="1" customWidth="1"/>
    <col min="12803" max="12803" width="17.28515625" bestFit="1" customWidth="1"/>
    <col min="12804" max="12804" width="13.85546875" bestFit="1" customWidth="1"/>
    <col min="12805" max="12805" width="8.5703125" customWidth="1"/>
    <col min="12806" max="12806" width="7.85546875" bestFit="1" customWidth="1"/>
    <col min="12807" max="12807" width="9.5703125" bestFit="1" customWidth="1"/>
    <col min="12808" max="12808" width="9.28515625" customWidth="1"/>
    <col min="12809" max="12809" width="10.42578125" bestFit="1" customWidth="1"/>
    <col min="12810" max="12810" width="16.42578125" bestFit="1" customWidth="1"/>
    <col min="12811" max="12811" width="15.5703125" bestFit="1" customWidth="1"/>
    <col min="12812" max="12812" width="1.7109375" customWidth="1"/>
    <col min="12813" max="12813" width="12.42578125" bestFit="1" customWidth="1"/>
    <col min="13057" max="13057" width="47.28515625" customWidth="1"/>
    <col min="13058" max="13058" width="15" bestFit="1" customWidth="1"/>
    <col min="13059" max="13059" width="17.28515625" bestFit="1" customWidth="1"/>
    <col min="13060" max="13060" width="13.85546875" bestFit="1" customWidth="1"/>
    <col min="13061" max="13061" width="8.5703125" customWidth="1"/>
    <col min="13062" max="13062" width="7.85546875" bestFit="1" customWidth="1"/>
    <col min="13063" max="13063" width="9.5703125" bestFit="1" customWidth="1"/>
    <col min="13064" max="13064" width="9.28515625" customWidth="1"/>
    <col min="13065" max="13065" width="10.42578125" bestFit="1" customWidth="1"/>
    <col min="13066" max="13066" width="16.42578125" bestFit="1" customWidth="1"/>
    <col min="13067" max="13067" width="15.5703125" bestFit="1" customWidth="1"/>
    <col min="13068" max="13068" width="1.7109375" customWidth="1"/>
    <col min="13069" max="13069" width="12.42578125" bestFit="1" customWidth="1"/>
    <col min="13313" max="13313" width="47.28515625" customWidth="1"/>
    <col min="13314" max="13314" width="15" bestFit="1" customWidth="1"/>
    <col min="13315" max="13315" width="17.28515625" bestFit="1" customWidth="1"/>
    <col min="13316" max="13316" width="13.85546875" bestFit="1" customWidth="1"/>
    <col min="13317" max="13317" width="8.5703125" customWidth="1"/>
    <col min="13318" max="13318" width="7.85546875" bestFit="1" customWidth="1"/>
    <col min="13319" max="13319" width="9.5703125" bestFit="1" customWidth="1"/>
    <col min="13320" max="13320" width="9.28515625" customWidth="1"/>
    <col min="13321" max="13321" width="10.42578125" bestFit="1" customWidth="1"/>
    <col min="13322" max="13322" width="16.42578125" bestFit="1" customWidth="1"/>
    <col min="13323" max="13323" width="15.5703125" bestFit="1" customWidth="1"/>
    <col min="13324" max="13324" width="1.7109375" customWidth="1"/>
    <col min="13325" max="13325" width="12.42578125" bestFit="1" customWidth="1"/>
    <col min="13569" max="13569" width="47.28515625" customWidth="1"/>
    <col min="13570" max="13570" width="15" bestFit="1" customWidth="1"/>
    <col min="13571" max="13571" width="17.28515625" bestFit="1" customWidth="1"/>
    <col min="13572" max="13572" width="13.85546875" bestFit="1" customWidth="1"/>
    <col min="13573" max="13573" width="8.5703125" customWidth="1"/>
    <col min="13574" max="13574" width="7.85546875" bestFit="1" customWidth="1"/>
    <col min="13575" max="13575" width="9.5703125" bestFit="1" customWidth="1"/>
    <col min="13576" max="13576" width="9.28515625" customWidth="1"/>
    <col min="13577" max="13577" width="10.42578125" bestFit="1" customWidth="1"/>
    <col min="13578" max="13578" width="16.42578125" bestFit="1" customWidth="1"/>
    <col min="13579" max="13579" width="15.5703125" bestFit="1" customWidth="1"/>
    <col min="13580" max="13580" width="1.7109375" customWidth="1"/>
    <col min="13581" max="13581" width="12.42578125" bestFit="1" customWidth="1"/>
    <col min="13825" max="13825" width="47.28515625" customWidth="1"/>
    <col min="13826" max="13826" width="15" bestFit="1" customWidth="1"/>
    <col min="13827" max="13827" width="17.28515625" bestFit="1" customWidth="1"/>
    <col min="13828" max="13828" width="13.85546875" bestFit="1" customWidth="1"/>
    <col min="13829" max="13829" width="8.5703125" customWidth="1"/>
    <col min="13830" max="13830" width="7.85546875" bestFit="1" customWidth="1"/>
    <col min="13831" max="13831" width="9.5703125" bestFit="1" customWidth="1"/>
    <col min="13832" max="13832" width="9.28515625" customWidth="1"/>
    <col min="13833" max="13833" width="10.42578125" bestFit="1" customWidth="1"/>
    <col min="13834" max="13834" width="16.42578125" bestFit="1" customWidth="1"/>
    <col min="13835" max="13835" width="15.5703125" bestFit="1" customWidth="1"/>
    <col min="13836" max="13836" width="1.7109375" customWidth="1"/>
    <col min="13837" max="13837" width="12.42578125" bestFit="1" customWidth="1"/>
    <col min="14081" max="14081" width="47.28515625" customWidth="1"/>
    <col min="14082" max="14082" width="15" bestFit="1" customWidth="1"/>
    <col min="14083" max="14083" width="17.28515625" bestFit="1" customWidth="1"/>
    <col min="14084" max="14084" width="13.85546875" bestFit="1" customWidth="1"/>
    <col min="14085" max="14085" width="8.5703125" customWidth="1"/>
    <col min="14086" max="14086" width="7.85546875" bestFit="1" customWidth="1"/>
    <col min="14087" max="14087" width="9.5703125" bestFit="1" customWidth="1"/>
    <col min="14088" max="14088" width="9.28515625" customWidth="1"/>
    <col min="14089" max="14089" width="10.42578125" bestFit="1" customWidth="1"/>
    <col min="14090" max="14090" width="16.42578125" bestFit="1" customWidth="1"/>
    <col min="14091" max="14091" width="15.5703125" bestFit="1" customWidth="1"/>
    <col min="14092" max="14092" width="1.7109375" customWidth="1"/>
    <col min="14093" max="14093" width="12.42578125" bestFit="1" customWidth="1"/>
    <col min="14337" max="14337" width="47.28515625" customWidth="1"/>
    <col min="14338" max="14338" width="15" bestFit="1" customWidth="1"/>
    <col min="14339" max="14339" width="17.28515625" bestFit="1" customWidth="1"/>
    <col min="14340" max="14340" width="13.85546875" bestFit="1" customWidth="1"/>
    <col min="14341" max="14341" width="8.5703125" customWidth="1"/>
    <col min="14342" max="14342" width="7.85546875" bestFit="1" customWidth="1"/>
    <col min="14343" max="14343" width="9.5703125" bestFit="1" customWidth="1"/>
    <col min="14344" max="14344" width="9.28515625" customWidth="1"/>
    <col min="14345" max="14345" width="10.42578125" bestFit="1" customWidth="1"/>
    <col min="14346" max="14346" width="16.42578125" bestFit="1" customWidth="1"/>
    <col min="14347" max="14347" width="15.5703125" bestFit="1" customWidth="1"/>
    <col min="14348" max="14348" width="1.7109375" customWidth="1"/>
    <col min="14349" max="14349" width="12.42578125" bestFit="1" customWidth="1"/>
    <col min="14593" max="14593" width="47.28515625" customWidth="1"/>
    <col min="14594" max="14594" width="15" bestFit="1" customWidth="1"/>
    <col min="14595" max="14595" width="17.28515625" bestFit="1" customWidth="1"/>
    <col min="14596" max="14596" width="13.85546875" bestFit="1" customWidth="1"/>
    <col min="14597" max="14597" width="8.5703125" customWidth="1"/>
    <col min="14598" max="14598" width="7.85546875" bestFit="1" customWidth="1"/>
    <col min="14599" max="14599" width="9.5703125" bestFit="1" customWidth="1"/>
    <col min="14600" max="14600" width="9.28515625" customWidth="1"/>
    <col min="14601" max="14601" width="10.42578125" bestFit="1" customWidth="1"/>
    <col min="14602" max="14602" width="16.42578125" bestFit="1" customWidth="1"/>
    <col min="14603" max="14603" width="15.5703125" bestFit="1" customWidth="1"/>
    <col min="14604" max="14604" width="1.7109375" customWidth="1"/>
    <col min="14605" max="14605" width="12.42578125" bestFit="1" customWidth="1"/>
    <col min="14849" max="14849" width="47.28515625" customWidth="1"/>
    <col min="14850" max="14850" width="15" bestFit="1" customWidth="1"/>
    <col min="14851" max="14851" width="17.28515625" bestFit="1" customWidth="1"/>
    <col min="14852" max="14852" width="13.85546875" bestFit="1" customWidth="1"/>
    <col min="14853" max="14853" width="8.5703125" customWidth="1"/>
    <col min="14854" max="14854" width="7.85546875" bestFit="1" customWidth="1"/>
    <col min="14855" max="14855" width="9.5703125" bestFit="1" customWidth="1"/>
    <col min="14856" max="14856" width="9.28515625" customWidth="1"/>
    <col min="14857" max="14857" width="10.42578125" bestFit="1" customWidth="1"/>
    <col min="14858" max="14858" width="16.42578125" bestFit="1" customWidth="1"/>
    <col min="14859" max="14859" width="15.5703125" bestFit="1" customWidth="1"/>
    <col min="14860" max="14860" width="1.7109375" customWidth="1"/>
    <col min="14861" max="14861" width="12.42578125" bestFit="1" customWidth="1"/>
    <col min="15105" max="15105" width="47.28515625" customWidth="1"/>
    <col min="15106" max="15106" width="15" bestFit="1" customWidth="1"/>
    <col min="15107" max="15107" width="17.28515625" bestFit="1" customWidth="1"/>
    <col min="15108" max="15108" width="13.85546875" bestFit="1" customWidth="1"/>
    <col min="15109" max="15109" width="8.5703125" customWidth="1"/>
    <col min="15110" max="15110" width="7.85546875" bestFit="1" customWidth="1"/>
    <col min="15111" max="15111" width="9.5703125" bestFit="1" customWidth="1"/>
    <col min="15112" max="15112" width="9.28515625" customWidth="1"/>
    <col min="15113" max="15113" width="10.42578125" bestFit="1" customWidth="1"/>
    <col min="15114" max="15114" width="16.42578125" bestFit="1" customWidth="1"/>
    <col min="15115" max="15115" width="15.5703125" bestFit="1" customWidth="1"/>
    <col min="15116" max="15116" width="1.7109375" customWidth="1"/>
    <col min="15117" max="15117" width="12.42578125" bestFit="1" customWidth="1"/>
    <col min="15361" max="15361" width="47.28515625" customWidth="1"/>
    <col min="15362" max="15362" width="15" bestFit="1" customWidth="1"/>
    <col min="15363" max="15363" width="17.28515625" bestFit="1" customWidth="1"/>
    <col min="15364" max="15364" width="13.85546875" bestFit="1" customWidth="1"/>
    <col min="15365" max="15365" width="8.5703125" customWidth="1"/>
    <col min="15366" max="15366" width="7.85546875" bestFit="1" customWidth="1"/>
    <col min="15367" max="15367" width="9.5703125" bestFit="1" customWidth="1"/>
    <col min="15368" max="15368" width="9.28515625" customWidth="1"/>
    <col min="15369" max="15369" width="10.42578125" bestFit="1" customWidth="1"/>
    <col min="15370" max="15370" width="16.42578125" bestFit="1" customWidth="1"/>
    <col min="15371" max="15371" width="15.5703125" bestFit="1" customWidth="1"/>
    <col min="15372" max="15372" width="1.7109375" customWidth="1"/>
    <col min="15373" max="15373" width="12.42578125" bestFit="1" customWidth="1"/>
    <col min="15617" max="15617" width="47.28515625" customWidth="1"/>
    <col min="15618" max="15618" width="15" bestFit="1" customWidth="1"/>
    <col min="15619" max="15619" width="17.28515625" bestFit="1" customWidth="1"/>
    <col min="15620" max="15620" width="13.85546875" bestFit="1" customWidth="1"/>
    <col min="15621" max="15621" width="8.5703125" customWidth="1"/>
    <col min="15622" max="15622" width="7.85546875" bestFit="1" customWidth="1"/>
    <col min="15623" max="15623" width="9.5703125" bestFit="1" customWidth="1"/>
    <col min="15624" max="15624" width="9.28515625" customWidth="1"/>
    <col min="15625" max="15625" width="10.42578125" bestFit="1" customWidth="1"/>
    <col min="15626" max="15626" width="16.42578125" bestFit="1" customWidth="1"/>
    <col min="15627" max="15627" width="15.5703125" bestFit="1" customWidth="1"/>
    <col min="15628" max="15628" width="1.7109375" customWidth="1"/>
    <col min="15629" max="15629" width="12.42578125" bestFit="1" customWidth="1"/>
    <col min="15873" max="15873" width="47.28515625" customWidth="1"/>
    <col min="15874" max="15874" width="15" bestFit="1" customWidth="1"/>
    <col min="15875" max="15875" width="17.28515625" bestFit="1" customWidth="1"/>
    <col min="15876" max="15876" width="13.85546875" bestFit="1" customWidth="1"/>
    <col min="15877" max="15877" width="8.5703125" customWidth="1"/>
    <col min="15878" max="15878" width="7.85546875" bestFit="1" customWidth="1"/>
    <col min="15879" max="15879" width="9.5703125" bestFit="1" customWidth="1"/>
    <col min="15880" max="15880" width="9.28515625" customWidth="1"/>
    <col min="15881" max="15881" width="10.42578125" bestFit="1" customWidth="1"/>
    <col min="15882" max="15882" width="16.42578125" bestFit="1" customWidth="1"/>
    <col min="15883" max="15883" width="15.5703125" bestFit="1" customWidth="1"/>
    <col min="15884" max="15884" width="1.7109375" customWidth="1"/>
    <col min="15885" max="15885" width="12.42578125" bestFit="1" customWidth="1"/>
    <col min="16129" max="16129" width="47.28515625" customWidth="1"/>
    <col min="16130" max="16130" width="15" bestFit="1" customWidth="1"/>
    <col min="16131" max="16131" width="17.28515625" bestFit="1" customWidth="1"/>
    <col min="16132" max="16132" width="13.85546875" bestFit="1" customWidth="1"/>
    <col min="16133" max="16133" width="8.5703125" customWidth="1"/>
    <col min="16134" max="16134" width="7.85546875" bestFit="1" customWidth="1"/>
    <col min="16135" max="16135" width="9.5703125" bestFit="1" customWidth="1"/>
    <col min="16136" max="16136" width="9.28515625" customWidth="1"/>
    <col min="16137" max="16137" width="10.42578125" bestFit="1" customWidth="1"/>
    <col min="16138" max="16138" width="16.42578125" bestFit="1" customWidth="1"/>
    <col min="16139" max="16139" width="15.5703125" bestFit="1" customWidth="1"/>
    <col min="16140" max="16140" width="1.7109375" customWidth="1"/>
    <col min="16141" max="16141" width="12.42578125" bestFit="1"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1149</v>
      </c>
      <c r="B4" s="479"/>
      <c r="C4" s="479"/>
      <c r="D4" s="20"/>
      <c r="E4" s="20"/>
      <c r="F4" s="20"/>
      <c r="G4" s="20"/>
      <c r="H4" s="20"/>
      <c r="I4" s="20"/>
      <c r="J4" s="20"/>
      <c r="K4" s="364"/>
    </row>
    <row r="5" spans="1:11" s="18" customFormat="1" x14ac:dyDescent="0.25">
      <c r="A5" s="19"/>
      <c r="B5" s="479"/>
      <c r="C5" s="479"/>
      <c r="D5" s="20"/>
      <c r="E5" s="20"/>
      <c r="F5" s="20"/>
      <c r="G5" s="20"/>
      <c r="H5" s="20"/>
      <c r="I5" s="20"/>
      <c r="J5" s="20"/>
      <c r="K5" s="364"/>
    </row>
    <row r="6" spans="1:11" s="18" customFormat="1" x14ac:dyDescent="0.25">
      <c r="A6"/>
      <c r="B6" s="488"/>
      <c r="C6" s="488"/>
      <c r="D6"/>
      <c r="E6"/>
      <c r="F6"/>
      <c r="G6" s="20"/>
      <c r="H6" s="20"/>
      <c r="I6" s="20"/>
      <c r="J6" s="20"/>
      <c r="K6" s="364"/>
    </row>
    <row r="7" spans="1:11" s="18" customFormat="1" x14ac:dyDescent="0.25">
      <c r="A7" s="198" t="s">
        <v>21</v>
      </c>
      <c r="B7" s="446" t="s">
        <v>22</v>
      </c>
      <c r="C7" s="446" t="s">
        <v>23</v>
      </c>
      <c r="D7" s="198"/>
      <c r="E7" s="919" t="s">
        <v>24</v>
      </c>
      <c r="F7" s="919"/>
      <c r="G7" s="198" t="s">
        <v>25</v>
      </c>
      <c r="H7" s="919" t="s">
        <v>26</v>
      </c>
      <c r="I7" s="919"/>
      <c r="J7" s="198" t="s">
        <v>27</v>
      </c>
      <c r="K7" s="365" t="s">
        <v>28</v>
      </c>
    </row>
    <row r="8" spans="1:11" s="18" customFormat="1" x14ac:dyDescent="0.25">
      <c r="A8" s="924" t="s">
        <v>29</v>
      </c>
      <c r="B8" s="920" t="s">
        <v>30</v>
      </c>
      <c r="C8" s="920" t="s">
        <v>31</v>
      </c>
      <c r="D8" s="920" t="s">
        <v>854</v>
      </c>
      <c r="E8" s="926" t="s">
        <v>33</v>
      </c>
      <c r="F8" s="927"/>
      <c r="G8" s="920" t="s">
        <v>34</v>
      </c>
      <c r="H8" s="926" t="s">
        <v>35</v>
      </c>
      <c r="I8" s="927"/>
      <c r="J8" s="920" t="s">
        <v>36</v>
      </c>
      <c r="K8" s="922" t="s">
        <v>37</v>
      </c>
    </row>
    <row r="9" spans="1:11" s="18" customFormat="1" x14ac:dyDescent="0.25">
      <c r="A9" s="925"/>
      <c r="B9" s="921"/>
      <c r="C9" s="921"/>
      <c r="D9" s="921"/>
      <c r="E9" s="196" t="s">
        <v>38</v>
      </c>
      <c r="F9" s="196" t="s">
        <v>39</v>
      </c>
      <c r="G9" s="921"/>
      <c r="H9" s="196" t="s">
        <v>38</v>
      </c>
      <c r="I9" s="196" t="s">
        <v>39</v>
      </c>
      <c r="J9" s="921"/>
      <c r="K9" s="923"/>
    </row>
    <row r="10" spans="1:11" s="18" customFormat="1" x14ac:dyDescent="0.25">
      <c r="A10" s="31" t="s">
        <v>88</v>
      </c>
      <c r="B10" s="480"/>
      <c r="C10" s="480"/>
      <c r="D10" s="32"/>
      <c r="E10" s="32"/>
      <c r="F10" s="32"/>
      <c r="G10" s="32"/>
      <c r="H10" s="32"/>
      <c r="I10" s="32"/>
      <c r="J10" s="32"/>
      <c r="K10" s="74">
        <f>SUM(K11)</f>
        <v>0</v>
      </c>
    </row>
    <row r="11" spans="1:11" s="18" customFormat="1" x14ac:dyDescent="0.25">
      <c r="A11" s="39"/>
      <c r="B11" s="481"/>
      <c r="C11" s="481"/>
      <c r="D11" s="75"/>
      <c r="E11" s="75"/>
      <c r="F11" s="75"/>
      <c r="G11" s="36"/>
      <c r="H11" s="36"/>
      <c r="I11" s="36"/>
      <c r="J11" s="36"/>
      <c r="K11" s="76"/>
    </row>
    <row r="12" spans="1:11" s="18" customFormat="1" x14ac:dyDescent="0.25">
      <c r="A12" s="31" t="s">
        <v>89</v>
      </c>
      <c r="B12" s="480"/>
      <c r="C12" s="480"/>
      <c r="D12" s="77"/>
      <c r="E12" s="77"/>
      <c r="F12" s="77"/>
      <c r="G12" s="32"/>
      <c r="H12" s="32"/>
      <c r="I12" s="32"/>
      <c r="J12" s="32"/>
      <c r="K12" s="74">
        <f>SUM(K13:K42)</f>
        <v>120358119</v>
      </c>
    </row>
    <row r="13" spans="1:11" s="197" customFormat="1" x14ac:dyDescent="0.25">
      <c r="A13" s="211" t="s">
        <v>855</v>
      </c>
      <c r="B13" s="697" t="s">
        <v>856</v>
      </c>
      <c r="C13" s="697" t="s">
        <v>230</v>
      </c>
      <c r="D13" s="212">
        <v>1.6E-2</v>
      </c>
      <c r="E13" s="117"/>
      <c r="F13" s="117"/>
      <c r="G13" s="41"/>
      <c r="H13" s="41"/>
      <c r="I13" s="41"/>
      <c r="J13" s="41" t="s">
        <v>857</v>
      </c>
      <c r="K13" s="135">
        <v>36850000</v>
      </c>
    </row>
    <row r="14" spans="1:11" s="24" customFormat="1" x14ac:dyDescent="0.25">
      <c r="A14" s="211" t="s">
        <v>858</v>
      </c>
      <c r="B14" s="697"/>
      <c r="C14" s="697" t="s">
        <v>230</v>
      </c>
      <c r="D14" s="212" t="s">
        <v>859</v>
      </c>
      <c r="E14" s="117"/>
      <c r="F14" s="117"/>
      <c r="G14" s="41"/>
      <c r="H14" s="41"/>
      <c r="I14" s="41"/>
      <c r="J14" s="41" t="s">
        <v>857</v>
      </c>
      <c r="K14" s="135">
        <v>19968000</v>
      </c>
    </row>
    <row r="15" spans="1:11" s="24" customFormat="1" x14ac:dyDescent="0.25">
      <c r="A15" s="211" t="s">
        <v>860</v>
      </c>
      <c r="B15" s="697" t="s">
        <v>861</v>
      </c>
      <c r="C15" s="697" t="s">
        <v>230</v>
      </c>
      <c r="D15" s="212">
        <v>0.08</v>
      </c>
      <c r="E15" s="117"/>
      <c r="F15" s="117"/>
      <c r="G15" s="41"/>
      <c r="H15" s="41"/>
      <c r="I15" s="41"/>
      <c r="J15" s="41" t="s">
        <v>857</v>
      </c>
      <c r="K15" s="135">
        <v>12700000</v>
      </c>
    </row>
    <row r="16" spans="1:11" ht="15.95" customHeight="1" x14ac:dyDescent="0.25">
      <c r="A16" s="211" t="s">
        <v>862</v>
      </c>
      <c r="B16" s="697" t="s">
        <v>863</v>
      </c>
      <c r="C16" s="697" t="s">
        <v>230</v>
      </c>
      <c r="D16" s="212"/>
      <c r="E16" s="117"/>
      <c r="F16" s="117"/>
      <c r="G16" s="41"/>
      <c r="H16" s="41"/>
      <c r="I16" s="41"/>
      <c r="J16" s="41" t="s">
        <v>857</v>
      </c>
      <c r="K16" s="135">
        <v>10990000</v>
      </c>
    </row>
    <row r="17" spans="1:13" ht="19.5" customHeight="1" x14ac:dyDescent="0.25">
      <c r="A17" s="211" t="s">
        <v>864</v>
      </c>
      <c r="B17" s="697" t="s">
        <v>856</v>
      </c>
      <c r="C17" s="697" t="s">
        <v>230</v>
      </c>
      <c r="D17" s="212"/>
      <c r="E17" s="117"/>
      <c r="F17" s="117"/>
      <c r="G17" s="41"/>
      <c r="H17" s="41"/>
      <c r="I17" s="41"/>
      <c r="J17" s="41" t="s">
        <v>857</v>
      </c>
      <c r="K17" s="135">
        <v>6700000</v>
      </c>
    </row>
    <row r="18" spans="1:13" ht="15.95" customHeight="1" x14ac:dyDescent="0.25">
      <c r="A18" s="211" t="s">
        <v>865</v>
      </c>
      <c r="B18" s="697"/>
      <c r="C18" s="697" t="s">
        <v>230</v>
      </c>
      <c r="D18" s="212">
        <v>0.01</v>
      </c>
      <c r="E18" s="117"/>
      <c r="F18" s="117"/>
      <c r="G18" s="41"/>
      <c r="H18" s="41"/>
      <c r="I18" s="41"/>
      <c r="J18" s="41" t="s">
        <v>857</v>
      </c>
      <c r="K18" s="135">
        <v>3200000</v>
      </c>
      <c r="L18" s="203"/>
    </row>
    <row r="19" spans="1:13" ht="15.95" customHeight="1" x14ac:dyDescent="0.25">
      <c r="A19" s="211" t="s">
        <v>866</v>
      </c>
      <c r="B19" s="697" t="s">
        <v>856</v>
      </c>
      <c r="C19" s="697" t="s">
        <v>230</v>
      </c>
      <c r="D19" s="212">
        <v>0.1</v>
      </c>
      <c r="E19" s="117"/>
      <c r="F19" s="117"/>
      <c r="G19" s="41"/>
      <c r="H19" s="41"/>
      <c r="I19" s="41"/>
      <c r="J19" s="41" t="s">
        <v>857</v>
      </c>
      <c r="K19" s="135">
        <v>5898200</v>
      </c>
      <c r="M19" s="203"/>
    </row>
    <row r="20" spans="1:13" ht="15.95" customHeight="1" x14ac:dyDescent="0.25">
      <c r="A20" s="211" t="s">
        <v>867</v>
      </c>
      <c r="B20" s="697" t="s">
        <v>868</v>
      </c>
      <c r="C20" s="697" t="s">
        <v>230</v>
      </c>
      <c r="D20" s="212"/>
      <c r="E20" s="212">
        <v>0.04</v>
      </c>
      <c r="F20" s="212">
        <v>0.105</v>
      </c>
      <c r="G20" s="41"/>
      <c r="H20" s="212"/>
      <c r="I20" s="212"/>
      <c r="J20" s="41" t="s">
        <v>857</v>
      </c>
      <c r="K20" s="135">
        <v>3587000</v>
      </c>
    </row>
    <row r="21" spans="1:13" ht="15.95" customHeight="1" x14ac:dyDescent="0.25">
      <c r="A21" s="211" t="s">
        <v>869</v>
      </c>
      <c r="B21" s="697" t="s">
        <v>856</v>
      </c>
      <c r="C21" s="697"/>
      <c r="D21" s="212"/>
      <c r="E21" s="212">
        <v>0.12</v>
      </c>
      <c r="F21" s="212">
        <v>0.3</v>
      </c>
      <c r="G21" s="41"/>
      <c r="H21" s="212"/>
      <c r="I21" s="41"/>
      <c r="J21" s="41" t="s">
        <v>857</v>
      </c>
      <c r="K21" s="135">
        <v>3400000</v>
      </c>
    </row>
    <row r="22" spans="1:13" ht="15.95" customHeight="1" x14ac:dyDescent="0.25">
      <c r="A22" s="211" t="s">
        <v>52</v>
      </c>
      <c r="B22" s="697" t="s">
        <v>870</v>
      </c>
      <c r="C22" s="697" t="s">
        <v>871</v>
      </c>
      <c r="D22" s="212"/>
      <c r="E22" s="117"/>
      <c r="F22" s="117"/>
      <c r="G22" s="120"/>
      <c r="H22" s="120">
        <v>890</v>
      </c>
      <c r="I22" s="120">
        <v>8088</v>
      </c>
      <c r="J22" s="41" t="s">
        <v>857</v>
      </c>
      <c r="K22" s="135">
        <v>2200000</v>
      </c>
    </row>
    <row r="23" spans="1:13" ht="15.95" customHeight="1" x14ac:dyDescent="0.25">
      <c r="A23" s="211" t="s">
        <v>872</v>
      </c>
      <c r="B23" s="697" t="s">
        <v>861</v>
      </c>
      <c r="C23" s="697" t="s">
        <v>230</v>
      </c>
      <c r="D23" s="212"/>
      <c r="E23" s="117"/>
      <c r="F23" s="117"/>
      <c r="G23" s="120">
        <v>150</v>
      </c>
      <c r="H23" s="41"/>
      <c r="I23" s="41"/>
      <c r="J23" s="41" t="s">
        <v>857</v>
      </c>
      <c r="K23" s="135">
        <v>120000</v>
      </c>
    </row>
    <row r="24" spans="1:13" ht="15.95" customHeight="1" x14ac:dyDescent="0.25">
      <c r="A24" s="211" t="s">
        <v>70</v>
      </c>
      <c r="B24" s="697"/>
      <c r="C24" s="697"/>
      <c r="D24" s="212"/>
      <c r="E24" s="117"/>
      <c r="F24" s="117"/>
      <c r="G24" s="41"/>
      <c r="H24" s="120">
        <v>20</v>
      </c>
      <c r="I24" s="120">
        <v>11660</v>
      </c>
      <c r="J24" s="41" t="s">
        <v>857</v>
      </c>
      <c r="K24" s="135">
        <v>1150000</v>
      </c>
    </row>
    <row r="25" spans="1:13" ht="15.95" customHeight="1" x14ac:dyDescent="0.25">
      <c r="A25" s="211" t="s">
        <v>873</v>
      </c>
      <c r="B25" s="697" t="s">
        <v>874</v>
      </c>
      <c r="C25" s="697"/>
      <c r="D25" s="212"/>
      <c r="E25" s="117"/>
      <c r="F25" s="117"/>
      <c r="G25" s="41"/>
      <c r="H25" s="41"/>
      <c r="I25" s="41"/>
      <c r="J25" s="41" t="s">
        <v>857</v>
      </c>
      <c r="K25" s="135">
        <v>500000</v>
      </c>
    </row>
    <row r="26" spans="1:13" ht="15.95" customHeight="1" x14ac:dyDescent="0.25">
      <c r="A26" s="211" t="s">
        <v>875</v>
      </c>
      <c r="B26" s="697"/>
      <c r="C26" s="697"/>
      <c r="D26" s="212">
        <v>0.01</v>
      </c>
      <c r="E26" s="117"/>
      <c r="F26" s="117"/>
      <c r="G26" s="41"/>
      <c r="H26" s="41"/>
      <c r="I26" s="41"/>
      <c r="J26" s="41" t="s">
        <v>857</v>
      </c>
      <c r="K26" s="135">
        <v>880000</v>
      </c>
    </row>
    <row r="27" spans="1:13" ht="15.95" customHeight="1" x14ac:dyDescent="0.25">
      <c r="A27" s="211" t="s">
        <v>876</v>
      </c>
      <c r="B27" s="697" t="s">
        <v>877</v>
      </c>
      <c r="C27" s="697"/>
      <c r="D27" s="212"/>
      <c r="E27" s="117"/>
      <c r="F27" s="117"/>
      <c r="G27" s="41"/>
      <c r="H27" s="120">
        <v>4</v>
      </c>
      <c r="I27" s="120">
        <v>8</v>
      </c>
      <c r="J27" s="41" t="s">
        <v>857</v>
      </c>
      <c r="K27" s="135">
        <v>900000</v>
      </c>
    </row>
    <row r="28" spans="1:13" ht="15.95" customHeight="1" x14ac:dyDescent="0.25">
      <c r="A28" s="211" t="s">
        <v>878</v>
      </c>
      <c r="B28" s="697" t="s">
        <v>879</v>
      </c>
      <c r="C28" s="697"/>
      <c r="D28" s="212"/>
      <c r="E28" s="117"/>
      <c r="F28" s="117"/>
      <c r="G28" s="41"/>
      <c r="H28" s="120">
        <v>3</v>
      </c>
      <c r="I28" s="120">
        <v>800</v>
      </c>
      <c r="J28" s="41" t="s">
        <v>857</v>
      </c>
      <c r="K28" s="135">
        <v>600000</v>
      </c>
    </row>
    <row r="29" spans="1:13" ht="15.95" customHeight="1" x14ac:dyDescent="0.25">
      <c r="A29" s="211" t="s">
        <v>880</v>
      </c>
      <c r="B29" s="697"/>
      <c r="C29" s="697"/>
      <c r="D29" s="212"/>
      <c r="E29" s="212">
        <v>0.02</v>
      </c>
      <c r="F29" s="212">
        <v>0.05</v>
      </c>
      <c r="G29" s="41"/>
      <c r="H29" s="41"/>
      <c r="I29" s="41"/>
      <c r="J29" s="41" t="s">
        <v>857</v>
      </c>
      <c r="K29" s="135">
        <v>600000</v>
      </c>
    </row>
    <row r="30" spans="1:13" ht="15.95" customHeight="1" x14ac:dyDescent="0.25">
      <c r="A30" s="211" t="s">
        <v>881</v>
      </c>
      <c r="B30" s="663"/>
      <c r="C30" s="697" t="s">
        <v>874</v>
      </c>
      <c r="D30" s="212"/>
      <c r="E30" s="212">
        <v>0.03</v>
      </c>
      <c r="F30" s="212">
        <v>0.1</v>
      </c>
      <c r="G30" s="41"/>
      <c r="H30" s="120">
        <v>162</v>
      </c>
      <c r="I30" s="120">
        <v>2831</v>
      </c>
      <c r="J30" s="41" t="s">
        <v>857</v>
      </c>
      <c r="K30" s="135">
        <v>120000</v>
      </c>
    </row>
    <row r="31" spans="1:13" ht="15.95" customHeight="1" x14ac:dyDescent="0.25">
      <c r="A31" s="211" t="s">
        <v>569</v>
      </c>
      <c r="B31" s="697"/>
      <c r="C31" s="697" t="s">
        <v>882</v>
      </c>
      <c r="D31" s="212"/>
      <c r="E31" s="117"/>
      <c r="F31" s="117"/>
      <c r="G31" s="41"/>
      <c r="H31" s="41"/>
      <c r="I31" s="41"/>
      <c r="J31" s="41" t="s">
        <v>857</v>
      </c>
      <c r="K31" s="135">
        <v>85000</v>
      </c>
    </row>
    <row r="32" spans="1:13" ht="15.95" customHeight="1" x14ac:dyDescent="0.25">
      <c r="A32" s="211" t="s">
        <v>883</v>
      </c>
      <c r="B32" s="697" t="s">
        <v>230</v>
      </c>
      <c r="C32" s="697" t="s">
        <v>230</v>
      </c>
      <c r="D32" s="212"/>
      <c r="E32" s="117"/>
      <c r="F32" s="117"/>
      <c r="G32" s="41"/>
      <c r="H32" s="41"/>
      <c r="I32" s="41"/>
      <c r="J32" s="41" t="s">
        <v>857</v>
      </c>
      <c r="K32" s="135">
        <v>110000</v>
      </c>
    </row>
    <row r="33" spans="1:11" ht="15.95" customHeight="1" x14ac:dyDescent="0.25">
      <c r="A33" s="211" t="s">
        <v>884</v>
      </c>
      <c r="B33" s="697" t="s">
        <v>230</v>
      </c>
      <c r="C33" s="697" t="s">
        <v>885</v>
      </c>
      <c r="D33" s="212"/>
      <c r="E33" s="117"/>
      <c r="F33" s="117"/>
      <c r="G33" s="41"/>
      <c r="H33" s="41"/>
      <c r="I33" s="41"/>
      <c r="J33" s="41" t="s">
        <v>857</v>
      </c>
      <c r="K33" s="135">
        <v>70000</v>
      </c>
    </row>
    <row r="34" spans="1:11" ht="15.95" customHeight="1" x14ac:dyDescent="0.25">
      <c r="A34" s="211" t="s">
        <v>565</v>
      </c>
      <c r="B34" s="697" t="s">
        <v>863</v>
      </c>
      <c r="C34" s="697" t="s">
        <v>886</v>
      </c>
      <c r="D34" s="212"/>
      <c r="E34" s="117"/>
      <c r="F34" s="117"/>
      <c r="G34" s="41"/>
      <c r="H34" s="120">
        <v>815</v>
      </c>
      <c r="I34" s="120">
        <v>1752</v>
      </c>
      <c r="J34" s="41" t="s">
        <v>857</v>
      </c>
      <c r="K34" s="135">
        <v>15000</v>
      </c>
    </row>
    <row r="35" spans="1:11" ht="15.95" customHeight="1" x14ac:dyDescent="0.25">
      <c r="A35" s="211" t="s">
        <v>327</v>
      </c>
      <c r="B35" s="697" t="s">
        <v>887</v>
      </c>
      <c r="C35" s="697"/>
      <c r="D35" s="212"/>
      <c r="E35" s="117">
        <v>0.02</v>
      </c>
      <c r="F35" s="117">
        <v>0.08</v>
      </c>
      <c r="G35" s="41"/>
      <c r="H35" s="120">
        <v>97</v>
      </c>
      <c r="I35" s="120">
        <v>7764</v>
      </c>
      <c r="J35" s="41" t="s">
        <v>857</v>
      </c>
      <c r="K35" s="135">
        <v>7900000</v>
      </c>
    </row>
    <row r="36" spans="1:11" ht="15.95" customHeight="1" x14ac:dyDescent="0.25">
      <c r="A36" s="211" t="s">
        <v>888</v>
      </c>
      <c r="B36" s="697" t="s">
        <v>889</v>
      </c>
      <c r="C36" s="697"/>
      <c r="D36" s="212"/>
      <c r="E36" s="212">
        <v>0.1</v>
      </c>
      <c r="F36" s="212">
        <v>0.5</v>
      </c>
      <c r="G36" s="41"/>
      <c r="H36" s="120">
        <v>566</v>
      </c>
      <c r="I36" s="120">
        <v>3400</v>
      </c>
      <c r="J36" s="41" t="s">
        <v>857</v>
      </c>
      <c r="K36" s="135">
        <v>220000</v>
      </c>
    </row>
    <row r="37" spans="1:11" ht="15.95" customHeight="1" x14ac:dyDescent="0.25">
      <c r="A37" s="211" t="s">
        <v>890</v>
      </c>
      <c r="B37" s="697" t="s">
        <v>856</v>
      </c>
      <c r="C37" s="697" t="s">
        <v>230</v>
      </c>
      <c r="D37" s="212">
        <v>0.01</v>
      </c>
      <c r="E37" s="117"/>
      <c r="F37" s="117"/>
      <c r="G37" s="41"/>
      <c r="H37" s="41"/>
      <c r="I37" s="41"/>
      <c r="J37" s="41" t="s">
        <v>857</v>
      </c>
      <c r="K37" s="135">
        <v>0</v>
      </c>
    </row>
    <row r="38" spans="1:11" ht="15.95" customHeight="1" x14ac:dyDescent="0.25">
      <c r="A38" s="211" t="s">
        <v>891</v>
      </c>
      <c r="B38" s="697" t="s">
        <v>863</v>
      </c>
      <c r="C38" s="697"/>
      <c r="D38" s="212"/>
      <c r="E38" s="117"/>
      <c r="F38" s="117"/>
      <c r="G38" s="41"/>
      <c r="H38" s="41"/>
      <c r="I38" s="41"/>
      <c r="J38" s="41" t="s">
        <v>857</v>
      </c>
      <c r="K38" s="135">
        <v>30000</v>
      </c>
    </row>
    <row r="39" spans="1:11" ht="15.95" customHeight="1" x14ac:dyDescent="0.25">
      <c r="A39" s="211" t="s">
        <v>892</v>
      </c>
      <c r="B39" s="697"/>
      <c r="C39" s="697"/>
      <c r="D39" s="212"/>
      <c r="E39" s="117"/>
      <c r="F39" s="117"/>
      <c r="G39" s="41"/>
      <c r="H39" s="41"/>
      <c r="I39" s="41"/>
      <c r="J39" s="41" t="s">
        <v>857</v>
      </c>
      <c r="K39" s="453">
        <v>4919</v>
      </c>
    </row>
    <row r="40" spans="1:11" ht="15.95" customHeight="1" x14ac:dyDescent="0.25">
      <c r="A40" s="211" t="s">
        <v>893</v>
      </c>
      <c r="B40" s="697"/>
      <c r="C40" s="697"/>
      <c r="D40" s="212"/>
      <c r="E40" s="117"/>
      <c r="F40" s="117"/>
      <c r="G40" s="41"/>
      <c r="H40" s="41"/>
      <c r="I40" s="41"/>
      <c r="J40" s="41" t="s">
        <v>857</v>
      </c>
      <c r="K40" s="453">
        <v>10000</v>
      </c>
    </row>
    <row r="41" spans="1:11" ht="15.95" customHeight="1" x14ac:dyDescent="0.25">
      <c r="A41" s="39" t="s">
        <v>894</v>
      </c>
      <c r="B41" s="482"/>
      <c r="C41" s="482"/>
      <c r="D41" s="117"/>
      <c r="E41" s="117"/>
      <c r="F41" s="117"/>
      <c r="G41" s="41"/>
      <c r="H41" s="41"/>
      <c r="I41" s="41"/>
      <c r="J41" s="41" t="s">
        <v>895</v>
      </c>
      <c r="K41" s="453">
        <v>200000</v>
      </c>
    </row>
    <row r="42" spans="1:11" ht="15.95" customHeight="1" x14ac:dyDescent="0.25">
      <c r="A42" s="39" t="s">
        <v>896</v>
      </c>
      <c r="B42" s="482"/>
      <c r="C42" s="482"/>
      <c r="D42" s="117"/>
      <c r="E42" s="117"/>
      <c r="F42" s="117"/>
      <c r="G42" s="41"/>
      <c r="H42" s="41"/>
      <c r="I42" s="41"/>
      <c r="J42" s="41"/>
      <c r="K42" s="453">
        <v>1350000</v>
      </c>
    </row>
    <row r="43" spans="1:11" ht="15.95" customHeight="1" x14ac:dyDescent="0.25">
      <c r="A43" s="39"/>
      <c r="B43" s="482"/>
      <c r="C43" s="482"/>
      <c r="D43" s="117"/>
      <c r="E43" s="117"/>
      <c r="F43" s="117"/>
      <c r="G43" s="41"/>
      <c r="H43" s="41"/>
      <c r="I43" s="41"/>
      <c r="J43" s="41"/>
      <c r="K43" s="453"/>
    </row>
    <row r="44" spans="1:11" ht="15.95" customHeight="1" x14ac:dyDescent="0.25">
      <c r="A44" s="43" t="s">
        <v>106</v>
      </c>
      <c r="B44" s="484"/>
      <c r="C44" s="484"/>
      <c r="D44" s="84"/>
      <c r="E44" s="84"/>
      <c r="F44" s="84"/>
      <c r="G44" s="83"/>
      <c r="H44" s="83"/>
      <c r="I44" s="83"/>
      <c r="J44" s="83"/>
      <c r="K44" s="86">
        <f>SUM(K45:K46)</f>
        <v>510000</v>
      </c>
    </row>
    <row r="45" spans="1:11" ht="15.95" customHeight="1" x14ac:dyDescent="0.25">
      <c r="A45" s="211" t="s">
        <v>347</v>
      </c>
      <c r="B45" s="697" t="s">
        <v>230</v>
      </c>
      <c r="C45" s="697" t="s">
        <v>863</v>
      </c>
      <c r="D45" s="212"/>
      <c r="E45" s="117">
        <v>0.03</v>
      </c>
      <c r="F45" s="117">
        <v>0.05</v>
      </c>
      <c r="G45" s="41"/>
      <c r="H45" s="41"/>
      <c r="I45" s="41"/>
      <c r="J45" s="41" t="s">
        <v>857</v>
      </c>
      <c r="K45" s="135">
        <v>500000</v>
      </c>
    </row>
    <row r="46" spans="1:11" ht="15.95" customHeight="1" x14ac:dyDescent="0.25">
      <c r="A46" s="211" t="s">
        <v>897</v>
      </c>
      <c r="B46" s="697" t="s">
        <v>230</v>
      </c>
      <c r="C46" s="697" t="s">
        <v>898</v>
      </c>
      <c r="D46" s="212"/>
      <c r="E46" s="212">
        <v>0.1</v>
      </c>
      <c r="F46" s="212">
        <v>0.32</v>
      </c>
      <c r="G46" s="41"/>
      <c r="H46" s="41"/>
      <c r="I46" s="41"/>
      <c r="J46" s="41" t="s">
        <v>857</v>
      </c>
      <c r="K46" s="453">
        <v>10000</v>
      </c>
    </row>
    <row r="47" spans="1:11" ht="15.95" customHeight="1" x14ac:dyDescent="0.25">
      <c r="A47" s="211"/>
      <c r="B47" s="697"/>
      <c r="C47" s="697"/>
      <c r="D47" s="212"/>
      <c r="E47" s="212"/>
      <c r="F47" s="212"/>
      <c r="G47" s="41"/>
      <c r="H47" s="41"/>
      <c r="I47" s="41"/>
      <c r="J47" s="41"/>
      <c r="K47" s="453"/>
    </row>
    <row r="48" spans="1:11" ht="15.95" customHeight="1" x14ac:dyDescent="0.25">
      <c r="A48" s="31" t="s">
        <v>107</v>
      </c>
      <c r="B48" s="480"/>
      <c r="C48" s="480"/>
      <c r="D48" s="77"/>
      <c r="E48" s="77"/>
      <c r="F48" s="77"/>
      <c r="G48" s="32"/>
      <c r="H48" s="32"/>
      <c r="I48" s="32"/>
      <c r="J48" s="32"/>
      <c r="K48" s="74">
        <f>SUM(K49)</f>
        <v>0</v>
      </c>
    </row>
    <row r="49" spans="1:11" ht="15.95" customHeight="1" x14ac:dyDescent="0.25">
      <c r="A49" s="39"/>
      <c r="B49" s="481"/>
      <c r="C49" s="481"/>
      <c r="D49" s="75"/>
      <c r="E49" s="75"/>
      <c r="F49" s="75"/>
      <c r="G49" s="36"/>
      <c r="H49" s="36"/>
      <c r="I49" s="36"/>
      <c r="J49" s="36"/>
      <c r="K49" s="76"/>
    </row>
    <row r="50" spans="1:11" ht="15.95" customHeight="1" x14ac:dyDescent="0.25">
      <c r="A50" s="31" t="s">
        <v>113</v>
      </c>
      <c r="B50" s="480"/>
      <c r="C50" s="480"/>
      <c r="D50" s="77"/>
      <c r="E50" s="77"/>
      <c r="F50" s="77"/>
      <c r="G50" s="32"/>
      <c r="H50" s="32"/>
      <c r="I50" s="32"/>
      <c r="J50" s="32"/>
      <c r="K50" s="74">
        <f>SUM(K51:K56)</f>
        <v>1795000</v>
      </c>
    </row>
    <row r="51" spans="1:11" ht="15.95" customHeight="1" x14ac:dyDescent="0.25">
      <c r="A51" s="211" t="s">
        <v>899</v>
      </c>
      <c r="B51" s="697" t="s">
        <v>230</v>
      </c>
      <c r="C51" s="697" t="s">
        <v>900</v>
      </c>
      <c r="D51" s="212"/>
      <c r="E51" s="117"/>
      <c r="F51" s="117"/>
      <c r="G51" s="120"/>
      <c r="H51" s="120">
        <v>2965</v>
      </c>
      <c r="I51" s="120">
        <v>6901</v>
      </c>
      <c r="J51" s="41" t="s">
        <v>857</v>
      </c>
      <c r="K51" s="135">
        <f>550000+37000</f>
        <v>587000</v>
      </c>
    </row>
    <row r="52" spans="1:11" x14ac:dyDescent="0.25">
      <c r="A52" s="211" t="s">
        <v>901</v>
      </c>
      <c r="B52" s="697" t="s">
        <v>230</v>
      </c>
      <c r="C52" s="697" t="s">
        <v>900</v>
      </c>
      <c r="D52" s="212"/>
      <c r="E52" s="117"/>
      <c r="F52" s="117"/>
      <c r="G52" s="120">
        <v>5000</v>
      </c>
      <c r="H52" s="120"/>
      <c r="I52" s="120"/>
      <c r="J52" s="41" t="s">
        <v>857</v>
      </c>
      <c r="K52" s="135">
        <v>480000</v>
      </c>
    </row>
    <row r="53" spans="1:11" ht="30" x14ac:dyDescent="0.25">
      <c r="A53" s="211" t="s">
        <v>902</v>
      </c>
      <c r="B53" s="698" t="s">
        <v>903</v>
      </c>
      <c r="C53" s="698" t="s">
        <v>904</v>
      </c>
      <c r="D53" s="212"/>
      <c r="E53" s="117"/>
      <c r="F53" s="117"/>
      <c r="G53" s="120"/>
      <c r="H53" s="120">
        <v>25</v>
      </c>
      <c r="I53" s="120">
        <v>54</v>
      </c>
      <c r="J53" s="41" t="s">
        <v>857</v>
      </c>
      <c r="K53" s="135">
        <v>370000</v>
      </c>
    </row>
    <row r="54" spans="1:11" ht="15.95" customHeight="1" x14ac:dyDescent="0.25">
      <c r="A54" s="211" t="s">
        <v>905</v>
      </c>
      <c r="B54" s="697" t="s">
        <v>230</v>
      </c>
      <c r="C54" s="697"/>
      <c r="D54" s="212"/>
      <c r="E54" s="117"/>
      <c r="F54" s="117"/>
      <c r="G54" s="120">
        <v>2427</v>
      </c>
      <c r="H54" s="120"/>
      <c r="I54" s="120"/>
      <c r="J54" s="41" t="s">
        <v>857</v>
      </c>
      <c r="K54" s="135">
        <v>210000</v>
      </c>
    </row>
    <row r="55" spans="1:11" ht="15.95" customHeight="1" x14ac:dyDescent="0.25">
      <c r="A55" s="211" t="s">
        <v>906</v>
      </c>
      <c r="B55" s="697" t="s">
        <v>230</v>
      </c>
      <c r="C55" s="697" t="s">
        <v>907</v>
      </c>
      <c r="D55" s="212"/>
      <c r="E55" s="117"/>
      <c r="F55" s="117"/>
      <c r="G55" s="120"/>
      <c r="H55" s="120">
        <v>115</v>
      </c>
      <c r="I55" s="120">
        <v>472</v>
      </c>
      <c r="J55" s="41" t="s">
        <v>857</v>
      </c>
      <c r="K55" s="135">
        <v>130000</v>
      </c>
    </row>
    <row r="56" spans="1:11" ht="15.95" customHeight="1" x14ac:dyDescent="0.25">
      <c r="A56" s="211" t="s">
        <v>908</v>
      </c>
      <c r="B56" s="697" t="s">
        <v>230</v>
      </c>
      <c r="C56" s="697" t="s">
        <v>861</v>
      </c>
      <c r="D56" s="212"/>
      <c r="E56" s="117"/>
      <c r="F56" s="117"/>
      <c r="G56" s="120">
        <v>900</v>
      </c>
      <c r="H56" s="120"/>
      <c r="I56" s="120"/>
      <c r="J56" s="41" t="s">
        <v>857</v>
      </c>
      <c r="K56" s="135">
        <v>18000</v>
      </c>
    </row>
    <row r="57" spans="1:11" ht="15.95" customHeight="1" x14ac:dyDescent="0.25">
      <c r="A57" s="39"/>
      <c r="B57" s="482"/>
      <c r="C57" s="482"/>
      <c r="D57" s="117"/>
      <c r="E57" s="117"/>
      <c r="F57" s="117"/>
      <c r="G57" s="41"/>
      <c r="H57" s="41"/>
      <c r="I57" s="41"/>
      <c r="J57" s="41"/>
      <c r="K57" s="453"/>
    </row>
    <row r="58" spans="1:11" x14ac:dyDescent="0.25">
      <c r="A58" s="31" t="s">
        <v>114</v>
      </c>
      <c r="B58" s="480"/>
      <c r="C58" s="480"/>
      <c r="D58" s="77"/>
      <c r="E58" s="77"/>
      <c r="F58" s="77"/>
      <c r="G58" s="32"/>
      <c r="H58" s="32"/>
      <c r="I58" s="32"/>
      <c r="J58" s="32"/>
      <c r="K58" s="74">
        <f>SUM(K59)</f>
        <v>680000</v>
      </c>
    </row>
    <row r="59" spans="1:11" ht="15.95" customHeight="1" x14ac:dyDescent="0.25">
      <c r="A59" s="211" t="s">
        <v>349</v>
      </c>
      <c r="B59" s="697" t="s">
        <v>230</v>
      </c>
      <c r="C59" s="697"/>
      <c r="D59" s="212"/>
      <c r="E59" s="212">
        <v>0.1</v>
      </c>
      <c r="F59" s="212">
        <v>1</v>
      </c>
      <c r="G59" s="41"/>
      <c r="H59" s="41"/>
      <c r="I59" s="41"/>
      <c r="J59" s="41" t="s">
        <v>857</v>
      </c>
      <c r="K59" s="135">
        <v>680000</v>
      </c>
    </row>
    <row r="60" spans="1:11" ht="15.95" customHeight="1" x14ac:dyDescent="0.25">
      <c r="A60" s="35"/>
      <c r="B60" s="481"/>
      <c r="C60" s="481"/>
      <c r="D60" s="75"/>
      <c r="E60" s="75"/>
      <c r="F60" s="75"/>
      <c r="G60" s="36"/>
      <c r="H60" s="36"/>
      <c r="I60" s="36"/>
      <c r="J60" s="36"/>
      <c r="K60" s="76"/>
    </row>
    <row r="61" spans="1:11" ht="15.95" customHeight="1" x14ac:dyDescent="0.25">
      <c r="A61" s="43" t="s">
        <v>116</v>
      </c>
      <c r="B61" s="484"/>
      <c r="C61" s="484"/>
      <c r="D61" s="84"/>
      <c r="E61" s="84"/>
      <c r="F61" s="84"/>
      <c r="G61" s="83"/>
      <c r="H61" s="83"/>
      <c r="I61" s="83"/>
      <c r="J61" s="83"/>
      <c r="K61" s="86">
        <f>SUM(K62)</f>
        <v>0</v>
      </c>
    </row>
    <row r="62" spans="1:11" ht="15.95" customHeight="1" x14ac:dyDescent="0.25">
      <c r="A62" s="45"/>
      <c r="B62" s="486"/>
      <c r="C62" s="486"/>
      <c r="D62" s="87"/>
      <c r="E62" s="87"/>
      <c r="F62" s="87"/>
      <c r="G62" s="47"/>
      <c r="H62" s="47"/>
      <c r="I62" s="47"/>
      <c r="J62" s="47"/>
      <c r="K62" s="89"/>
    </row>
    <row r="63" spans="1:11" ht="15.95" customHeight="1" x14ac:dyDescent="0.25">
      <c r="A63" s="31" t="s">
        <v>117</v>
      </c>
      <c r="B63" s="480"/>
      <c r="C63" s="480"/>
      <c r="D63" s="77"/>
      <c r="E63" s="77"/>
      <c r="F63" s="77"/>
      <c r="G63" s="32"/>
      <c r="H63" s="32"/>
      <c r="I63" s="32"/>
      <c r="J63" s="32"/>
      <c r="K63" s="74">
        <f>SUM(K64)</f>
        <v>4000000</v>
      </c>
    </row>
    <row r="64" spans="1:11" ht="15.95" customHeight="1" x14ac:dyDescent="0.25">
      <c r="A64" s="39" t="s">
        <v>909</v>
      </c>
      <c r="B64" s="481"/>
      <c r="C64" s="481"/>
      <c r="D64" s="75"/>
      <c r="E64" s="75"/>
      <c r="F64" s="75"/>
      <c r="G64" s="36"/>
      <c r="H64" s="36"/>
      <c r="I64" s="36"/>
      <c r="J64" s="36"/>
      <c r="K64" s="135">
        <v>4000000</v>
      </c>
    </row>
    <row r="65" spans="1:11" ht="15.95" customHeight="1" x14ac:dyDescent="0.25">
      <c r="A65" s="35"/>
      <c r="B65" s="481"/>
      <c r="C65" s="481"/>
      <c r="D65" s="75"/>
      <c r="E65" s="75"/>
      <c r="F65" s="75"/>
      <c r="G65" s="36"/>
      <c r="H65" s="36"/>
      <c r="I65" s="36"/>
      <c r="J65" s="36"/>
      <c r="K65" s="213"/>
    </row>
    <row r="66" spans="1:11" ht="15.95" customHeight="1" x14ac:dyDescent="0.25">
      <c r="A66" s="55" t="s">
        <v>131</v>
      </c>
      <c r="B66" s="487"/>
      <c r="C66" s="487"/>
      <c r="D66" s="96"/>
      <c r="E66" s="96"/>
      <c r="F66" s="96"/>
      <c r="G66" s="195"/>
      <c r="H66" s="195"/>
      <c r="I66" s="195"/>
      <c r="J66" s="195"/>
      <c r="K66" s="64">
        <f>+K10+K12+K44+K48+K50+K58+K61+K63</f>
        <v>127343119</v>
      </c>
    </row>
    <row r="67" spans="1:11" ht="15.95" customHeight="1" x14ac:dyDescent="0.25"/>
    <row r="68" spans="1:11" s="18" customFormat="1" ht="15.95" customHeight="1" x14ac:dyDescent="0.25">
      <c r="B68" s="478"/>
      <c r="C68" s="478"/>
      <c r="K68" s="362"/>
    </row>
    <row r="69" spans="1:11" s="18" customFormat="1" ht="15.95" customHeight="1" x14ac:dyDescent="0.25">
      <c r="B69" s="478"/>
      <c r="C69" s="478"/>
      <c r="K69" s="362"/>
    </row>
    <row r="70" spans="1:11" ht="15.95" customHeight="1" x14ac:dyDescent="0.25"/>
    <row r="71" spans="1:11" ht="15.95" customHeight="1" x14ac:dyDescent="0.25"/>
    <row r="72" spans="1:11" ht="15.95" customHeight="1" x14ac:dyDescent="0.25"/>
    <row r="73" spans="1:11" x14ac:dyDescent="0.25">
      <c r="A73" s="27"/>
      <c r="B73" s="489"/>
      <c r="C73" s="489"/>
      <c r="D73" s="28"/>
      <c r="E73" s="28"/>
      <c r="F73" s="28"/>
      <c r="G73" s="28"/>
      <c r="H73" s="28"/>
      <c r="I73" s="28"/>
      <c r="J73" s="28"/>
      <c r="K73" s="375"/>
    </row>
  </sheetData>
  <mergeCells count="11">
    <mergeCell ref="A8:A9"/>
    <mergeCell ref="B8:B9"/>
    <mergeCell ref="C8:C9"/>
    <mergeCell ref="D8:D9"/>
    <mergeCell ref="E8:F8"/>
    <mergeCell ref="E7:F7"/>
    <mergeCell ref="H7:I7"/>
    <mergeCell ref="H8:I8"/>
    <mergeCell ref="J8:J9"/>
    <mergeCell ref="K8:K9"/>
    <mergeCell ref="G8:G9"/>
  </mergeCells>
  <pageMargins left="0.23622047244094488" right="0.23622047244094488" top="0.19685039370078741" bottom="0.19685039370078741" header="0.31496062992125984" footer="0.31496062992125984"/>
  <pageSetup paperSize="9"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showGridLines="0" zoomScale="80" zoomScaleNormal="80" workbookViewId="0">
      <selection activeCell="A6" sqref="A6"/>
    </sheetView>
  </sheetViews>
  <sheetFormatPr baseColWidth="10" defaultColWidth="11.42578125" defaultRowHeight="21" x14ac:dyDescent="0.35"/>
  <cols>
    <col min="1" max="1" width="68.140625" style="221" bestFit="1" customWidth="1"/>
    <col min="2" max="2" width="42.7109375" style="724" bestFit="1" customWidth="1"/>
    <col min="3" max="3" width="34" style="724" customWidth="1"/>
    <col min="4" max="4" width="10.5703125" style="221" customWidth="1"/>
    <col min="5" max="5" width="11.7109375" style="221" customWidth="1"/>
    <col min="6" max="6" width="10.7109375" style="221" customWidth="1"/>
    <col min="7" max="7" width="20" style="221" bestFit="1" customWidth="1"/>
    <col min="8" max="8" width="13.85546875" style="221" customWidth="1"/>
    <col min="9" max="9" width="17" style="221" bestFit="1" customWidth="1"/>
    <col min="10" max="10" width="23.85546875" style="221" bestFit="1" customWidth="1"/>
    <col min="11" max="11" width="16.28515625" style="711" bestFit="1" customWidth="1"/>
    <col min="12" max="13" width="11.42578125" style="221"/>
    <col min="14" max="14" width="43" style="221" customWidth="1"/>
    <col min="15" max="16384" width="11.42578125" style="221"/>
  </cols>
  <sheetData>
    <row r="1" spans="1:12" s="215" customFormat="1" x14ac:dyDescent="0.35">
      <c r="A1" s="214"/>
      <c r="B1" s="714"/>
      <c r="C1" s="714"/>
      <c r="D1" s="214"/>
      <c r="E1" s="214"/>
      <c r="F1" s="214"/>
      <c r="G1" s="214"/>
      <c r="H1" s="214"/>
      <c r="I1" s="214"/>
      <c r="J1" s="214"/>
      <c r="K1" s="699"/>
      <c r="L1" s="214"/>
    </row>
    <row r="2" spans="1:12" s="215" customFormat="1" ht="19.5" customHeight="1" x14ac:dyDescent="0.35">
      <c r="A2" s="19" t="s">
        <v>84</v>
      </c>
      <c r="B2" s="715"/>
      <c r="C2" s="715"/>
      <c r="D2" s="217"/>
      <c r="E2" s="217"/>
      <c r="F2" s="217"/>
      <c r="G2" s="217"/>
      <c r="H2" s="217"/>
      <c r="I2" s="217"/>
      <c r="J2" s="217"/>
      <c r="K2" s="700" t="s">
        <v>20</v>
      </c>
      <c r="L2" s="214"/>
    </row>
    <row r="3" spans="1:12" s="215" customFormat="1" x14ac:dyDescent="0.35">
      <c r="A3" s="154" t="s">
        <v>85</v>
      </c>
      <c r="B3" s="715"/>
      <c r="C3" s="715"/>
      <c r="D3" s="217"/>
      <c r="E3" s="217"/>
      <c r="F3" s="217"/>
      <c r="G3" s="217"/>
      <c r="H3" s="217"/>
      <c r="I3" s="217"/>
      <c r="J3" s="217"/>
      <c r="K3" s="701"/>
      <c r="L3" s="214"/>
    </row>
    <row r="4" spans="1:12" s="215" customFormat="1" ht="15" customHeight="1" x14ac:dyDescent="0.35">
      <c r="A4" s="29" t="s">
        <v>1150</v>
      </c>
      <c r="B4" s="715"/>
      <c r="C4" s="715"/>
      <c r="D4" s="217"/>
      <c r="E4" s="217"/>
      <c r="F4" s="217"/>
      <c r="G4" s="217"/>
      <c r="H4" s="217"/>
      <c r="I4" s="217"/>
      <c r="J4" s="217"/>
      <c r="K4" s="701"/>
      <c r="L4" s="214"/>
    </row>
    <row r="5" spans="1:12" s="215" customFormat="1" x14ac:dyDescent="0.35">
      <c r="A5" s="216"/>
      <c r="B5" s="715"/>
      <c r="C5" s="715"/>
      <c r="D5" s="217"/>
      <c r="E5" s="217"/>
      <c r="F5" s="217"/>
      <c r="G5" s="217"/>
      <c r="H5" s="217"/>
      <c r="I5" s="217"/>
      <c r="J5" s="217"/>
      <c r="K5" s="701"/>
      <c r="L5" s="214"/>
    </row>
    <row r="6" spans="1:12" s="215" customFormat="1" x14ac:dyDescent="0.35">
      <c r="A6" s="272" t="s">
        <v>21</v>
      </c>
      <c r="B6" s="272" t="s">
        <v>22</v>
      </c>
      <c r="C6" s="272" t="s">
        <v>23</v>
      </c>
      <c r="D6" s="272"/>
      <c r="E6" s="963" t="s">
        <v>24</v>
      </c>
      <c r="F6" s="963"/>
      <c r="G6" s="272" t="s">
        <v>25</v>
      </c>
      <c r="H6" s="963" t="s">
        <v>26</v>
      </c>
      <c r="I6" s="963"/>
      <c r="J6" s="272" t="s">
        <v>27</v>
      </c>
      <c r="K6" s="702" t="s">
        <v>28</v>
      </c>
      <c r="L6" s="214"/>
    </row>
    <row r="7" spans="1:12" s="215" customFormat="1" x14ac:dyDescent="0.35">
      <c r="A7" s="924" t="s">
        <v>29</v>
      </c>
      <c r="B7" s="920" t="s">
        <v>30</v>
      </c>
      <c r="C7" s="920" t="s">
        <v>31</v>
      </c>
      <c r="D7" s="920" t="s">
        <v>32</v>
      </c>
      <c r="E7" s="926" t="s">
        <v>33</v>
      </c>
      <c r="F7" s="927"/>
      <c r="G7" s="920" t="s">
        <v>34</v>
      </c>
      <c r="H7" s="926" t="s">
        <v>35</v>
      </c>
      <c r="I7" s="927"/>
      <c r="J7" s="920" t="s">
        <v>36</v>
      </c>
      <c r="K7" s="922" t="s">
        <v>37</v>
      </c>
      <c r="L7" s="214"/>
    </row>
    <row r="8" spans="1:12" s="215" customFormat="1" x14ac:dyDescent="0.35">
      <c r="A8" s="925"/>
      <c r="B8" s="921"/>
      <c r="C8" s="921"/>
      <c r="D8" s="921"/>
      <c r="E8" s="199" t="s">
        <v>38</v>
      </c>
      <c r="F8" s="199" t="s">
        <v>39</v>
      </c>
      <c r="G8" s="921"/>
      <c r="H8" s="199" t="s">
        <v>38</v>
      </c>
      <c r="I8" s="199" t="s">
        <v>39</v>
      </c>
      <c r="J8" s="921"/>
      <c r="K8" s="923"/>
      <c r="L8" s="214"/>
    </row>
    <row r="9" spans="1:12" s="215" customFormat="1" x14ac:dyDescent="0.35">
      <c r="A9" s="273" t="s">
        <v>88</v>
      </c>
      <c r="B9" s="716"/>
      <c r="C9" s="716"/>
      <c r="D9" s="274"/>
      <c r="E9" s="274"/>
      <c r="F9" s="274"/>
      <c r="G9" s="274"/>
      <c r="H9" s="274"/>
      <c r="I9" s="274"/>
      <c r="J9" s="274"/>
      <c r="K9" s="703">
        <f>SUM(K10)</f>
        <v>0</v>
      </c>
      <c r="L9" s="214"/>
    </row>
    <row r="10" spans="1:12" s="215" customFormat="1" x14ac:dyDescent="0.35">
      <c r="A10" s="275"/>
      <c r="B10" s="717"/>
      <c r="C10" s="717"/>
      <c r="D10" s="277"/>
      <c r="E10" s="277"/>
      <c r="F10" s="277"/>
      <c r="G10" s="276"/>
      <c r="H10" s="276"/>
      <c r="I10" s="276"/>
      <c r="J10" s="276"/>
      <c r="K10" s="704"/>
      <c r="L10" s="214"/>
    </row>
    <row r="11" spans="1:12" s="215" customFormat="1" x14ac:dyDescent="0.35">
      <c r="A11" s="273" t="s">
        <v>89</v>
      </c>
      <c r="B11" s="716"/>
      <c r="C11" s="716"/>
      <c r="D11" s="278"/>
      <c r="E11" s="278"/>
      <c r="F11" s="278"/>
      <c r="G11" s="274"/>
      <c r="H11" s="274"/>
      <c r="I11" s="274"/>
      <c r="J11" s="274"/>
      <c r="K11" s="703">
        <f>SUM(K12:K25)</f>
        <v>32022388.969999999</v>
      </c>
      <c r="L11" s="214"/>
    </row>
    <row r="12" spans="1:12" s="215" customFormat="1" x14ac:dyDescent="0.35">
      <c r="A12" s="279" t="s">
        <v>910</v>
      </c>
      <c r="B12" s="718" t="s">
        <v>911</v>
      </c>
      <c r="C12" s="718" t="s">
        <v>83</v>
      </c>
      <c r="D12" s="292"/>
      <c r="E12" s="292"/>
      <c r="F12" s="292"/>
      <c r="G12" s="291"/>
      <c r="H12" s="293">
        <v>193.61</v>
      </c>
      <c r="I12" s="293">
        <v>5100.1899999999996</v>
      </c>
      <c r="J12" s="291" t="s">
        <v>912</v>
      </c>
      <c r="K12" s="705">
        <v>11759151.060000001</v>
      </c>
      <c r="L12" s="214"/>
    </row>
    <row r="13" spans="1:12" s="219" customFormat="1" ht="30" x14ac:dyDescent="0.35">
      <c r="A13" s="279" t="s">
        <v>913</v>
      </c>
      <c r="B13" s="718" t="s">
        <v>914</v>
      </c>
      <c r="C13" s="718" t="s">
        <v>44</v>
      </c>
      <c r="D13" s="292">
        <v>0.01</v>
      </c>
      <c r="E13" s="294">
        <v>4.0000000000000001E-3</v>
      </c>
      <c r="F13" s="295">
        <v>0.04</v>
      </c>
      <c r="G13" s="291" t="s">
        <v>915</v>
      </c>
      <c r="H13" s="291" t="s">
        <v>916</v>
      </c>
      <c r="I13" s="291" t="s">
        <v>917</v>
      </c>
      <c r="J13" s="291" t="s">
        <v>912</v>
      </c>
      <c r="K13" s="705">
        <f>5597905.8+250+4953.26+4594630.92</f>
        <v>10197739.98</v>
      </c>
      <c r="L13" s="218"/>
    </row>
    <row r="14" spans="1:12" s="219" customFormat="1" x14ac:dyDescent="0.35">
      <c r="A14" s="279" t="s">
        <v>918</v>
      </c>
      <c r="B14" s="718" t="s">
        <v>919</v>
      </c>
      <c r="C14" s="718" t="s">
        <v>920</v>
      </c>
      <c r="D14" s="292"/>
      <c r="E14" s="292"/>
      <c r="F14" s="292"/>
      <c r="G14" s="291"/>
      <c r="H14" s="293">
        <v>211</v>
      </c>
      <c r="I14" s="293">
        <v>216.95</v>
      </c>
      <c r="J14" s="291" t="s">
        <v>912</v>
      </c>
      <c r="K14" s="705">
        <f>1959824.58+2797321.07</f>
        <v>4757145.6500000004</v>
      </c>
      <c r="L14" s="218"/>
    </row>
    <row r="15" spans="1:12" ht="15.95" customHeight="1" x14ac:dyDescent="0.35">
      <c r="A15" s="279" t="s">
        <v>921</v>
      </c>
      <c r="B15" s="718" t="s">
        <v>922</v>
      </c>
      <c r="C15" s="718"/>
      <c r="D15" s="292">
        <v>0.08</v>
      </c>
      <c r="E15" s="292">
        <v>0.02</v>
      </c>
      <c r="F15" s="292">
        <v>0.08</v>
      </c>
      <c r="G15" s="291"/>
      <c r="H15" s="291"/>
      <c r="I15" s="291"/>
      <c r="J15" s="291" t="s">
        <v>912</v>
      </c>
      <c r="K15" s="705">
        <v>3122033.46</v>
      </c>
      <c r="L15" s="220"/>
    </row>
    <row r="16" spans="1:12" ht="19.5" customHeight="1" x14ac:dyDescent="0.35">
      <c r="A16" s="279" t="s">
        <v>923</v>
      </c>
      <c r="B16" s="718" t="s">
        <v>924</v>
      </c>
      <c r="C16" s="718"/>
      <c r="D16" s="292">
        <v>0.1</v>
      </c>
      <c r="E16" s="292"/>
      <c r="F16" s="292"/>
      <c r="G16" s="291"/>
      <c r="H16" s="291"/>
      <c r="I16" s="291"/>
      <c r="J16" s="291" t="s">
        <v>912</v>
      </c>
      <c r="K16" s="705">
        <v>2183844.42</v>
      </c>
      <c r="L16" s="220"/>
    </row>
    <row r="17" spans="1:12" x14ac:dyDescent="0.35">
      <c r="A17" s="279" t="s">
        <v>925</v>
      </c>
      <c r="B17" s="718" t="s">
        <v>926</v>
      </c>
      <c r="C17" s="718" t="s">
        <v>927</v>
      </c>
      <c r="D17" s="292"/>
      <c r="E17" s="292"/>
      <c r="F17" s="292"/>
      <c r="G17" s="291"/>
      <c r="H17" s="293">
        <v>203</v>
      </c>
      <c r="I17" s="293">
        <v>314.75</v>
      </c>
      <c r="J17" s="291" t="s">
        <v>912</v>
      </c>
      <c r="K17" s="705">
        <v>2461</v>
      </c>
      <c r="L17" s="220"/>
    </row>
    <row r="18" spans="1:12" x14ac:dyDescent="0.35">
      <c r="A18" s="279" t="s">
        <v>928</v>
      </c>
      <c r="B18" s="718"/>
      <c r="C18" s="718"/>
      <c r="D18" s="292"/>
      <c r="E18" s="292"/>
      <c r="F18" s="292"/>
      <c r="G18" s="291"/>
      <c r="H18" s="291"/>
      <c r="I18" s="291"/>
      <c r="J18" s="291"/>
      <c r="K18" s="705"/>
      <c r="L18" s="220"/>
    </row>
    <row r="19" spans="1:12" s="223" customFormat="1" x14ac:dyDescent="0.35">
      <c r="A19" s="279" t="s">
        <v>929</v>
      </c>
      <c r="B19" s="718"/>
      <c r="C19" s="718"/>
      <c r="D19" s="292"/>
      <c r="E19" s="292"/>
      <c r="F19" s="292"/>
      <c r="G19" s="291"/>
      <c r="H19" s="291"/>
      <c r="I19" s="291"/>
      <c r="J19" s="291"/>
      <c r="K19" s="705"/>
      <c r="L19" s="222"/>
    </row>
    <row r="20" spans="1:12" s="223" customFormat="1" x14ac:dyDescent="0.35">
      <c r="A20" s="279" t="s">
        <v>930</v>
      </c>
      <c r="B20" s="718"/>
      <c r="C20" s="718"/>
      <c r="D20" s="292"/>
      <c r="E20" s="292"/>
      <c r="F20" s="292"/>
      <c r="G20" s="291"/>
      <c r="H20" s="291"/>
      <c r="I20" s="291"/>
      <c r="J20" s="291"/>
      <c r="K20" s="705"/>
      <c r="L20" s="222"/>
    </row>
    <row r="21" spans="1:12" s="223" customFormat="1" x14ac:dyDescent="0.35">
      <c r="A21" s="279" t="s">
        <v>931</v>
      </c>
      <c r="B21" s="718"/>
      <c r="C21" s="718"/>
      <c r="D21" s="292"/>
      <c r="E21" s="292"/>
      <c r="F21" s="292"/>
      <c r="G21" s="291"/>
      <c r="H21" s="291"/>
      <c r="I21" s="291"/>
      <c r="J21" s="291"/>
      <c r="K21" s="705"/>
      <c r="L21" s="222"/>
    </row>
    <row r="22" spans="1:12" s="223" customFormat="1" x14ac:dyDescent="0.35">
      <c r="A22" s="279" t="s">
        <v>932</v>
      </c>
      <c r="B22" s="718"/>
      <c r="C22" s="718"/>
      <c r="D22" s="292"/>
      <c r="E22" s="292"/>
      <c r="F22" s="292"/>
      <c r="G22" s="291"/>
      <c r="H22" s="291"/>
      <c r="I22" s="291"/>
      <c r="J22" s="291"/>
      <c r="K22" s="705"/>
      <c r="L22" s="222"/>
    </row>
    <row r="23" spans="1:12" s="223" customFormat="1" x14ac:dyDescent="0.35">
      <c r="A23" s="279" t="s">
        <v>933</v>
      </c>
      <c r="B23" s="718"/>
      <c r="C23" s="718"/>
      <c r="D23" s="292"/>
      <c r="E23" s="292"/>
      <c r="F23" s="292"/>
      <c r="G23" s="291"/>
      <c r="H23" s="291"/>
      <c r="I23" s="291"/>
      <c r="J23" s="291"/>
      <c r="K23" s="705">
        <v>13.4</v>
      </c>
      <c r="L23" s="222"/>
    </row>
    <row r="24" spans="1:12" s="223" customFormat="1" x14ac:dyDescent="0.35">
      <c r="A24" s="279" t="s">
        <v>934</v>
      </c>
      <c r="B24" s="718"/>
      <c r="C24" s="718"/>
      <c r="D24" s="292"/>
      <c r="E24" s="292"/>
      <c r="F24" s="292"/>
      <c r="G24" s="291"/>
      <c r="H24" s="291"/>
      <c r="I24" s="291"/>
      <c r="J24" s="291"/>
      <c r="K24" s="706"/>
      <c r="L24" s="222"/>
    </row>
    <row r="25" spans="1:12" s="223" customFormat="1" x14ac:dyDescent="0.35">
      <c r="B25" s="718"/>
      <c r="C25" s="718"/>
      <c r="D25" s="292"/>
      <c r="E25" s="292"/>
      <c r="F25" s="292"/>
      <c r="G25" s="291"/>
      <c r="H25" s="291"/>
      <c r="I25" s="291"/>
      <c r="J25" s="291"/>
      <c r="K25" s="706"/>
      <c r="L25" s="222"/>
    </row>
    <row r="26" spans="1:12" s="223" customFormat="1" x14ac:dyDescent="0.35">
      <c r="A26" s="282" t="s">
        <v>106</v>
      </c>
      <c r="B26" s="719"/>
      <c r="C26" s="719"/>
      <c r="D26" s="284"/>
      <c r="E26" s="284"/>
      <c r="F26" s="284"/>
      <c r="G26" s="283"/>
      <c r="H26" s="283"/>
      <c r="I26" s="283"/>
      <c r="J26" s="283"/>
      <c r="K26" s="707">
        <f>SUM(K27)</f>
        <v>19957791.16</v>
      </c>
      <c r="L26" s="222"/>
    </row>
    <row r="27" spans="1:12" s="223" customFormat="1" x14ac:dyDescent="0.35">
      <c r="A27" s="279" t="s">
        <v>935</v>
      </c>
      <c r="B27" s="720" t="s">
        <v>936</v>
      </c>
      <c r="C27" s="720" t="s">
        <v>44</v>
      </c>
      <c r="D27" s="297"/>
      <c r="E27" s="297"/>
      <c r="F27" s="297"/>
      <c r="G27" s="296"/>
      <c r="H27" s="296"/>
      <c r="I27" s="296"/>
      <c r="J27" s="296"/>
      <c r="K27" s="705">
        <v>19957791.16</v>
      </c>
      <c r="L27" s="222"/>
    </row>
    <row r="28" spans="1:12" s="223" customFormat="1" x14ac:dyDescent="0.35">
      <c r="A28" s="279"/>
      <c r="B28" s="720"/>
      <c r="C28" s="720"/>
      <c r="D28" s="297"/>
      <c r="E28" s="297"/>
      <c r="F28" s="297"/>
      <c r="G28" s="296"/>
      <c r="H28" s="296"/>
      <c r="I28" s="296"/>
      <c r="J28" s="296"/>
      <c r="K28" s="705"/>
      <c r="L28" s="222"/>
    </row>
    <row r="29" spans="1:12" s="223" customFormat="1" x14ac:dyDescent="0.35">
      <c r="A29" s="287" t="s">
        <v>107</v>
      </c>
      <c r="B29" s="721"/>
      <c r="C29" s="721"/>
      <c r="D29" s="289"/>
      <c r="E29" s="289"/>
      <c r="F29" s="289"/>
      <c r="G29" s="288"/>
      <c r="H29" s="288"/>
      <c r="I29" s="288"/>
      <c r="J29" s="288"/>
      <c r="K29" s="708">
        <f>SUM(K30:K38)</f>
        <v>2853474.72</v>
      </c>
      <c r="L29" s="222"/>
    </row>
    <row r="30" spans="1:12" s="223" customFormat="1" x14ac:dyDescent="0.35">
      <c r="A30" s="279" t="s">
        <v>937</v>
      </c>
      <c r="B30" s="718"/>
      <c r="C30" s="718"/>
      <c r="D30" s="292"/>
      <c r="E30" s="292"/>
      <c r="F30" s="292"/>
      <c r="G30" s="291"/>
      <c r="H30" s="291"/>
      <c r="I30" s="291"/>
      <c r="J30" s="291" t="s">
        <v>912</v>
      </c>
      <c r="K30" s="705">
        <v>1598777.31</v>
      </c>
      <c r="L30" s="222"/>
    </row>
    <row r="31" spans="1:12" s="223" customFormat="1" x14ac:dyDescent="0.35">
      <c r="A31" s="279" t="s">
        <v>938</v>
      </c>
      <c r="B31" s="718" t="s">
        <v>939</v>
      </c>
      <c r="C31" s="718" t="s">
        <v>940</v>
      </c>
      <c r="D31" s="298">
        <v>3.0000000000000005E-3</v>
      </c>
      <c r="E31" s="298">
        <v>3.0000000000000005E-3</v>
      </c>
      <c r="F31" s="298">
        <v>5.0000000000000001E-3</v>
      </c>
      <c r="G31" s="291"/>
      <c r="H31" s="291"/>
      <c r="I31" s="291"/>
      <c r="J31" s="291" t="s">
        <v>912</v>
      </c>
      <c r="K31" s="705">
        <v>834274.39</v>
      </c>
      <c r="L31" s="222"/>
    </row>
    <row r="32" spans="1:12" s="215" customFormat="1" ht="15.95" customHeight="1" x14ac:dyDescent="0.35">
      <c r="A32" s="279" t="s">
        <v>941</v>
      </c>
      <c r="B32" s="718"/>
      <c r="C32" s="718"/>
      <c r="D32" s="292"/>
      <c r="E32" s="292"/>
      <c r="F32" s="292"/>
      <c r="G32" s="291"/>
      <c r="H32" s="291"/>
      <c r="I32" s="291"/>
      <c r="J32" s="291" t="s">
        <v>912</v>
      </c>
      <c r="K32" s="705">
        <v>233862.04</v>
      </c>
      <c r="L32" s="214"/>
    </row>
    <row r="33" spans="1:12" s="215" customFormat="1" ht="23.45" customHeight="1" x14ac:dyDescent="0.35">
      <c r="A33" s="279" t="s">
        <v>942</v>
      </c>
      <c r="B33" s="718" t="s">
        <v>943</v>
      </c>
      <c r="C33" s="718"/>
      <c r="D33" s="292"/>
      <c r="E33" s="292"/>
      <c r="F33" s="292"/>
      <c r="G33" s="293">
        <v>250</v>
      </c>
      <c r="H33" s="291"/>
      <c r="I33" s="291"/>
      <c r="J33" s="291" t="s">
        <v>912</v>
      </c>
      <c r="K33" s="705">
        <v>120866.34</v>
      </c>
      <c r="L33" s="214"/>
    </row>
    <row r="34" spans="1:12" s="215" customFormat="1" ht="20.25" customHeight="1" x14ac:dyDescent="0.35">
      <c r="A34" s="279" t="s">
        <v>944</v>
      </c>
      <c r="B34" s="718" t="s">
        <v>945</v>
      </c>
      <c r="C34" s="718"/>
      <c r="D34" s="292"/>
      <c r="E34" s="292"/>
      <c r="F34" s="292"/>
      <c r="G34" s="291"/>
      <c r="H34" s="293">
        <v>73</v>
      </c>
      <c r="I34" s="293">
        <v>462</v>
      </c>
      <c r="J34" s="291" t="s">
        <v>912</v>
      </c>
      <c r="K34" s="705">
        <v>49188.480000000003</v>
      </c>
      <c r="L34" s="214"/>
    </row>
    <row r="35" spans="1:12" ht="15.95" customHeight="1" x14ac:dyDescent="0.35">
      <c r="A35" s="279" t="s">
        <v>569</v>
      </c>
      <c r="B35" s="718"/>
      <c r="C35" s="718"/>
      <c r="D35" s="292"/>
      <c r="E35" s="292"/>
      <c r="F35" s="292"/>
      <c r="G35" s="291"/>
      <c r="H35" s="291"/>
      <c r="I35" s="291"/>
      <c r="J35" s="291"/>
      <c r="K35" s="705">
        <v>15430.19</v>
      </c>
      <c r="L35" s="220"/>
    </row>
    <row r="36" spans="1:12" x14ac:dyDescent="0.35">
      <c r="A36" s="279" t="s">
        <v>946</v>
      </c>
      <c r="B36" s="718" t="s">
        <v>947</v>
      </c>
      <c r="C36" s="718" t="s">
        <v>948</v>
      </c>
      <c r="D36" s="292"/>
      <c r="E36" s="292"/>
      <c r="F36" s="292"/>
      <c r="G36" s="293">
        <v>10.5</v>
      </c>
      <c r="H36" s="291"/>
      <c r="I36" s="291"/>
      <c r="J36" s="291" t="s">
        <v>912</v>
      </c>
      <c r="K36" s="705">
        <v>1075.97</v>
      </c>
      <c r="L36" s="220"/>
    </row>
    <row r="37" spans="1:12" x14ac:dyDescent="0.35">
      <c r="A37" s="279" t="s">
        <v>949</v>
      </c>
      <c r="B37" s="718"/>
      <c r="C37" s="718"/>
      <c r="D37" s="292"/>
      <c r="E37" s="292"/>
      <c r="F37" s="292"/>
      <c r="G37" s="291"/>
      <c r="H37" s="291"/>
      <c r="I37" s="291"/>
      <c r="J37" s="291"/>
      <c r="K37" s="706"/>
      <c r="L37" s="220"/>
    </row>
    <row r="38" spans="1:12" x14ac:dyDescent="0.35">
      <c r="A38" s="279" t="s">
        <v>950</v>
      </c>
      <c r="B38" s="722"/>
      <c r="C38" s="722"/>
      <c r="D38" s="281"/>
      <c r="E38" s="281"/>
      <c r="F38" s="281"/>
      <c r="G38" s="280"/>
      <c r="H38" s="280"/>
      <c r="I38" s="280"/>
      <c r="J38" s="280"/>
      <c r="K38" s="709"/>
      <c r="L38" s="220"/>
    </row>
    <row r="39" spans="1:12" x14ac:dyDescent="0.35">
      <c r="A39" s="287" t="s">
        <v>113</v>
      </c>
      <c r="B39" s="721"/>
      <c r="C39" s="721"/>
      <c r="D39" s="289"/>
      <c r="E39" s="289"/>
      <c r="F39" s="289"/>
      <c r="G39" s="288"/>
      <c r="H39" s="288"/>
      <c r="I39" s="288"/>
      <c r="J39" s="288"/>
      <c r="K39" s="708">
        <f>SUM(K40:K42)</f>
        <v>273978.32</v>
      </c>
      <c r="L39" s="220"/>
    </row>
    <row r="40" spans="1:12" x14ac:dyDescent="0.35">
      <c r="A40" s="279" t="s">
        <v>951</v>
      </c>
      <c r="B40" s="718"/>
      <c r="C40" s="718"/>
      <c r="D40" s="292"/>
      <c r="E40" s="292"/>
      <c r="F40" s="292"/>
      <c r="G40" s="291"/>
      <c r="H40" s="291"/>
      <c r="I40" s="291"/>
      <c r="J40" s="291"/>
      <c r="K40" s="705">
        <v>197071.47</v>
      </c>
      <c r="L40" s="220"/>
    </row>
    <row r="41" spans="1:12" x14ac:dyDescent="0.35">
      <c r="A41" s="279" t="s">
        <v>952</v>
      </c>
      <c r="B41" s="718"/>
      <c r="C41" s="718"/>
      <c r="D41" s="292"/>
      <c r="E41" s="292"/>
      <c r="F41" s="292"/>
      <c r="G41" s="291"/>
      <c r="H41" s="291"/>
      <c r="I41" s="291"/>
      <c r="J41" s="291" t="s">
        <v>912</v>
      </c>
      <c r="K41" s="705">
        <v>76906.850000000006</v>
      </c>
      <c r="L41" s="220"/>
    </row>
    <row r="42" spans="1:12" x14ac:dyDescent="0.35">
      <c r="A42" s="279" t="s">
        <v>569</v>
      </c>
      <c r="B42" s="718"/>
      <c r="C42" s="718"/>
      <c r="D42" s="292"/>
      <c r="E42" s="292"/>
      <c r="F42" s="292"/>
      <c r="G42" s="291"/>
      <c r="H42" s="291"/>
      <c r="I42" s="291"/>
      <c r="J42" s="291"/>
      <c r="K42" s="706"/>
      <c r="L42" s="220"/>
    </row>
    <row r="43" spans="1:12" x14ac:dyDescent="0.35">
      <c r="A43" s="287" t="s">
        <v>114</v>
      </c>
      <c r="B43" s="721"/>
      <c r="C43" s="721"/>
      <c r="D43" s="289"/>
      <c r="E43" s="289"/>
      <c r="F43" s="289"/>
      <c r="G43" s="288"/>
      <c r="H43" s="288"/>
      <c r="I43" s="288"/>
      <c r="J43" s="288"/>
      <c r="K43" s="708">
        <f>SUM(K44:K46)</f>
        <v>683219.26</v>
      </c>
      <c r="L43" s="220"/>
    </row>
    <row r="44" spans="1:12" x14ac:dyDescent="0.35">
      <c r="A44" s="279" t="s">
        <v>953</v>
      </c>
      <c r="B44" s="718" t="s">
        <v>954</v>
      </c>
      <c r="C44" s="718" t="s">
        <v>955</v>
      </c>
      <c r="D44" s="292">
        <v>0.1</v>
      </c>
      <c r="E44" s="292"/>
      <c r="F44" s="292"/>
      <c r="G44" s="291"/>
      <c r="H44" s="291"/>
      <c r="I44" s="291"/>
      <c r="J44" s="291" t="s">
        <v>912</v>
      </c>
      <c r="K44" s="705">
        <v>548629.71</v>
      </c>
      <c r="L44" s="220"/>
    </row>
    <row r="45" spans="1:12" x14ac:dyDescent="0.35">
      <c r="A45" s="279" t="s">
        <v>956</v>
      </c>
      <c r="B45" s="718" t="s">
        <v>957</v>
      </c>
      <c r="C45" s="718"/>
      <c r="D45" s="292"/>
      <c r="E45" s="292"/>
      <c r="F45" s="292"/>
      <c r="G45" s="291"/>
      <c r="H45" s="291"/>
      <c r="I45" s="291"/>
      <c r="J45" s="291"/>
      <c r="K45" s="705">
        <v>134589.54999999999</v>
      </c>
      <c r="L45" s="220"/>
    </row>
    <row r="46" spans="1:12" x14ac:dyDescent="0.35">
      <c r="A46" s="279"/>
      <c r="B46" s="718"/>
      <c r="C46" s="718"/>
      <c r="D46" s="292"/>
      <c r="E46" s="292"/>
      <c r="F46" s="292"/>
      <c r="G46" s="291"/>
      <c r="H46" s="291"/>
      <c r="I46" s="291"/>
      <c r="J46" s="291"/>
      <c r="K46" s="706"/>
      <c r="L46" s="220"/>
    </row>
    <row r="47" spans="1:12" x14ac:dyDescent="0.35">
      <c r="A47" s="282" t="s">
        <v>116</v>
      </c>
      <c r="B47" s="719"/>
      <c r="C47" s="719"/>
      <c r="D47" s="284"/>
      <c r="E47" s="284"/>
      <c r="F47" s="284"/>
      <c r="G47" s="283"/>
      <c r="H47" s="283"/>
      <c r="I47" s="283"/>
      <c r="J47" s="283"/>
      <c r="K47" s="707">
        <f>SUM(K48)</f>
        <v>0</v>
      </c>
      <c r="L47" s="220"/>
    </row>
    <row r="48" spans="1:12" x14ac:dyDescent="0.35">
      <c r="A48" s="290"/>
      <c r="B48" s="723"/>
      <c r="C48" s="723"/>
      <c r="D48" s="286"/>
      <c r="E48" s="286"/>
      <c r="F48" s="286"/>
      <c r="G48" s="285"/>
      <c r="H48" s="285"/>
      <c r="I48" s="285"/>
      <c r="J48" s="285"/>
      <c r="K48" s="710"/>
      <c r="L48" s="220"/>
    </row>
    <row r="49" spans="1:12" x14ac:dyDescent="0.35">
      <c r="A49" s="287" t="s">
        <v>117</v>
      </c>
      <c r="B49" s="721"/>
      <c r="C49" s="721"/>
      <c r="D49" s="289"/>
      <c r="E49" s="289"/>
      <c r="F49" s="289"/>
      <c r="G49" s="288"/>
      <c r="H49" s="288"/>
      <c r="I49" s="288"/>
      <c r="J49" s="288"/>
      <c r="K49" s="708">
        <f>SUM(K50:K56)</f>
        <v>11171321.009999998</v>
      </c>
      <c r="L49" s="220"/>
    </row>
    <row r="50" spans="1:12" x14ac:dyDescent="0.35">
      <c r="A50" s="279" t="s">
        <v>958</v>
      </c>
      <c r="B50" s="718" t="s">
        <v>959</v>
      </c>
      <c r="C50" s="718" t="s">
        <v>44</v>
      </c>
      <c r="D50" s="294">
        <v>1.1000000000000001E-2</v>
      </c>
      <c r="E50" s="294">
        <v>4.3E-3</v>
      </c>
      <c r="F50" s="294">
        <v>1.1000000000000001E-2</v>
      </c>
      <c r="G50" s="291"/>
      <c r="H50" s="293">
        <v>4300</v>
      </c>
      <c r="I50" s="293">
        <v>11000</v>
      </c>
      <c r="J50" s="291" t="s">
        <v>960</v>
      </c>
      <c r="K50" s="705">
        <v>4406413.68</v>
      </c>
      <c r="L50" s="220"/>
    </row>
    <row r="51" spans="1:12" x14ac:dyDescent="0.35">
      <c r="A51" s="279" t="s">
        <v>961</v>
      </c>
      <c r="B51" s="718" t="s">
        <v>962</v>
      </c>
      <c r="C51" s="718" t="s">
        <v>44</v>
      </c>
      <c r="D51" s="292"/>
      <c r="E51" s="292"/>
      <c r="F51" s="292"/>
      <c r="G51" s="291"/>
      <c r="H51" s="291"/>
      <c r="I51" s="291"/>
      <c r="J51" s="291"/>
      <c r="K51" s="705">
        <v>3717490.53</v>
      </c>
      <c r="L51" s="220"/>
    </row>
    <row r="52" spans="1:12" s="215" customFormat="1" x14ac:dyDescent="0.35">
      <c r="A52" s="279" t="s">
        <v>963</v>
      </c>
      <c r="B52" s="718" t="s">
        <v>964</v>
      </c>
      <c r="C52" s="718" t="s">
        <v>172</v>
      </c>
      <c r="D52" s="299">
        <v>7.3966599999999993E-4</v>
      </c>
      <c r="E52" s="299">
        <v>3.5730000000000007E-4</v>
      </c>
      <c r="F52" s="300">
        <v>1.3766659999999999E-3</v>
      </c>
      <c r="G52" s="291"/>
      <c r="H52" s="291"/>
      <c r="I52" s="291"/>
      <c r="J52" s="291" t="s">
        <v>912</v>
      </c>
      <c r="K52" s="705">
        <v>1489430.77</v>
      </c>
      <c r="L52" s="214"/>
    </row>
    <row r="53" spans="1:12" s="215" customFormat="1" x14ac:dyDescent="0.35">
      <c r="A53" s="279" t="s">
        <v>965</v>
      </c>
      <c r="B53" s="718" t="s">
        <v>966</v>
      </c>
      <c r="C53" s="718"/>
      <c r="D53" s="292"/>
      <c r="E53" s="292"/>
      <c r="F53" s="292"/>
      <c r="G53" s="291"/>
      <c r="H53" s="291"/>
      <c r="I53" s="291"/>
      <c r="J53" s="291"/>
      <c r="K53" s="705">
        <f>50000+823680</f>
        <v>873680</v>
      </c>
      <c r="L53" s="214"/>
    </row>
    <row r="54" spans="1:12" s="215" customFormat="1" x14ac:dyDescent="0.35">
      <c r="A54" s="279" t="s">
        <v>967</v>
      </c>
      <c r="B54" s="718"/>
      <c r="C54" s="718"/>
      <c r="D54" s="292"/>
      <c r="E54" s="292"/>
      <c r="F54" s="292"/>
      <c r="G54" s="291"/>
      <c r="H54" s="291"/>
      <c r="I54" s="291"/>
      <c r="J54" s="291"/>
      <c r="K54" s="705">
        <f>151763.24+607849.64-76906.85</f>
        <v>682706.03</v>
      </c>
      <c r="L54" s="214"/>
    </row>
    <row r="55" spans="1:12" x14ac:dyDescent="0.35">
      <c r="A55" s="279" t="s">
        <v>968</v>
      </c>
      <c r="B55" s="718"/>
      <c r="C55" s="718"/>
      <c r="D55" s="294"/>
      <c r="E55" s="294"/>
      <c r="F55" s="294"/>
      <c r="G55" s="291"/>
      <c r="H55" s="293"/>
      <c r="I55" s="293"/>
      <c r="J55" s="291"/>
      <c r="K55" s="705">
        <v>1600</v>
      </c>
      <c r="L55" s="220"/>
    </row>
    <row r="56" spans="1:12" x14ac:dyDescent="0.35">
      <c r="A56" s="279" t="s">
        <v>969</v>
      </c>
      <c r="B56" s="718"/>
      <c r="C56" s="718"/>
      <c r="D56" s="292"/>
      <c r="E56" s="292"/>
      <c r="F56" s="292"/>
      <c r="G56" s="291"/>
      <c r="H56" s="291"/>
      <c r="I56" s="291"/>
      <c r="J56" s="291"/>
      <c r="K56" s="706">
        <v>0</v>
      </c>
      <c r="L56" s="220"/>
    </row>
    <row r="57" spans="1:12" x14ac:dyDescent="0.35">
      <c r="A57" s="55" t="s">
        <v>131</v>
      </c>
      <c r="B57" s="487"/>
      <c r="C57" s="487"/>
      <c r="D57" s="96"/>
      <c r="E57" s="96"/>
      <c r="F57" s="96"/>
      <c r="G57" s="201"/>
      <c r="H57" s="201"/>
      <c r="I57" s="201"/>
      <c r="J57" s="201"/>
      <c r="K57" s="64">
        <f>+K9+K11+K26+K29+K39+K43+K47+K49</f>
        <v>66962173.43999999</v>
      </c>
      <c r="L57" s="220"/>
    </row>
    <row r="58" spans="1:12" x14ac:dyDescent="0.35">
      <c r="L58" s="220"/>
    </row>
    <row r="59" spans="1:12" x14ac:dyDescent="0.35">
      <c r="L59" s="220"/>
    </row>
    <row r="60" spans="1:12" x14ac:dyDescent="0.35">
      <c r="L60" s="220"/>
    </row>
    <row r="61" spans="1:12" x14ac:dyDescent="0.35">
      <c r="L61" s="220"/>
    </row>
    <row r="62" spans="1:12" x14ac:dyDescent="0.35">
      <c r="L62" s="220"/>
    </row>
    <row r="63" spans="1:12" x14ac:dyDescent="0.35">
      <c r="L63" s="220"/>
    </row>
    <row r="64" spans="1:12" x14ac:dyDescent="0.35">
      <c r="A64" s="224"/>
      <c r="B64" s="725"/>
      <c r="C64" s="725"/>
      <c r="D64" s="225"/>
      <c r="E64" s="225"/>
      <c r="F64" s="225"/>
      <c r="G64" s="225"/>
      <c r="H64" s="225"/>
      <c r="I64" s="225"/>
      <c r="J64" s="225"/>
      <c r="K64" s="712"/>
      <c r="L64" s="220"/>
    </row>
    <row r="65" spans="1:12" x14ac:dyDescent="0.35">
      <c r="A65" s="220"/>
      <c r="B65" s="726"/>
      <c r="C65" s="726"/>
      <c r="D65" s="220"/>
      <c r="E65" s="220"/>
      <c r="F65" s="220"/>
      <c r="G65" s="220"/>
      <c r="H65" s="220"/>
      <c r="I65" s="220"/>
      <c r="J65" s="220"/>
      <c r="K65" s="713"/>
      <c r="L65" s="220"/>
    </row>
    <row r="114" spans="12:12" x14ac:dyDescent="0.35">
      <c r="L114" s="221">
        <v>0</v>
      </c>
    </row>
  </sheetData>
  <sheetProtection selectLockedCells="1" selectUnlockedCells="1"/>
  <mergeCells count="11">
    <mergeCell ref="K7:K8"/>
    <mergeCell ref="D7:D8"/>
    <mergeCell ref="E7:F7"/>
    <mergeCell ref="G7:G8"/>
    <mergeCell ref="H7:I7"/>
    <mergeCell ref="J7:J8"/>
    <mergeCell ref="E6:F6"/>
    <mergeCell ref="H6:I6"/>
    <mergeCell ref="A7:A8"/>
    <mergeCell ref="B7:B8"/>
    <mergeCell ref="C7:C8"/>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zoomScale="90" zoomScaleNormal="90" workbookViewId="0">
      <selection activeCell="A2" sqref="A2:A4"/>
    </sheetView>
  </sheetViews>
  <sheetFormatPr baseColWidth="10" defaultRowHeight="15" x14ac:dyDescent="0.25"/>
  <cols>
    <col min="1" max="1" width="51.28515625" bestFit="1" customWidth="1"/>
    <col min="2" max="2" width="17.42578125" bestFit="1" customWidth="1"/>
    <col min="3" max="3" width="14.5703125" bestFit="1" customWidth="1"/>
    <col min="4" max="4" width="17" bestFit="1" customWidth="1"/>
    <col min="5" max="5" width="9.140625" customWidth="1"/>
    <col min="6" max="6" width="10.5703125" customWidth="1"/>
    <col min="7" max="7" width="8.85546875" bestFit="1" customWidth="1"/>
    <col min="8" max="9" width="11.28515625" bestFit="1" customWidth="1"/>
    <col min="10" max="10" width="18.42578125" bestFit="1" customWidth="1"/>
    <col min="11" max="11" width="16.140625" bestFit="1"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226" customFormat="1" x14ac:dyDescent="0.25">
      <c r="A1"/>
    </row>
    <row r="2" spans="1:11" s="226" customFormat="1" x14ac:dyDescent="0.25">
      <c r="A2" s="19" t="s">
        <v>84</v>
      </c>
      <c r="B2" s="228"/>
      <c r="C2" s="228"/>
      <c r="D2" s="228"/>
      <c r="E2" s="228"/>
      <c r="F2" s="228"/>
      <c r="G2" s="228"/>
      <c r="H2" s="228"/>
      <c r="I2" s="228"/>
      <c r="J2" s="228"/>
      <c r="K2" s="229" t="s">
        <v>20</v>
      </c>
    </row>
    <row r="3" spans="1:11" s="226" customFormat="1" x14ac:dyDescent="0.25">
      <c r="A3" s="154" t="s">
        <v>85</v>
      </c>
      <c r="B3" s="228"/>
      <c r="C3" s="228"/>
      <c r="D3" s="228"/>
      <c r="E3" s="228"/>
      <c r="F3" s="228"/>
      <c r="G3" s="228"/>
      <c r="H3" s="228"/>
      <c r="I3" s="228"/>
      <c r="J3" s="228"/>
      <c r="K3" s="228"/>
    </row>
    <row r="4" spans="1:11" s="226" customFormat="1" x14ac:dyDescent="0.25">
      <c r="A4" s="29" t="s">
        <v>1151</v>
      </c>
      <c r="B4" s="228"/>
      <c r="C4" s="228"/>
      <c r="D4" s="228"/>
      <c r="E4" s="228"/>
      <c r="F4" s="228"/>
      <c r="G4" s="228"/>
      <c r="H4" s="228"/>
      <c r="I4" s="228"/>
      <c r="J4" s="228"/>
      <c r="K4" s="228"/>
    </row>
    <row r="5" spans="1:11" s="226" customFormat="1" x14ac:dyDescent="0.25">
      <c r="A5" s="227"/>
      <c r="B5" s="228"/>
      <c r="C5" s="228"/>
      <c r="D5" s="228"/>
      <c r="E5" s="228"/>
      <c r="F5" s="228"/>
      <c r="G5" s="228"/>
      <c r="H5" s="228"/>
      <c r="I5" s="228"/>
      <c r="J5" s="228"/>
      <c r="K5" s="228"/>
    </row>
    <row r="6" spans="1:11" s="226" customFormat="1" ht="19.5" customHeight="1" x14ac:dyDescent="0.25">
      <c r="A6"/>
      <c r="B6"/>
      <c r="C6"/>
      <c r="D6"/>
      <c r="E6"/>
      <c r="F6"/>
      <c r="G6" s="228"/>
      <c r="H6" s="228"/>
      <c r="I6" s="228"/>
      <c r="J6" s="228"/>
      <c r="K6" s="228"/>
    </row>
    <row r="7" spans="1:11" s="226" customFormat="1" ht="19.5" customHeight="1" x14ac:dyDescent="0.25">
      <c r="A7" s="230" t="s">
        <v>21</v>
      </c>
      <c r="B7" s="230" t="s">
        <v>22</v>
      </c>
      <c r="C7" s="230" t="s">
        <v>23</v>
      </c>
      <c r="D7" s="230"/>
      <c r="E7" s="966" t="s">
        <v>24</v>
      </c>
      <c r="F7" s="966"/>
      <c r="G7" s="230" t="s">
        <v>25</v>
      </c>
      <c r="H7" s="966" t="s">
        <v>26</v>
      </c>
      <c r="I7" s="966"/>
      <c r="J7" s="230" t="s">
        <v>27</v>
      </c>
      <c r="K7" s="230" t="s">
        <v>28</v>
      </c>
    </row>
    <row r="8" spans="1:11" s="226" customFormat="1" x14ac:dyDescent="0.25">
      <c r="A8" s="924" t="s">
        <v>29</v>
      </c>
      <c r="B8" s="920" t="s">
        <v>30</v>
      </c>
      <c r="C8" s="920" t="s">
        <v>31</v>
      </c>
      <c r="D8" s="920" t="s">
        <v>32</v>
      </c>
      <c r="E8" s="926" t="s">
        <v>33</v>
      </c>
      <c r="F8" s="927"/>
      <c r="G8" s="920" t="s">
        <v>34</v>
      </c>
      <c r="H8" s="926" t="s">
        <v>35</v>
      </c>
      <c r="I8" s="927"/>
      <c r="J8" s="920" t="s">
        <v>36</v>
      </c>
      <c r="K8" s="964" t="s">
        <v>37</v>
      </c>
    </row>
    <row r="9" spans="1:11" s="226" customFormat="1" ht="20.25" customHeight="1" x14ac:dyDescent="0.25">
      <c r="A9" s="925"/>
      <c r="B9" s="921"/>
      <c r="C9" s="921"/>
      <c r="D9" s="921"/>
      <c r="E9" s="199" t="s">
        <v>38</v>
      </c>
      <c r="F9" s="199" t="s">
        <v>39</v>
      </c>
      <c r="G9" s="921"/>
      <c r="H9" s="199" t="s">
        <v>38</v>
      </c>
      <c r="I9" s="199" t="s">
        <v>39</v>
      </c>
      <c r="J9" s="921"/>
      <c r="K9" s="965"/>
    </row>
    <row r="10" spans="1:11" s="226" customFormat="1" x14ac:dyDescent="0.25">
      <c r="A10" s="302" t="s">
        <v>88</v>
      </c>
      <c r="B10" s="303"/>
      <c r="C10" s="303"/>
      <c r="D10" s="303"/>
      <c r="E10" s="303"/>
      <c r="F10" s="303"/>
      <c r="G10" s="303"/>
      <c r="H10" s="303"/>
      <c r="I10" s="303"/>
      <c r="J10" s="303"/>
      <c r="K10" s="304">
        <f>SUM(K11)</f>
        <v>0</v>
      </c>
    </row>
    <row r="11" spans="1:11" s="226" customFormat="1" x14ac:dyDescent="0.25">
      <c r="A11" s="305"/>
      <c r="B11" s="306"/>
      <c r="C11" s="306"/>
      <c r="D11" s="307"/>
      <c r="E11" s="307"/>
      <c r="F11" s="307"/>
      <c r="G11" s="306"/>
      <c r="H11" s="306"/>
      <c r="I11" s="306"/>
      <c r="J11" s="306"/>
      <c r="K11" s="308"/>
    </row>
    <row r="12" spans="1:11" s="226" customFormat="1" x14ac:dyDescent="0.25">
      <c r="A12" s="302" t="s">
        <v>89</v>
      </c>
      <c r="B12" s="303"/>
      <c r="C12" s="303"/>
      <c r="D12" s="309"/>
      <c r="E12" s="309"/>
      <c r="F12" s="309"/>
      <c r="G12" s="303"/>
      <c r="H12" s="303"/>
      <c r="I12" s="303"/>
      <c r="J12" s="303"/>
      <c r="K12" s="304">
        <f>SUM(K13:K18)</f>
        <v>8424500</v>
      </c>
    </row>
    <row r="13" spans="1:11" s="226" customFormat="1" x14ac:dyDescent="0.25">
      <c r="A13" s="305" t="s">
        <v>970</v>
      </c>
      <c r="B13" s="320" t="s">
        <v>971</v>
      </c>
      <c r="C13" s="320" t="s">
        <v>230</v>
      </c>
      <c r="D13" s="321">
        <v>0.16</v>
      </c>
      <c r="E13" s="321">
        <v>0.02</v>
      </c>
      <c r="F13" s="321">
        <v>0.28000000000000003</v>
      </c>
      <c r="G13" s="320"/>
      <c r="H13" s="320"/>
      <c r="I13" s="320"/>
      <c r="J13" s="320" t="s">
        <v>972</v>
      </c>
      <c r="K13" s="322">
        <v>3700000</v>
      </c>
    </row>
    <row r="14" spans="1:11" s="231" customFormat="1" ht="15" customHeight="1" x14ac:dyDescent="0.25">
      <c r="A14" s="305" t="s">
        <v>92</v>
      </c>
      <c r="B14" s="320" t="s">
        <v>973</v>
      </c>
      <c r="C14" s="320" t="s">
        <v>139</v>
      </c>
      <c r="D14" s="321"/>
      <c r="E14" s="323">
        <v>5.7500000000000002E-2</v>
      </c>
      <c r="F14" s="323">
        <v>0.11749999999999999</v>
      </c>
      <c r="G14" s="320"/>
      <c r="H14" s="320"/>
      <c r="I14" s="320"/>
      <c r="J14" s="320" t="s">
        <v>972</v>
      </c>
      <c r="K14" s="322">
        <v>1956500</v>
      </c>
    </row>
    <row r="15" spans="1:11" s="231" customFormat="1" x14ac:dyDescent="0.25">
      <c r="A15" s="305" t="s">
        <v>974</v>
      </c>
      <c r="B15" s="320" t="s">
        <v>229</v>
      </c>
      <c r="C15" s="320" t="s">
        <v>230</v>
      </c>
      <c r="D15" s="323">
        <v>1.2E-2</v>
      </c>
      <c r="E15" s="323">
        <v>4.0000000000000001E-3</v>
      </c>
      <c r="F15" s="321">
        <v>7.0000000000000007E-2</v>
      </c>
      <c r="G15" s="320"/>
      <c r="H15" s="320"/>
      <c r="I15" s="324"/>
      <c r="J15" s="320" t="s">
        <v>975</v>
      </c>
      <c r="K15" s="322">
        <v>1782000</v>
      </c>
    </row>
    <row r="16" spans="1:11" ht="15.95" customHeight="1" x14ac:dyDescent="0.25">
      <c r="A16" s="305" t="s">
        <v>976</v>
      </c>
      <c r="B16" s="320" t="s">
        <v>973</v>
      </c>
      <c r="C16" s="320" t="s">
        <v>139</v>
      </c>
      <c r="D16" s="321"/>
      <c r="E16" s="323">
        <v>5.5E-2</v>
      </c>
      <c r="F16" s="323">
        <v>9.2999999999999999E-2</v>
      </c>
      <c r="G16" s="320"/>
      <c r="H16" s="320"/>
      <c r="I16" s="324"/>
      <c r="J16" s="320" t="s">
        <v>977</v>
      </c>
      <c r="K16" s="322">
        <v>960000</v>
      </c>
    </row>
    <row r="17" spans="1:11" ht="19.5" customHeight="1" x14ac:dyDescent="0.25">
      <c r="A17" s="305" t="s">
        <v>978</v>
      </c>
      <c r="B17" s="320" t="s">
        <v>979</v>
      </c>
      <c r="C17" s="320" t="s">
        <v>980</v>
      </c>
      <c r="D17" s="321">
        <v>0.1</v>
      </c>
      <c r="E17" s="321"/>
      <c r="F17" s="321"/>
      <c r="G17" s="320"/>
      <c r="H17" s="727">
        <v>1000</v>
      </c>
      <c r="I17" s="320"/>
      <c r="J17" s="320" t="s">
        <v>981</v>
      </c>
      <c r="K17" s="322">
        <v>26000</v>
      </c>
    </row>
    <row r="18" spans="1:11" ht="15.95" customHeight="1" x14ac:dyDescent="0.25">
      <c r="A18" s="305"/>
      <c r="B18" s="306"/>
      <c r="C18" s="306"/>
      <c r="D18" s="307"/>
      <c r="E18" s="307"/>
      <c r="F18" s="307"/>
      <c r="G18" s="306"/>
      <c r="H18" s="306"/>
      <c r="I18" s="306"/>
      <c r="J18" s="306"/>
      <c r="K18" s="308"/>
    </row>
    <row r="19" spans="1:11" x14ac:dyDescent="0.25">
      <c r="A19" s="310" t="s">
        <v>106</v>
      </c>
      <c r="B19" s="311"/>
      <c r="C19" s="311"/>
      <c r="D19" s="312"/>
      <c r="E19" s="312"/>
      <c r="F19" s="312"/>
      <c r="G19" s="311"/>
      <c r="H19" s="311"/>
      <c r="I19" s="311"/>
      <c r="J19" s="311"/>
      <c r="K19" s="313">
        <f>SUM(K20:K21)</f>
        <v>1600000</v>
      </c>
    </row>
    <row r="20" spans="1:11" ht="15.95" customHeight="1" x14ac:dyDescent="0.25">
      <c r="A20" s="301" t="s">
        <v>982</v>
      </c>
      <c r="B20" s="325" t="s">
        <v>983</v>
      </c>
      <c r="C20" s="325" t="s">
        <v>984</v>
      </c>
      <c r="D20" s="326"/>
      <c r="E20" s="326"/>
      <c r="F20" s="326"/>
      <c r="G20" s="325"/>
      <c r="H20" s="325"/>
      <c r="I20" s="325"/>
      <c r="J20" s="320" t="s">
        <v>985</v>
      </c>
      <c r="K20" s="327">
        <v>1600000</v>
      </c>
    </row>
    <row r="21" spans="1:11" ht="15.95" customHeight="1" x14ac:dyDescent="0.25">
      <c r="A21" s="305"/>
      <c r="B21" s="314"/>
      <c r="C21" s="314"/>
      <c r="D21" s="315"/>
      <c r="E21" s="315"/>
      <c r="F21" s="315"/>
      <c r="G21" s="314"/>
      <c r="H21" s="314"/>
      <c r="I21" s="314"/>
      <c r="J21" s="314"/>
      <c r="K21" s="316"/>
    </row>
    <row r="22" spans="1:11" x14ac:dyDescent="0.25">
      <c r="A22" s="302" t="s">
        <v>107</v>
      </c>
      <c r="B22" s="303"/>
      <c r="C22" s="303"/>
      <c r="D22" s="309"/>
      <c r="E22" s="309"/>
      <c r="F22" s="309"/>
      <c r="G22" s="303"/>
      <c r="H22" s="303"/>
      <c r="I22" s="303"/>
      <c r="J22" s="303"/>
      <c r="K22" s="304">
        <f>SUM(K23:K29)</f>
        <v>874600</v>
      </c>
    </row>
    <row r="23" spans="1:11" ht="15.95" customHeight="1" x14ac:dyDescent="0.25">
      <c r="A23" s="305" t="s">
        <v>986</v>
      </c>
      <c r="B23" s="320" t="s">
        <v>987</v>
      </c>
      <c r="C23" s="320" t="s">
        <v>988</v>
      </c>
      <c r="D23" s="321"/>
      <c r="E23" s="321"/>
      <c r="F23" s="321"/>
      <c r="G23" s="320"/>
      <c r="H23" s="322">
        <v>40</v>
      </c>
      <c r="I23" s="322">
        <v>1700</v>
      </c>
      <c r="J23" s="320" t="s">
        <v>989</v>
      </c>
      <c r="K23" s="322">
        <v>400000</v>
      </c>
    </row>
    <row r="24" spans="1:11" ht="15.95" customHeight="1" x14ac:dyDescent="0.25">
      <c r="A24" s="305" t="s">
        <v>990</v>
      </c>
      <c r="B24" s="320" t="s">
        <v>991</v>
      </c>
      <c r="C24" s="320" t="s">
        <v>992</v>
      </c>
      <c r="D24" s="321"/>
      <c r="E24" s="321"/>
      <c r="F24" s="321"/>
      <c r="G24" s="320"/>
      <c r="H24" s="322">
        <v>50</v>
      </c>
      <c r="I24" s="322">
        <v>2000</v>
      </c>
      <c r="J24" s="320" t="s">
        <v>993</v>
      </c>
      <c r="K24" s="322">
        <v>270000</v>
      </c>
    </row>
    <row r="25" spans="1:11" s="226" customFormat="1" ht="15.95" customHeight="1" x14ac:dyDescent="0.25">
      <c r="A25" s="305" t="s">
        <v>159</v>
      </c>
      <c r="B25" s="320" t="s">
        <v>987</v>
      </c>
      <c r="C25" s="320" t="s">
        <v>160</v>
      </c>
      <c r="D25" s="321"/>
      <c r="E25" s="321"/>
      <c r="F25" s="321"/>
      <c r="G25" s="320"/>
      <c r="H25" s="322">
        <v>300</v>
      </c>
      <c r="I25" s="322">
        <v>400</v>
      </c>
      <c r="J25" s="320" t="s">
        <v>994</v>
      </c>
      <c r="K25" s="322">
        <v>172000</v>
      </c>
    </row>
    <row r="26" spans="1:11" s="226" customFormat="1" ht="15.95" customHeight="1" x14ac:dyDescent="0.25">
      <c r="A26" s="250" t="s">
        <v>995</v>
      </c>
      <c r="B26" s="320" t="s">
        <v>996</v>
      </c>
      <c r="C26" s="320" t="s">
        <v>992</v>
      </c>
      <c r="D26" s="323">
        <v>4.0000000000000001E-3</v>
      </c>
      <c r="E26" s="321"/>
      <c r="F26" s="321"/>
      <c r="G26" s="320"/>
      <c r="H26" s="322">
        <v>78</v>
      </c>
      <c r="I26" s="322">
        <v>2000</v>
      </c>
      <c r="J26" s="320" t="s">
        <v>993</v>
      </c>
      <c r="K26" s="322">
        <v>22000</v>
      </c>
    </row>
    <row r="27" spans="1:11" s="226" customFormat="1" ht="15.95" customHeight="1" x14ac:dyDescent="0.25">
      <c r="A27" s="317" t="s">
        <v>997</v>
      </c>
      <c r="B27" s="320" t="s">
        <v>987</v>
      </c>
      <c r="C27" s="320" t="s">
        <v>998</v>
      </c>
      <c r="D27" s="321"/>
      <c r="E27" s="321"/>
      <c r="F27" s="321"/>
      <c r="G27" s="320"/>
      <c r="H27" s="322">
        <v>40</v>
      </c>
      <c r="I27" s="322">
        <v>500</v>
      </c>
      <c r="J27" s="320" t="s">
        <v>999</v>
      </c>
      <c r="K27" s="322">
        <v>10600</v>
      </c>
    </row>
    <row r="28" spans="1:11" ht="15.95" customHeight="1" x14ac:dyDescent="0.25">
      <c r="A28" s="305"/>
      <c r="B28" s="306"/>
      <c r="C28" s="306"/>
      <c r="D28" s="307"/>
      <c r="E28" s="307"/>
      <c r="F28" s="307"/>
      <c r="G28" s="306"/>
      <c r="H28" s="306"/>
      <c r="I28" s="306"/>
      <c r="J28" s="306"/>
      <c r="K28" s="308"/>
    </row>
    <row r="29" spans="1:11" ht="15.95" customHeight="1" x14ac:dyDescent="0.25">
      <c r="A29" s="305"/>
      <c r="B29" s="306"/>
      <c r="C29" s="306"/>
      <c r="D29" s="307"/>
      <c r="E29" s="307"/>
      <c r="F29" s="307"/>
      <c r="G29" s="306"/>
      <c r="H29" s="306"/>
      <c r="I29" s="306"/>
      <c r="J29" s="306"/>
      <c r="K29" s="308"/>
    </row>
    <row r="30" spans="1:11" x14ac:dyDescent="0.25">
      <c r="A30" s="302" t="s">
        <v>113</v>
      </c>
      <c r="B30" s="303"/>
      <c r="C30" s="303"/>
      <c r="D30" s="309"/>
      <c r="E30" s="309"/>
      <c r="F30" s="309"/>
      <c r="G30" s="303"/>
      <c r="H30" s="303"/>
      <c r="I30" s="303"/>
      <c r="J30" s="303"/>
      <c r="K30" s="304">
        <f>SUM(K31:K31)</f>
        <v>0</v>
      </c>
    </row>
    <row r="31" spans="1:11" ht="15.95" customHeight="1" x14ac:dyDescent="0.25">
      <c r="A31" s="318"/>
      <c r="B31" s="306"/>
      <c r="C31" s="306"/>
      <c r="D31" s="307"/>
      <c r="E31" s="307"/>
      <c r="F31" s="307"/>
      <c r="G31" s="306"/>
      <c r="H31" s="306"/>
      <c r="I31" s="306"/>
      <c r="J31" s="306"/>
      <c r="K31" s="308"/>
    </row>
    <row r="32" spans="1:11" x14ac:dyDescent="0.25">
      <c r="A32" s="302" t="s">
        <v>114</v>
      </c>
      <c r="B32" s="303"/>
      <c r="C32" s="303"/>
      <c r="D32" s="309"/>
      <c r="E32" s="309"/>
      <c r="F32" s="309"/>
      <c r="G32" s="303"/>
      <c r="H32" s="303"/>
      <c r="I32" s="303"/>
      <c r="J32" s="303"/>
      <c r="K32" s="304">
        <f>SUM(K33:K34)</f>
        <v>50000</v>
      </c>
    </row>
    <row r="33" spans="1:11" ht="15.95" customHeight="1" x14ac:dyDescent="0.25">
      <c r="A33" s="301" t="s">
        <v>1000</v>
      </c>
      <c r="B33" s="320" t="s">
        <v>1001</v>
      </c>
      <c r="C33" s="320" t="s">
        <v>1002</v>
      </c>
      <c r="D33" s="321"/>
      <c r="E33" s="321"/>
      <c r="F33" s="321"/>
      <c r="G33" s="320"/>
      <c r="H33" s="320"/>
      <c r="I33" s="320"/>
      <c r="J33" s="320" t="s">
        <v>1003</v>
      </c>
      <c r="K33" s="322">
        <v>50000</v>
      </c>
    </row>
    <row r="34" spans="1:11" ht="15.95" customHeight="1" x14ac:dyDescent="0.25">
      <c r="A34" s="318"/>
      <c r="B34" s="306"/>
      <c r="C34" s="306"/>
      <c r="D34" s="307"/>
      <c r="E34" s="307"/>
      <c r="F34" s="307"/>
      <c r="G34" s="306"/>
      <c r="H34" s="306"/>
      <c r="I34" s="306"/>
      <c r="J34" s="306"/>
      <c r="K34" s="308"/>
    </row>
    <row r="35" spans="1:11" x14ac:dyDescent="0.25">
      <c r="A35" s="310" t="s">
        <v>116</v>
      </c>
      <c r="B35" s="311"/>
      <c r="C35" s="311"/>
      <c r="D35" s="312"/>
      <c r="E35" s="312"/>
      <c r="F35" s="312"/>
      <c r="G35" s="311"/>
      <c r="H35" s="311"/>
      <c r="I35" s="311"/>
      <c r="J35" s="311"/>
      <c r="K35" s="313">
        <f>SUM(K36)</f>
        <v>0</v>
      </c>
    </row>
    <row r="36" spans="1:11" ht="15.95" customHeight="1" x14ac:dyDescent="0.25">
      <c r="A36" s="319"/>
      <c r="B36" s="314"/>
      <c r="C36" s="314"/>
      <c r="D36" s="315"/>
      <c r="E36" s="315"/>
      <c r="F36" s="315"/>
      <c r="G36" s="314"/>
      <c r="H36" s="314"/>
      <c r="I36" s="314"/>
      <c r="J36" s="314"/>
      <c r="K36" s="316"/>
    </row>
    <row r="37" spans="1:11" x14ac:dyDescent="0.25">
      <c r="A37" s="302" t="s">
        <v>117</v>
      </c>
      <c r="B37" s="303"/>
      <c r="C37" s="303"/>
      <c r="D37" s="309"/>
      <c r="E37" s="309"/>
      <c r="F37" s="309"/>
      <c r="G37" s="303"/>
      <c r="H37" s="303"/>
      <c r="I37" s="303"/>
      <c r="J37" s="303"/>
      <c r="K37" s="304">
        <f>SUM(K38:K39)</f>
        <v>1005580</v>
      </c>
    </row>
    <row r="38" spans="1:11" ht="15.95" customHeight="1" x14ac:dyDescent="0.25">
      <c r="A38" s="317" t="s">
        <v>1004</v>
      </c>
      <c r="B38" s="320"/>
      <c r="C38" s="320"/>
      <c r="D38" s="321"/>
      <c r="E38" s="321"/>
      <c r="F38" s="321"/>
      <c r="G38" s="320"/>
      <c r="H38" s="320"/>
      <c r="I38" s="320"/>
      <c r="J38" s="320" t="s">
        <v>1005</v>
      </c>
      <c r="K38" s="322">
        <v>955580</v>
      </c>
    </row>
    <row r="39" spans="1:11" ht="15.95" customHeight="1" x14ac:dyDescent="0.25">
      <c r="A39" s="250" t="s">
        <v>1006</v>
      </c>
      <c r="B39" s="320" t="s">
        <v>1007</v>
      </c>
      <c r="C39" s="320"/>
      <c r="D39" s="321"/>
      <c r="E39" s="321"/>
      <c r="F39" s="321"/>
      <c r="G39" s="320"/>
      <c r="H39" s="320"/>
      <c r="I39" s="320"/>
      <c r="J39" s="320" t="s">
        <v>1008</v>
      </c>
      <c r="K39" s="322">
        <v>50000</v>
      </c>
    </row>
    <row r="40" spans="1:11" ht="15.95" customHeight="1" x14ac:dyDescent="0.25">
      <c r="A40" s="250"/>
      <c r="B40" s="320"/>
      <c r="C40" s="320"/>
      <c r="D40" s="321"/>
      <c r="E40" s="321"/>
      <c r="F40" s="321"/>
      <c r="G40" s="320"/>
      <c r="H40" s="320"/>
      <c r="I40" s="320"/>
      <c r="J40" s="320"/>
      <c r="K40" s="322"/>
    </row>
    <row r="41" spans="1:11" ht="15.95" customHeight="1" x14ac:dyDescent="0.25">
      <c r="A41" s="55" t="s">
        <v>131</v>
      </c>
      <c r="B41" s="201"/>
      <c r="C41" s="201"/>
      <c r="D41" s="96"/>
      <c r="E41" s="96"/>
      <c r="F41" s="96"/>
      <c r="G41" s="201"/>
      <c r="H41" s="201"/>
      <c r="I41" s="201"/>
      <c r="J41" s="201"/>
      <c r="K41" s="64">
        <f>SUM(,K37,K35,K32,K30,K22,K19,K12,K10)</f>
        <v>11954680</v>
      </c>
    </row>
    <row r="42" spans="1:11" s="226" customFormat="1" ht="15.95" customHeight="1" x14ac:dyDescent="0.25"/>
    <row r="43" spans="1:11" s="226" customFormat="1" ht="15.95" customHeight="1" x14ac:dyDescent="0.25"/>
    <row r="44" spans="1:11" ht="15.95" customHeight="1" x14ac:dyDescent="0.25"/>
    <row r="45" spans="1:11" ht="15.95" customHeight="1" x14ac:dyDescent="0.25"/>
    <row r="46" spans="1:11" ht="15.95" customHeight="1" x14ac:dyDescent="0.25"/>
    <row r="47" spans="1:11" ht="15.95" customHeight="1" x14ac:dyDescent="0.25"/>
    <row r="48" spans="1:11" x14ac:dyDescent="0.25">
      <c r="A48" s="233"/>
      <c r="B48" s="232"/>
      <c r="C48" s="232"/>
      <c r="D48" s="232"/>
      <c r="E48" s="232"/>
      <c r="F48" s="232"/>
      <c r="G48" s="232"/>
      <c r="H48" s="232"/>
      <c r="I48" s="232"/>
      <c r="J48" s="232"/>
      <c r="K48" s="232"/>
    </row>
  </sheetData>
  <mergeCells count="11">
    <mergeCell ref="A8:A9"/>
    <mergeCell ref="B8:B9"/>
    <mergeCell ref="C8:C9"/>
    <mergeCell ref="K8:K9"/>
    <mergeCell ref="H7:I7"/>
    <mergeCell ref="E7:F7"/>
    <mergeCell ref="D8:D9"/>
    <mergeCell ref="E8:F8"/>
    <mergeCell ref="G8:G9"/>
    <mergeCell ref="H8:I8"/>
    <mergeCell ref="J8:J9"/>
  </mergeCells>
  <pageMargins left="0.70866141732283472" right="0.70866141732283472" top="0.74803149606299213" bottom="0.74803149606299213" header="0.31496062992125984" footer="0.31496062992125984"/>
  <pageSetup paperSize="9" scale="5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zoomScale="80" zoomScaleNormal="80" workbookViewId="0">
      <selection activeCell="G21" sqref="G21:G22"/>
    </sheetView>
  </sheetViews>
  <sheetFormatPr baseColWidth="10" defaultRowHeight="15" x14ac:dyDescent="0.25"/>
  <cols>
    <col min="1" max="1" width="52" bestFit="1" customWidth="1"/>
    <col min="2" max="2" width="15.28515625" bestFit="1" customWidth="1"/>
    <col min="3" max="3" width="17.7109375" customWidth="1"/>
    <col min="4" max="4" width="11.5703125" style="740" customWidth="1"/>
    <col min="5" max="5" width="10.7109375" customWidth="1"/>
    <col min="6" max="6" width="13" customWidth="1"/>
    <col min="7" max="7" width="12.42578125" customWidth="1"/>
    <col min="8" max="8" width="15.7109375" customWidth="1"/>
    <col min="9" max="9" width="15.140625" bestFit="1" customWidth="1"/>
    <col min="10" max="10" width="38.42578125" bestFit="1" customWidth="1"/>
    <col min="11" max="11" width="16.28515625" style="150" bestFit="1" customWidth="1"/>
    <col min="12" max="12" width="1.28515625" customWidth="1"/>
    <col min="257" max="257" width="65.5703125" customWidth="1"/>
    <col min="258" max="258" width="15.7109375" customWidth="1"/>
    <col min="259" max="259" width="17.7109375" customWidth="1"/>
    <col min="260" max="260" width="17" customWidth="1"/>
    <col min="261" max="261" width="13.5703125" customWidth="1"/>
    <col min="262" max="262" width="13.42578125" customWidth="1"/>
    <col min="263" max="263" width="11.140625" customWidth="1"/>
    <col min="264" max="264" width="15.7109375" customWidth="1"/>
    <col min="265" max="265" width="14.85546875" customWidth="1"/>
    <col min="266" max="266" width="27.140625" customWidth="1"/>
    <col min="267" max="267" width="17.7109375" customWidth="1"/>
    <col min="268" max="268" width="1.28515625" customWidth="1"/>
    <col min="513" max="513" width="65.5703125" customWidth="1"/>
    <col min="514" max="514" width="15.7109375" customWidth="1"/>
    <col min="515" max="515" width="17.7109375" customWidth="1"/>
    <col min="516" max="516" width="17" customWidth="1"/>
    <col min="517" max="517" width="13.5703125" customWidth="1"/>
    <col min="518" max="518" width="13.42578125" customWidth="1"/>
    <col min="519" max="519" width="11.140625" customWidth="1"/>
    <col min="520" max="520" width="15.7109375" customWidth="1"/>
    <col min="521" max="521" width="14.85546875" customWidth="1"/>
    <col min="522" max="522" width="27.140625" customWidth="1"/>
    <col min="523" max="523" width="17.7109375" customWidth="1"/>
    <col min="524" max="524" width="1.28515625" customWidth="1"/>
    <col min="769" max="769" width="65.5703125" customWidth="1"/>
    <col min="770" max="770" width="15.7109375" customWidth="1"/>
    <col min="771" max="771" width="17.7109375" customWidth="1"/>
    <col min="772" max="772" width="17" customWidth="1"/>
    <col min="773" max="773" width="13.5703125" customWidth="1"/>
    <col min="774" max="774" width="13.42578125" customWidth="1"/>
    <col min="775" max="775" width="11.140625" customWidth="1"/>
    <col min="776" max="776" width="15.7109375" customWidth="1"/>
    <col min="777" max="777" width="14.85546875" customWidth="1"/>
    <col min="778" max="778" width="27.140625" customWidth="1"/>
    <col min="779" max="779" width="17.7109375" customWidth="1"/>
    <col min="780" max="780" width="1.28515625" customWidth="1"/>
    <col min="1025" max="1025" width="65.5703125" customWidth="1"/>
    <col min="1026" max="1026" width="15.7109375" customWidth="1"/>
    <col min="1027" max="1027" width="17.7109375" customWidth="1"/>
    <col min="1028" max="1028" width="17" customWidth="1"/>
    <col min="1029" max="1029" width="13.5703125" customWidth="1"/>
    <col min="1030" max="1030" width="13.42578125" customWidth="1"/>
    <col min="1031" max="1031" width="11.140625" customWidth="1"/>
    <col min="1032" max="1032" width="15.7109375" customWidth="1"/>
    <col min="1033" max="1033" width="14.85546875" customWidth="1"/>
    <col min="1034" max="1034" width="27.140625" customWidth="1"/>
    <col min="1035" max="1035" width="17.7109375" customWidth="1"/>
    <col min="1036" max="1036" width="1.28515625" customWidth="1"/>
    <col min="1281" max="1281" width="65.5703125" customWidth="1"/>
    <col min="1282" max="1282" width="15.7109375" customWidth="1"/>
    <col min="1283" max="1283" width="17.7109375" customWidth="1"/>
    <col min="1284" max="1284" width="17" customWidth="1"/>
    <col min="1285" max="1285" width="13.5703125" customWidth="1"/>
    <col min="1286" max="1286" width="13.42578125" customWidth="1"/>
    <col min="1287" max="1287" width="11.140625" customWidth="1"/>
    <col min="1288" max="1288" width="15.7109375" customWidth="1"/>
    <col min="1289" max="1289" width="14.85546875" customWidth="1"/>
    <col min="1290" max="1290" width="27.140625" customWidth="1"/>
    <col min="1291" max="1291" width="17.7109375" customWidth="1"/>
    <col min="1292" max="1292" width="1.28515625" customWidth="1"/>
    <col min="1537" max="1537" width="65.5703125" customWidth="1"/>
    <col min="1538" max="1538" width="15.7109375" customWidth="1"/>
    <col min="1539" max="1539" width="17.7109375" customWidth="1"/>
    <col min="1540" max="1540" width="17" customWidth="1"/>
    <col min="1541" max="1541" width="13.5703125" customWidth="1"/>
    <col min="1542" max="1542" width="13.42578125" customWidth="1"/>
    <col min="1543" max="1543" width="11.140625" customWidth="1"/>
    <col min="1544" max="1544" width="15.7109375" customWidth="1"/>
    <col min="1545" max="1545" width="14.85546875" customWidth="1"/>
    <col min="1546" max="1546" width="27.140625" customWidth="1"/>
    <col min="1547" max="1547" width="17.7109375" customWidth="1"/>
    <col min="1548" max="1548" width="1.28515625" customWidth="1"/>
    <col min="1793" max="1793" width="65.5703125" customWidth="1"/>
    <col min="1794" max="1794" width="15.7109375" customWidth="1"/>
    <col min="1795" max="1795" width="17.7109375" customWidth="1"/>
    <col min="1796" max="1796" width="17" customWidth="1"/>
    <col min="1797" max="1797" width="13.5703125" customWidth="1"/>
    <col min="1798" max="1798" width="13.42578125" customWidth="1"/>
    <col min="1799" max="1799" width="11.140625" customWidth="1"/>
    <col min="1800" max="1800" width="15.7109375" customWidth="1"/>
    <col min="1801" max="1801" width="14.85546875" customWidth="1"/>
    <col min="1802" max="1802" width="27.140625" customWidth="1"/>
    <col min="1803" max="1803" width="17.7109375" customWidth="1"/>
    <col min="1804" max="1804" width="1.28515625" customWidth="1"/>
    <col min="2049" max="2049" width="65.5703125" customWidth="1"/>
    <col min="2050" max="2050" width="15.7109375" customWidth="1"/>
    <col min="2051" max="2051" width="17.7109375" customWidth="1"/>
    <col min="2052" max="2052" width="17" customWidth="1"/>
    <col min="2053" max="2053" width="13.5703125" customWidth="1"/>
    <col min="2054" max="2054" width="13.42578125" customWidth="1"/>
    <col min="2055" max="2055" width="11.140625" customWidth="1"/>
    <col min="2056" max="2056" width="15.7109375" customWidth="1"/>
    <col min="2057" max="2057" width="14.85546875" customWidth="1"/>
    <col min="2058" max="2058" width="27.140625" customWidth="1"/>
    <col min="2059" max="2059" width="17.7109375" customWidth="1"/>
    <col min="2060" max="2060" width="1.28515625" customWidth="1"/>
    <col min="2305" max="2305" width="65.5703125" customWidth="1"/>
    <col min="2306" max="2306" width="15.7109375" customWidth="1"/>
    <col min="2307" max="2307" width="17.7109375" customWidth="1"/>
    <col min="2308" max="2308" width="17" customWidth="1"/>
    <col min="2309" max="2309" width="13.5703125" customWidth="1"/>
    <col min="2310" max="2310" width="13.42578125" customWidth="1"/>
    <col min="2311" max="2311" width="11.140625" customWidth="1"/>
    <col min="2312" max="2312" width="15.7109375" customWidth="1"/>
    <col min="2313" max="2313" width="14.85546875" customWidth="1"/>
    <col min="2314" max="2314" width="27.140625" customWidth="1"/>
    <col min="2315" max="2315" width="17.7109375" customWidth="1"/>
    <col min="2316" max="2316" width="1.28515625" customWidth="1"/>
    <col min="2561" max="2561" width="65.5703125" customWidth="1"/>
    <col min="2562" max="2562" width="15.7109375" customWidth="1"/>
    <col min="2563" max="2563" width="17.7109375" customWidth="1"/>
    <col min="2564" max="2564" width="17" customWidth="1"/>
    <col min="2565" max="2565" width="13.5703125" customWidth="1"/>
    <col min="2566" max="2566" width="13.42578125" customWidth="1"/>
    <col min="2567" max="2567" width="11.140625" customWidth="1"/>
    <col min="2568" max="2568" width="15.7109375" customWidth="1"/>
    <col min="2569" max="2569" width="14.85546875" customWidth="1"/>
    <col min="2570" max="2570" width="27.140625" customWidth="1"/>
    <col min="2571" max="2571" width="17.7109375" customWidth="1"/>
    <col min="2572" max="2572" width="1.28515625" customWidth="1"/>
    <col min="2817" max="2817" width="65.5703125" customWidth="1"/>
    <col min="2818" max="2818" width="15.7109375" customWidth="1"/>
    <col min="2819" max="2819" width="17.7109375" customWidth="1"/>
    <col min="2820" max="2820" width="17" customWidth="1"/>
    <col min="2821" max="2821" width="13.5703125" customWidth="1"/>
    <col min="2822" max="2822" width="13.42578125" customWidth="1"/>
    <col min="2823" max="2823" width="11.140625" customWidth="1"/>
    <col min="2824" max="2824" width="15.7109375" customWidth="1"/>
    <col min="2825" max="2825" width="14.85546875" customWidth="1"/>
    <col min="2826" max="2826" width="27.140625" customWidth="1"/>
    <col min="2827" max="2827" width="17.7109375" customWidth="1"/>
    <col min="2828" max="2828" width="1.28515625" customWidth="1"/>
    <col min="3073" max="3073" width="65.5703125" customWidth="1"/>
    <col min="3074" max="3074" width="15.7109375" customWidth="1"/>
    <col min="3075" max="3075" width="17.7109375" customWidth="1"/>
    <col min="3076" max="3076" width="17" customWidth="1"/>
    <col min="3077" max="3077" width="13.5703125" customWidth="1"/>
    <col min="3078" max="3078" width="13.42578125" customWidth="1"/>
    <col min="3079" max="3079" width="11.140625" customWidth="1"/>
    <col min="3080" max="3080" width="15.7109375" customWidth="1"/>
    <col min="3081" max="3081" width="14.85546875" customWidth="1"/>
    <col min="3082" max="3082" width="27.140625" customWidth="1"/>
    <col min="3083" max="3083" width="17.7109375" customWidth="1"/>
    <col min="3084" max="3084" width="1.28515625" customWidth="1"/>
    <col min="3329" max="3329" width="65.5703125" customWidth="1"/>
    <col min="3330" max="3330" width="15.7109375" customWidth="1"/>
    <col min="3331" max="3331" width="17.7109375" customWidth="1"/>
    <col min="3332" max="3332" width="17" customWidth="1"/>
    <col min="3333" max="3333" width="13.5703125" customWidth="1"/>
    <col min="3334" max="3334" width="13.42578125" customWidth="1"/>
    <col min="3335" max="3335" width="11.140625" customWidth="1"/>
    <col min="3336" max="3336" width="15.7109375" customWidth="1"/>
    <col min="3337" max="3337" width="14.85546875" customWidth="1"/>
    <col min="3338" max="3338" width="27.140625" customWidth="1"/>
    <col min="3339" max="3339" width="17.7109375" customWidth="1"/>
    <col min="3340" max="3340" width="1.28515625" customWidth="1"/>
    <col min="3585" max="3585" width="65.5703125" customWidth="1"/>
    <col min="3586" max="3586" width="15.7109375" customWidth="1"/>
    <col min="3587" max="3587" width="17.7109375" customWidth="1"/>
    <col min="3588" max="3588" width="17" customWidth="1"/>
    <col min="3589" max="3589" width="13.5703125" customWidth="1"/>
    <col min="3590" max="3590" width="13.42578125" customWidth="1"/>
    <col min="3591" max="3591" width="11.140625" customWidth="1"/>
    <col min="3592" max="3592" width="15.7109375" customWidth="1"/>
    <col min="3593" max="3593" width="14.85546875" customWidth="1"/>
    <col min="3594" max="3594" width="27.140625" customWidth="1"/>
    <col min="3595" max="3595" width="17.7109375" customWidth="1"/>
    <col min="3596" max="3596" width="1.28515625" customWidth="1"/>
    <col min="3841" max="3841" width="65.5703125" customWidth="1"/>
    <col min="3842" max="3842" width="15.7109375" customWidth="1"/>
    <col min="3843" max="3843" width="17.7109375" customWidth="1"/>
    <col min="3844" max="3844" width="17" customWidth="1"/>
    <col min="3845" max="3845" width="13.5703125" customWidth="1"/>
    <col min="3846" max="3846" width="13.42578125" customWidth="1"/>
    <col min="3847" max="3847" width="11.140625" customWidth="1"/>
    <col min="3848" max="3848" width="15.7109375" customWidth="1"/>
    <col min="3849" max="3849" width="14.85546875" customWidth="1"/>
    <col min="3850" max="3850" width="27.140625" customWidth="1"/>
    <col min="3851" max="3851" width="17.7109375" customWidth="1"/>
    <col min="3852" max="3852" width="1.28515625" customWidth="1"/>
    <col min="4097" max="4097" width="65.5703125" customWidth="1"/>
    <col min="4098" max="4098" width="15.7109375" customWidth="1"/>
    <col min="4099" max="4099" width="17.7109375" customWidth="1"/>
    <col min="4100" max="4100" width="17" customWidth="1"/>
    <col min="4101" max="4101" width="13.5703125" customWidth="1"/>
    <col min="4102" max="4102" width="13.42578125" customWidth="1"/>
    <col min="4103" max="4103" width="11.140625" customWidth="1"/>
    <col min="4104" max="4104" width="15.7109375" customWidth="1"/>
    <col min="4105" max="4105" width="14.85546875" customWidth="1"/>
    <col min="4106" max="4106" width="27.140625" customWidth="1"/>
    <col min="4107" max="4107" width="17.7109375" customWidth="1"/>
    <col min="4108" max="4108" width="1.28515625" customWidth="1"/>
    <col min="4353" max="4353" width="65.5703125" customWidth="1"/>
    <col min="4354" max="4354" width="15.7109375" customWidth="1"/>
    <col min="4355" max="4355" width="17.7109375" customWidth="1"/>
    <col min="4356" max="4356" width="17" customWidth="1"/>
    <col min="4357" max="4357" width="13.5703125" customWidth="1"/>
    <col min="4358" max="4358" width="13.42578125" customWidth="1"/>
    <col min="4359" max="4359" width="11.140625" customWidth="1"/>
    <col min="4360" max="4360" width="15.7109375" customWidth="1"/>
    <col min="4361" max="4361" width="14.85546875" customWidth="1"/>
    <col min="4362" max="4362" width="27.140625" customWidth="1"/>
    <col min="4363" max="4363" width="17.7109375" customWidth="1"/>
    <col min="4364" max="4364" width="1.28515625" customWidth="1"/>
    <col min="4609" max="4609" width="65.5703125" customWidth="1"/>
    <col min="4610" max="4610" width="15.7109375" customWidth="1"/>
    <col min="4611" max="4611" width="17.7109375" customWidth="1"/>
    <col min="4612" max="4612" width="17" customWidth="1"/>
    <col min="4613" max="4613" width="13.5703125" customWidth="1"/>
    <col min="4614" max="4614" width="13.42578125" customWidth="1"/>
    <col min="4615" max="4615" width="11.140625" customWidth="1"/>
    <col min="4616" max="4616" width="15.7109375" customWidth="1"/>
    <col min="4617" max="4617" width="14.85546875" customWidth="1"/>
    <col min="4618" max="4618" width="27.140625" customWidth="1"/>
    <col min="4619" max="4619" width="17.7109375" customWidth="1"/>
    <col min="4620" max="4620" width="1.28515625" customWidth="1"/>
    <col min="4865" max="4865" width="65.5703125" customWidth="1"/>
    <col min="4866" max="4866" width="15.7109375" customWidth="1"/>
    <col min="4867" max="4867" width="17.7109375" customWidth="1"/>
    <col min="4868" max="4868" width="17" customWidth="1"/>
    <col min="4869" max="4869" width="13.5703125" customWidth="1"/>
    <col min="4870" max="4870" width="13.42578125" customWidth="1"/>
    <col min="4871" max="4871" width="11.140625" customWidth="1"/>
    <col min="4872" max="4872" width="15.7109375" customWidth="1"/>
    <col min="4873" max="4873" width="14.85546875" customWidth="1"/>
    <col min="4874" max="4874" width="27.140625" customWidth="1"/>
    <col min="4875" max="4875" width="17.7109375" customWidth="1"/>
    <col min="4876" max="4876" width="1.28515625" customWidth="1"/>
    <col min="5121" max="5121" width="65.5703125" customWidth="1"/>
    <col min="5122" max="5122" width="15.7109375" customWidth="1"/>
    <col min="5123" max="5123" width="17.7109375" customWidth="1"/>
    <col min="5124" max="5124" width="17" customWidth="1"/>
    <col min="5125" max="5125" width="13.5703125" customWidth="1"/>
    <col min="5126" max="5126" width="13.42578125" customWidth="1"/>
    <col min="5127" max="5127" width="11.140625" customWidth="1"/>
    <col min="5128" max="5128" width="15.7109375" customWidth="1"/>
    <col min="5129" max="5129" width="14.85546875" customWidth="1"/>
    <col min="5130" max="5130" width="27.140625" customWidth="1"/>
    <col min="5131" max="5131" width="17.7109375" customWidth="1"/>
    <col min="5132" max="5132" width="1.28515625" customWidth="1"/>
    <col min="5377" max="5377" width="65.5703125" customWidth="1"/>
    <col min="5378" max="5378" width="15.7109375" customWidth="1"/>
    <col min="5379" max="5379" width="17.7109375" customWidth="1"/>
    <col min="5380" max="5380" width="17" customWidth="1"/>
    <col min="5381" max="5381" width="13.5703125" customWidth="1"/>
    <col min="5382" max="5382" width="13.42578125" customWidth="1"/>
    <col min="5383" max="5383" width="11.140625" customWidth="1"/>
    <col min="5384" max="5384" width="15.7109375" customWidth="1"/>
    <col min="5385" max="5385" width="14.85546875" customWidth="1"/>
    <col min="5386" max="5386" width="27.140625" customWidth="1"/>
    <col min="5387" max="5387" width="17.7109375" customWidth="1"/>
    <col min="5388" max="5388" width="1.28515625" customWidth="1"/>
    <col min="5633" max="5633" width="65.5703125" customWidth="1"/>
    <col min="5634" max="5634" width="15.7109375" customWidth="1"/>
    <col min="5635" max="5635" width="17.7109375" customWidth="1"/>
    <col min="5636" max="5636" width="17" customWidth="1"/>
    <col min="5637" max="5637" width="13.5703125" customWidth="1"/>
    <col min="5638" max="5638" width="13.42578125" customWidth="1"/>
    <col min="5639" max="5639" width="11.140625" customWidth="1"/>
    <col min="5640" max="5640" width="15.7109375" customWidth="1"/>
    <col min="5641" max="5641" width="14.85546875" customWidth="1"/>
    <col min="5642" max="5642" width="27.140625" customWidth="1"/>
    <col min="5643" max="5643" width="17.7109375" customWidth="1"/>
    <col min="5644" max="5644" width="1.28515625" customWidth="1"/>
    <col min="5889" max="5889" width="65.5703125" customWidth="1"/>
    <col min="5890" max="5890" width="15.7109375" customWidth="1"/>
    <col min="5891" max="5891" width="17.7109375" customWidth="1"/>
    <col min="5892" max="5892" width="17" customWidth="1"/>
    <col min="5893" max="5893" width="13.5703125" customWidth="1"/>
    <col min="5894" max="5894" width="13.42578125" customWidth="1"/>
    <col min="5895" max="5895" width="11.140625" customWidth="1"/>
    <col min="5896" max="5896" width="15.7109375" customWidth="1"/>
    <col min="5897" max="5897" width="14.85546875" customWidth="1"/>
    <col min="5898" max="5898" width="27.140625" customWidth="1"/>
    <col min="5899" max="5899" width="17.7109375" customWidth="1"/>
    <col min="5900" max="5900" width="1.28515625" customWidth="1"/>
    <col min="6145" max="6145" width="65.5703125" customWidth="1"/>
    <col min="6146" max="6146" width="15.7109375" customWidth="1"/>
    <col min="6147" max="6147" width="17.7109375" customWidth="1"/>
    <col min="6148" max="6148" width="17" customWidth="1"/>
    <col min="6149" max="6149" width="13.5703125" customWidth="1"/>
    <col min="6150" max="6150" width="13.42578125" customWidth="1"/>
    <col min="6151" max="6151" width="11.140625" customWidth="1"/>
    <col min="6152" max="6152" width="15.7109375" customWidth="1"/>
    <col min="6153" max="6153" width="14.85546875" customWidth="1"/>
    <col min="6154" max="6154" width="27.140625" customWidth="1"/>
    <col min="6155" max="6155" width="17.7109375" customWidth="1"/>
    <col min="6156" max="6156" width="1.28515625" customWidth="1"/>
    <col min="6401" max="6401" width="65.5703125" customWidth="1"/>
    <col min="6402" max="6402" width="15.7109375" customWidth="1"/>
    <col min="6403" max="6403" width="17.7109375" customWidth="1"/>
    <col min="6404" max="6404" width="17" customWidth="1"/>
    <col min="6405" max="6405" width="13.5703125" customWidth="1"/>
    <col min="6406" max="6406" width="13.42578125" customWidth="1"/>
    <col min="6407" max="6407" width="11.140625" customWidth="1"/>
    <col min="6408" max="6408" width="15.7109375" customWidth="1"/>
    <col min="6409" max="6409" width="14.85546875" customWidth="1"/>
    <col min="6410" max="6410" width="27.140625" customWidth="1"/>
    <col min="6411" max="6411" width="17.7109375" customWidth="1"/>
    <col min="6412" max="6412" width="1.28515625" customWidth="1"/>
    <col min="6657" max="6657" width="65.5703125" customWidth="1"/>
    <col min="6658" max="6658" width="15.7109375" customWidth="1"/>
    <col min="6659" max="6659" width="17.7109375" customWidth="1"/>
    <col min="6660" max="6660" width="17" customWidth="1"/>
    <col min="6661" max="6661" width="13.5703125" customWidth="1"/>
    <col min="6662" max="6662" width="13.42578125" customWidth="1"/>
    <col min="6663" max="6663" width="11.140625" customWidth="1"/>
    <col min="6664" max="6664" width="15.7109375" customWidth="1"/>
    <col min="6665" max="6665" width="14.85546875" customWidth="1"/>
    <col min="6666" max="6666" width="27.140625" customWidth="1"/>
    <col min="6667" max="6667" width="17.7109375" customWidth="1"/>
    <col min="6668" max="6668" width="1.28515625" customWidth="1"/>
    <col min="6913" max="6913" width="65.5703125" customWidth="1"/>
    <col min="6914" max="6914" width="15.7109375" customWidth="1"/>
    <col min="6915" max="6915" width="17.7109375" customWidth="1"/>
    <col min="6916" max="6916" width="17" customWidth="1"/>
    <col min="6917" max="6917" width="13.5703125" customWidth="1"/>
    <col min="6918" max="6918" width="13.42578125" customWidth="1"/>
    <col min="6919" max="6919" width="11.140625" customWidth="1"/>
    <col min="6920" max="6920" width="15.7109375" customWidth="1"/>
    <col min="6921" max="6921" width="14.85546875" customWidth="1"/>
    <col min="6922" max="6922" width="27.140625" customWidth="1"/>
    <col min="6923" max="6923" width="17.7109375" customWidth="1"/>
    <col min="6924" max="6924" width="1.28515625" customWidth="1"/>
    <col min="7169" max="7169" width="65.5703125" customWidth="1"/>
    <col min="7170" max="7170" width="15.7109375" customWidth="1"/>
    <col min="7171" max="7171" width="17.7109375" customWidth="1"/>
    <col min="7172" max="7172" width="17" customWidth="1"/>
    <col min="7173" max="7173" width="13.5703125" customWidth="1"/>
    <col min="7174" max="7174" width="13.42578125" customWidth="1"/>
    <col min="7175" max="7175" width="11.140625" customWidth="1"/>
    <col min="7176" max="7176" width="15.7109375" customWidth="1"/>
    <col min="7177" max="7177" width="14.85546875" customWidth="1"/>
    <col min="7178" max="7178" width="27.140625" customWidth="1"/>
    <col min="7179" max="7179" width="17.7109375" customWidth="1"/>
    <col min="7180" max="7180" width="1.28515625" customWidth="1"/>
    <col min="7425" max="7425" width="65.5703125" customWidth="1"/>
    <col min="7426" max="7426" width="15.7109375" customWidth="1"/>
    <col min="7427" max="7427" width="17.7109375" customWidth="1"/>
    <col min="7428" max="7428" width="17" customWidth="1"/>
    <col min="7429" max="7429" width="13.5703125" customWidth="1"/>
    <col min="7430" max="7430" width="13.42578125" customWidth="1"/>
    <col min="7431" max="7431" width="11.140625" customWidth="1"/>
    <col min="7432" max="7432" width="15.7109375" customWidth="1"/>
    <col min="7433" max="7433" width="14.85546875" customWidth="1"/>
    <col min="7434" max="7434" width="27.140625" customWidth="1"/>
    <col min="7435" max="7435" width="17.7109375" customWidth="1"/>
    <col min="7436" max="7436" width="1.28515625" customWidth="1"/>
    <col min="7681" max="7681" width="65.5703125" customWidth="1"/>
    <col min="7682" max="7682" width="15.7109375" customWidth="1"/>
    <col min="7683" max="7683" width="17.7109375" customWidth="1"/>
    <col min="7684" max="7684" width="17" customWidth="1"/>
    <col min="7685" max="7685" width="13.5703125" customWidth="1"/>
    <col min="7686" max="7686" width="13.42578125" customWidth="1"/>
    <col min="7687" max="7687" width="11.140625" customWidth="1"/>
    <col min="7688" max="7688" width="15.7109375" customWidth="1"/>
    <col min="7689" max="7689" width="14.85546875" customWidth="1"/>
    <col min="7690" max="7690" width="27.140625" customWidth="1"/>
    <col min="7691" max="7691" width="17.7109375" customWidth="1"/>
    <col min="7692" max="7692" width="1.28515625" customWidth="1"/>
    <col min="7937" max="7937" width="65.5703125" customWidth="1"/>
    <col min="7938" max="7938" width="15.7109375" customWidth="1"/>
    <col min="7939" max="7939" width="17.7109375" customWidth="1"/>
    <col min="7940" max="7940" width="17" customWidth="1"/>
    <col min="7941" max="7941" width="13.5703125" customWidth="1"/>
    <col min="7942" max="7942" width="13.42578125" customWidth="1"/>
    <col min="7943" max="7943" width="11.140625" customWidth="1"/>
    <col min="7944" max="7944" width="15.7109375" customWidth="1"/>
    <col min="7945" max="7945" width="14.85546875" customWidth="1"/>
    <col min="7946" max="7946" width="27.140625" customWidth="1"/>
    <col min="7947" max="7947" width="17.7109375" customWidth="1"/>
    <col min="7948" max="7948" width="1.28515625" customWidth="1"/>
    <col min="8193" max="8193" width="65.5703125" customWidth="1"/>
    <col min="8194" max="8194" width="15.7109375" customWidth="1"/>
    <col min="8195" max="8195" width="17.7109375" customWidth="1"/>
    <col min="8196" max="8196" width="17" customWidth="1"/>
    <col min="8197" max="8197" width="13.5703125" customWidth="1"/>
    <col min="8198" max="8198" width="13.42578125" customWidth="1"/>
    <col min="8199" max="8199" width="11.140625" customWidth="1"/>
    <col min="8200" max="8200" width="15.7109375" customWidth="1"/>
    <col min="8201" max="8201" width="14.85546875" customWidth="1"/>
    <col min="8202" max="8202" width="27.140625" customWidth="1"/>
    <col min="8203" max="8203" width="17.7109375" customWidth="1"/>
    <col min="8204" max="8204" width="1.28515625" customWidth="1"/>
    <col min="8449" max="8449" width="65.5703125" customWidth="1"/>
    <col min="8450" max="8450" width="15.7109375" customWidth="1"/>
    <col min="8451" max="8451" width="17.7109375" customWidth="1"/>
    <col min="8452" max="8452" width="17" customWidth="1"/>
    <col min="8453" max="8453" width="13.5703125" customWidth="1"/>
    <col min="8454" max="8454" width="13.42578125" customWidth="1"/>
    <col min="8455" max="8455" width="11.140625" customWidth="1"/>
    <col min="8456" max="8456" width="15.7109375" customWidth="1"/>
    <col min="8457" max="8457" width="14.85546875" customWidth="1"/>
    <col min="8458" max="8458" width="27.140625" customWidth="1"/>
    <col min="8459" max="8459" width="17.7109375" customWidth="1"/>
    <col min="8460" max="8460" width="1.28515625" customWidth="1"/>
    <col min="8705" max="8705" width="65.5703125" customWidth="1"/>
    <col min="8706" max="8706" width="15.7109375" customWidth="1"/>
    <col min="8707" max="8707" width="17.7109375" customWidth="1"/>
    <col min="8708" max="8708" width="17" customWidth="1"/>
    <col min="8709" max="8709" width="13.5703125" customWidth="1"/>
    <col min="8710" max="8710" width="13.42578125" customWidth="1"/>
    <col min="8711" max="8711" width="11.140625" customWidth="1"/>
    <col min="8712" max="8712" width="15.7109375" customWidth="1"/>
    <col min="8713" max="8713" width="14.85546875" customWidth="1"/>
    <col min="8714" max="8714" width="27.140625" customWidth="1"/>
    <col min="8715" max="8715" width="17.7109375" customWidth="1"/>
    <col min="8716" max="8716" width="1.28515625" customWidth="1"/>
    <col min="8961" max="8961" width="65.5703125" customWidth="1"/>
    <col min="8962" max="8962" width="15.7109375" customWidth="1"/>
    <col min="8963" max="8963" width="17.7109375" customWidth="1"/>
    <col min="8964" max="8964" width="17" customWidth="1"/>
    <col min="8965" max="8965" width="13.5703125" customWidth="1"/>
    <col min="8966" max="8966" width="13.42578125" customWidth="1"/>
    <col min="8967" max="8967" width="11.140625" customWidth="1"/>
    <col min="8968" max="8968" width="15.7109375" customWidth="1"/>
    <col min="8969" max="8969" width="14.85546875" customWidth="1"/>
    <col min="8970" max="8970" width="27.140625" customWidth="1"/>
    <col min="8971" max="8971" width="17.7109375" customWidth="1"/>
    <col min="8972" max="8972" width="1.28515625" customWidth="1"/>
    <col min="9217" max="9217" width="65.5703125" customWidth="1"/>
    <col min="9218" max="9218" width="15.7109375" customWidth="1"/>
    <col min="9219" max="9219" width="17.7109375" customWidth="1"/>
    <col min="9220" max="9220" width="17" customWidth="1"/>
    <col min="9221" max="9221" width="13.5703125" customWidth="1"/>
    <col min="9222" max="9222" width="13.42578125" customWidth="1"/>
    <col min="9223" max="9223" width="11.140625" customWidth="1"/>
    <col min="9224" max="9224" width="15.7109375" customWidth="1"/>
    <col min="9225" max="9225" width="14.85546875" customWidth="1"/>
    <col min="9226" max="9226" width="27.140625" customWidth="1"/>
    <col min="9227" max="9227" width="17.7109375" customWidth="1"/>
    <col min="9228" max="9228" width="1.28515625" customWidth="1"/>
    <col min="9473" max="9473" width="65.5703125" customWidth="1"/>
    <col min="9474" max="9474" width="15.7109375" customWidth="1"/>
    <col min="9475" max="9475" width="17.7109375" customWidth="1"/>
    <col min="9476" max="9476" width="17" customWidth="1"/>
    <col min="9477" max="9477" width="13.5703125" customWidth="1"/>
    <col min="9478" max="9478" width="13.42578125" customWidth="1"/>
    <col min="9479" max="9479" width="11.140625" customWidth="1"/>
    <col min="9480" max="9480" width="15.7109375" customWidth="1"/>
    <col min="9481" max="9481" width="14.85546875" customWidth="1"/>
    <col min="9482" max="9482" width="27.140625" customWidth="1"/>
    <col min="9483" max="9483" width="17.7109375" customWidth="1"/>
    <col min="9484" max="9484" width="1.28515625" customWidth="1"/>
    <col min="9729" max="9729" width="65.5703125" customWidth="1"/>
    <col min="9730" max="9730" width="15.7109375" customWidth="1"/>
    <col min="9731" max="9731" width="17.7109375" customWidth="1"/>
    <col min="9732" max="9732" width="17" customWidth="1"/>
    <col min="9733" max="9733" width="13.5703125" customWidth="1"/>
    <col min="9734" max="9734" width="13.42578125" customWidth="1"/>
    <col min="9735" max="9735" width="11.140625" customWidth="1"/>
    <col min="9736" max="9736" width="15.7109375" customWidth="1"/>
    <col min="9737" max="9737" width="14.85546875" customWidth="1"/>
    <col min="9738" max="9738" width="27.140625" customWidth="1"/>
    <col min="9739" max="9739" width="17.7109375" customWidth="1"/>
    <col min="9740" max="9740" width="1.28515625" customWidth="1"/>
    <col min="9985" max="9985" width="65.5703125" customWidth="1"/>
    <col min="9986" max="9986" width="15.7109375" customWidth="1"/>
    <col min="9987" max="9987" width="17.7109375" customWidth="1"/>
    <col min="9988" max="9988" width="17" customWidth="1"/>
    <col min="9989" max="9989" width="13.5703125" customWidth="1"/>
    <col min="9990" max="9990" width="13.42578125" customWidth="1"/>
    <col min="9991" max="9991" width="11.140625" customWidth="1"/>
    <col min="9992" max="9992" width="15.7109375" customWidth="1"/>
    <col min="9993" max="9993" width="14.85546875" customWidth="1"/>
    <col min="9994" max="9994" width="27.140625" customWidth="1"/>
    <col min="9995" max="9995" width="17.7109375" customWidth="1"/>
    <col min="9996" max="9996" width="1.28515625" customWidth="1"/>
    <col min="10241" max="10241" width="65.5703125" customWidth="1"/>
    <col min="10242" max="10242" width="15.7109375" customWidth="1"/>
    <col min="10243" max="10243" width="17.7109375" customWidth="1"/>
    <col min="10244" max="10244" width="17" customWidth="1"/>
    <col min="10245" max="10245" width="13.5703125" customWidth="1"/>
    <col min="10246" max="10246" width="13.42578125" customWidth="1"/>
    <col min="10247" max="10247" width="11.140625" customWidth="1"/>
    <col min="10248" max="10248" width="15.7109375" customWidth="1"/>
    <col min="10249" max="10249" width="14.85546875" customWidth="1"/>
    <col min="10250" max="10250" width="27.140625" customWidth="1"/>
    <col min="10251" max="10251" width="17.7109375" customWidth="1"/>
    <col min="10252" max="10252" width="1.28515625" customWidth="1"/>
    <col min="10497" max="10497" width="65.5703125" customWidth="1"/>
    <col min="10498" max="10498" width="15.7109375" customWidth="1"/>
    <col min="10499" max="10499" width="17.7109375" customWidth="1"/>
    <col min="10500" max="10500" width="17" customWidth="1"/>
    <col min="10501" max="10501" width="13.5703125" customWidth="1"/>
    <col min="10502" max="10502" width="13.42578125" customWidth="1"/>
    <col min="10503" max="10503" width="11.140625" customWidth="1"/>
    <col min="10504" max="10504" width="15.7109375" customWidth="1"/>
    <col min="10505" max="10505" width="14.85546875" customWidth="1"/>
    <col min="10506" max="10506" width="27.140625" customWidth="1"/>
    <col min="10507" max="10507" width="17.7109375" customWidth="1"/>
    <col min="10508" max="10508" width="1.28515625" customWidth="1"/>
    <col min="10753" max="10753" width="65.5703125" customWidth="1"/>
    <col min="10754" max="10754" width="15.7109375" customWidth="1"/>
    <col min="10755" max="10755" width="17.7109375" customWidth="1"/>
    <col min="10756" max="10756" width="17" customWidth="1"/>
    <col min="10757" max="10757" width="13.5703125" customWidth="1"/>
    <col min="10758" max="10758" width="13.42578125" customWidth="1"/>
    <col min="10759" max="10759" width="11.140625" customWidth="1"/>
    <col min="10760" max="10760" width="15.7109375" customWidth="1"/>
    <col min="10761" max="10761" width="14.85546875" customWidth="1"/>
    <col min="10762" max="10762" width="27.140625" customWidth="1"/>
    <col min="10763" max="10763" width="17.7109375" customWidth="1"/>
    <col min="10764" max="10764" width="1.28515625" customWidth="1"/>
    <col min="11009" max="11009" width="65.5703125" customWidth="1"/>
    <col min="11010" max="11010" width="15.7109375" customWidth="1"/>
    <col min="11011" max="11011" width="17.7109375" customWidth="1"/>
    <col min="11012" max="11012" width="17" customWidth="1"/>
    <col min="11013" max="11013" width="13.5703125" customWidth="1"/>
    <col min="11014" max="11014" width="13.42578125" customWidth="1"/>
    <col min="11015" max="11015" width="11.140625" customWidth="1"/>
    <col min="11016" max="11016" width="15.7109375" customWidth="1"/>
    <col min="11017" max="11017" width="14.85546875" customWidth="1"/>
    <col min="11018" max="11018" width="27.140625" customWidth="1"/>
    <col min="11019" max="11019" width="17.7109375" customWidth="1"/>
    <col min="11020" max="11020" width="1.28515625" customWidth="1"/>
    <col min="11265" max="11265" width="65.5703125" customWidth="1"/>
    <col min="11266" max="11266" width="15.7109375" customWidth="1"/>
    <col min="11267" max="11267" width="17.7109375" customWidth="1"/>
    <col min="11268" max="11268" width="17" customWidth="1"/>
    <col min="11269" max="11269" width="13.5703125" customWidth="1"/>
    <col min="11270" max="11270" width="13.42578125" customWidth="1"/>
    <col min="11271" max="11271" width="11.140625" customWidth="1"/>
    <col min="11272" max="11272" width="15.7109375" customWidth="1"/>
    <col min="11273" max="11273" width="14.85546875" customWidth="1"/>
    <col min="11274" max="11274" width="27.140625" customWidth="1"/>
    <col min="11275" max="11275" width="17.7109375" customWidth="1"/>
    <col min="11276" max="11276" width="1.28515625" customWidth="1"/>
    <col min="11521" max="11521" width="65.5703125" customWidth="1"/>
    <col min="11522" max="11522" width="15.7109375" customWidth="1"/>
    <col min="11523" max="11523" width="17.7109375" customWidth="1"/>
    <col min="11524" max="11524" width="17" customWidth="1"/>
    <col min="11525" max="11525" width="13.5703125" customWidth="1"/>
    <col min="11526" max="11526" width="13.42578125" customWidth="1"/>
    <col min="11527" max="11527" width="11.140625" customWidth="1"/>
    <col min="11528" max="11528" width="15.7109375" customWidth="1"/>
    <col min="11529" max="11529" width="14.85546875" customWidth="1"/>
    <col min="11530" max="11530" width="27.140625" customWidth="1"/>
    <col min="11531" max="11531" width="17.7109375" customWidth="1"/>
    <col min="11532" max="11532" width="1.28515625" customWidth="1"/>
    <col min="11777" max="11777" width="65.5703125" customWidth="1"/>
    <col min="11778" max="11778" width="15.7109375" customWidth="1"/>
    <col min="11779" max="11779" width="17.7109375" customWidth="1"/>
    <col min="11780" max="11780" width="17" customWidth="1"/>
    <col min="11781" max="11781" width="13.5703125" customWidth="1"/>
    <col min="11782" max="11782" width="13.42578125" customWidth="1"/>
    <col min="11783" max="11783" width="11.140625" customWidth="1"/>
    <col min="11784" max="11784" width="15.7109375" customWidth="1"/>
    <col min="11785" max="11785" width="14.85546875" customWidth="1"/>
    <col min="11786" max="11786" width="27.140625" customWidth="1"/>
    <col min="11787" max="11787" width="17.7109375" customWidth="1"/>
    <col min="11788" max="11788" width="1.28515625" customWidth="1"/>
    <col min="12033" max="12033" width="65.5703125" customWidth="1"/>
    <col min="12034" max="12034" width="15.7109375" customWidth="1"/>
    <col min="12035" max="12035" width="17.7109375" customWidth="1"/>
    <col min="12036" max="12036" width="17" customWidth="1"/>
    <col min="12037" max="12037" width="13.5703125" customWidth="1"/>
    <col min="12038" max="12038" width="13.42578125" customWidth="1"/>
    <col min="12039" max="12039" width="11.140625" customWidth="1"/>
    <col min="12040" max="12040" width="15.7109375" customWidth="1"/>
    <col min="12041" max="12041" width="14.85546875" customWidth="1"/>
    <col min="12042" max="12042" width="27.140625" customWidth="1"/>
    <col min="12043" max="12043" width="17.7109375" customWidth="1"/>
    <col min="12044" max="12044" width="1.28515625" customWidth="1"/>
    <col min="12289" max="12289" width="65.5703125" customWidth="1"/>
    <col min="12290" max="12290" width="15.7109375" customWidth="1"/>
    <col min="12291" max="12291" width="17.7109375" customWidth="1"/>
    <col min="12292" max="12292" width="17" customWidth="1"/>
    <col min="12293" max="12293" width="13.5703125" customWidth="1"/>
    <col min="12294" max="12294" width="13.42578125" customWidth="1"/>
    <col min="12295" max="12295" width="11.140625" customWidth="1"/>
    <col min="12296" max="12296" width="15.7109375" customWidth="1"/>
    <col min="12297" max="12297" width="14.85546875" customWidth="1"/>
    <col min="12298" max="12298" width="27.140625" customWidth="1"/>
    <col min="12299" max="12299" width="17.7109375" customWidth="1"/>
    <col min="12300" max="12300" width="1.28515625" customWidth="1"/>
    <col min="12545" max="12545" width="65.5703125" customWidth="1"/>
    <col min="12546" max="12546" width="15.7109375" customWidth="1"/>
    <col min="12547" max="12547" width="17.7109375" customWidth="1"/>
    <col min="12548" max="12548" width="17" customWidth="1"/>
    <col min="12549" max="12549" width="13.5703125" customWidth="1"/>
    <col min="12550" max="12550" width="13.42578125" customWidth="1"/>
    <col min="12551" max="12551" width="11.140625" customWidth="1"/>
    <col min="12552" max="12552" width="15.7109375" customWidth="1"/>
    <col min="12553" max="12553" width="14.85546875" customWidth="1"/>
    <col min="12554" max="12554" width="27.140625" customWidth="1"/>
    <col min="12555" max="12555" width="17.7109375" customWidth="1"/>
    <col min="12556" max="12556" width="1.28515625" customWidth="1"/>
    <col min="12801" max="12801" width="65.5703125" customWidth="1"/>
    <col min="12802" max="12802" width="15.7109375" customWidth="1"/>
    <col min="12803" max="12803" width="17.7109375" customWidth="1"/>
    <col min="12804" max="12804" width="17" customWidth="1"/>
    <col min="12805" max="12805" width="13.5703125" customWidth="1"/>
    <col min="12806" max="12806" width="13.42578125" customWidth="1"/>
    <col min="12807" max="12807" width="11.140625" customWidth="1"/>
    <col min="12808" max="12808" width="15.7109375" customWidth="1"/>
    <col min="12809" max="12809" width="14.85546875" customWidth="1"/>
    <col min="12810" max="12810" width="27.140625" customWidth="1"/>
    <col min="12811" max="12811" width="17.7109375" customWidth="1"/>
    <col min="12812" max="12812" width="1.28515625" customWidth="1"/>
    <col min="13057" max="13057" width="65.5703125" customWidth="1"/>
    <col min="13058" max="13058" width="15.7109375" customWidth="1"/>
    <col min="13059" max="13059" width="17.7109375" customWidth="1"/>
    <col min="13060" max="13060" width="17" customWidth="1"/>
    <col min="13061" max="13061" width="13.5703125" customWidth="1"/>
    <col min="13062" max="13062" width="13.42578125" customWidth="1"/>
    <col min="13063" max="13063" width="11.140625" customWidth="1"/>
    <col min="13064" max="13064" width="15.7109375" customWidth="1"/>
    <col min="13065" max="13065" width="14.85546875" customWidth="1"/>
    <col min="13066" max="13066" width="27.140625" customWidth="1"/>
    <col min="13067" max="13067" width="17.7109375" customWidth="1"/>
    <col min="13068" max="13068" width="1.28515625" customWidth="1"/>
    <col min="13313" max="13313" width="65.5703125" customWidth="1"/>
    <col min="13314" max="13314" width="15.7109375" customWidth="1"/>
    <col min="13315" max="13315" width="17.7109375" customWidth="1"/>
    <col min="13316" max="13316" width="17" customWidth="1"/>
    <col min="13317" max="13317" width="13.5703125" customWidth="1"/>
    <col min="13318" max="13318" width="13.42578125" customWidth="1"/>
    <col min="13319" max="13319" width="11.140625" customWidth="1"/>
    <col min="13320" max="13320" width="15.7109375" customWidth="1"/>
    <col min="13321" max="13321" width="14.85546875" customWidth="1"/>
    <col min="13322" max="13322" width="27.140625" customWidth="1"/>
    <col min="13323" max="13323" width="17.7109375" customWidth="1"/>
    <col min="13324" max="13324" width="1.28515625" customWidth="1"/>
    <col min="13569" max="13569" width="65.5703125" customWidth="1"/>
    <col min="13570" max="13570" width="15.7109375" customWidth="1"/>
    <col min="13571" max="13571" width="17.7109375" customWidth="1"/>
    <col min="13572" max="13572" width="17" customWidth="1"/>
    <col min="13573" max="13573" width="13.5703125" customWidth="1"/>
    <col min="13574" max="13574" width="13.42578125" customWidth="1"/>
    <col min="13575" max="13575" width="11.140625" customWidth="1"/>
    <col min="13576" max="13576" width="15.7109375" customWidth="1"/>
    <col min="13577" max="13577" width="14.85546875" customWidth="1"/>
    <col min="13578" max="13578" width="27.140625" customWidth="1"/>
    <col min="13579" max="13579" width="17.7109375" customWidth="1"/>
    <col min="13580" max="13580" width="1.28515625" customWidth="1"/>
    <col min="13825" max="13825" width="65.5703125" customWidth="1"/>
    <col min="13826" max="13826" width="15.7109375" customWidth="1"/>
    <col min="13827" max="13827" width="17.7109375" customWidth="1"/>
    <col min="13828" max="13828" width="17" customWidth="1"/>
    <col min="13829" max="13829" width="13.5703125" customWidth="1"/>
    <col min="13830" max="13830" width="13.42578125" customWidth="1"/>
    <col min="13831" max="13831" width="11.140625" customWidth="1"/>
    <col min="13832" max="13832" width="15.7109375" customWidth="1"/>
    <col min="13833" max="13833" width="14.85546875" customWidth="1"/>
    <col min="13834" max="13834" width="27.140625" customWidth="1"/>
    <col min="13835" max="13835" width="17.7109375" customWidth="1"/>
    <col min="13836" max="13836" width="1.28515625" customWidth="1"/>
    <col min="14081" max="14081" width="65.5703125" customWidth="1"/>
    <col min="14082" max="14082" width="15.7109375" customWidth="1"/>
    <col min="14083" max="14083" width="17.7109375" customWidth="1"/>
    <col min="14084" max="14084" width="17" customWidth="1"/>
    <col min="14085" max="14085" width="13.5703125" customWidth="1"/>
    <col min="14086" max="14086" width="13.42578125" customWidth="1"/>
    <col min="14087" max="14087" width="11.140625" customWidth="1"/>
    <col min="14088" max="14088" width="15.7109375" customWidth="1"/>
    <col min="14089" max="14089" width="14.85546875" customWidth="1"/>
    <col min="14090" max="14090" width="27.140625" customWidth="1"/>
    <col min="14091" max="14091" width="17.7109375" customWidth="1"/>
    <col min="14092" max="14092" width="1.28515625" customWidth="1"/>
    <col min="14337" max="14337" width="65.5703125" customWidth="1"/>
    <col min="14338" max="14338" width="15.7109375" customWidth="1"/>
    <col min="14339" max="14339" width="17.7109375" customWidth="1"/>
    <col min="14340" max="14340" width="17" customWidth="1"/>
    <col min="14341" max="14341" width="13.5703125" customWidth="1"/>
    <col min="14342" max="14342" width="13.42578125" customWidth="1"/>
    <col min="14343" max="14343" width="11.140625" customWidth="1"/>
    <col min="14344" max="14344" width="15.7109375" customWidth="1"/>
    <col min="14345" max="14345" width="14.85546875" customWidth="1"/>
    <col min="14346" max="14346" width="27.140625" customWidth="1"/>
    <col min="14347" max="14347" width="17.7109375" customWidth="1"/>
    <col min="14348" max="14348" width="1.28515625" customWidth="1"/>
    <col min="14593" max="14593" width="65.5703125" customWidth="1"/>
    <col min="14594" max="14594" width="15.7109375" customWidth="1"/>
    <col min="14595" max="14595" width="17.7109375" customWidth="1"/>
    <col min="14596" max="14596" width="17" customWidth="1"/>
    <col min="14597" max="14597" width="13.5703125" customWidth="1"/>
    <col min="14598" max="14598" width="13.42578125" customWidth="1"/>
    <col min="14599" max="14599" width="11.140625" customWidth="1"/>
    <col min="14600" max="14600" width="15.7109375" customWidth="1"/>
    <col min="14601" max="14601" width="14.85546875" customWidth="1"/>
    <col min="14602" max="14602" width="27.140625" customWidth="1"/>
    <col min="14603" max="14603" width="17.7109375" customWidth="1"/>
    <col min="14604" max="14604" width="1.28515625" customWidth="1"/>
    <col min="14849" max="14849" width="65.5703125" customWidth="1"/>
    <col min="14850" max="14850" width="15.7109375" customWidth="1"/>
    <col min="14851" max="14851" width="17.7109375" customWidth="1"/>
    <col min="14852" max="14852" width="17" customWidth="1"/>
    <col min="14853" max="14853" width="13.5703125" customWidth="1"/>
    <col min="14854" max="14854" width="13.42578125" customWidth="1"/>
    <col min="14855" max="14855" width="11.140625" customWidth="1"/>
    <col min="14856" max="14856" width="15.7109375" customWidth="1"/>
    <col min="14857" max="14857" width="14.85546875" customWidth="1"/>
    <col min="14858" max="14858" width="27.140625" customWidth="1"/>
    <col min="14859" max="14859" width="17.7109375" customWidth="1"/>
    <col min="14860" max="14860" width="1.28515625" customWidth="1"/>
    <col min="15105" max="15105" width="65.5703125" customWidth="1"/>
    <col min="15106" max="15106" width="15.7109375" customWidth="1"/>
    <col min="15107" max="15107" width="17.7109375" customWidth="1"/>
    <col min="15108" max="15108" width="17" customWidth="1"/>
    <col min="15109" max="15109" width="13.5703125" customWidth="1"/>
    <col min="15110" max="15110" width="13.42578125" customWidth="1"/>
    <col min="15111" max="15111" width="11.140625" customWidth="1"/>
    <col min="15112" max="15112" width="15.7109375" customWidth="1"/>
    <col min="15113" max="15113" width="14.85546875" customWidth="1"/>
    <col min="15114" max="15114" width="27.140625" customWidth="1"/>
    <col min="15115" max="15115" width="17.7109375" customWidth="1"/>
    <col min="15116" max="15116" width="1.28515625" customWidth="1"/>
    <col min="15361" max="15361" width="65.5703125" customWidth="1"/>
    <col min="15362" max="15362" width="15.7109375" customWidth="1"/>
    <col min="15363" max="15363" width="17.7109375" customWidth="1"/>
    <col min="15364" max="15364" width="17" customWidth="1"/>
    <col min="15365" max="15365" width="13.5703125" customWidth="1"/>
    <col min="15366" max="15366" width="13.42578125" customWidth="1"/>
    <col min="15367" max="15367" width="11.140625" customWidth="1"/>
    <col min="15368" max="15368" width="15.7109375" customWidth="1"/>
    <col min="15369" max="15369" width="14.85546875" customWidth="1"/>
    <col min="15370" max="15370" width="27.140625" customWidth="1"/>
    <col min="15371" max="15371" width="17.7109375" customWidth="1"/>
    <col min="15372" max="15372" width="1.28515625" customWidth="1"/>
    <col min="15617" max="15617" width="65.5703125" customWidth="1"/>
    <col min="15618" max="15618" width="15.7109375" customWidth="1"/>
    <col min="15619" max="15619" width="17.7109375" customWidth="1"/>
    <col min="15620" max="15620" width="17" customWidth="1"/>
    <col min="15621" max="15621" width="13.5703125" customWidth="1"/>
    <col min="15622" max="15622" width="13.42578125" customWidth="1"/>
    <col min="15623" max="15623" width="11.140625" customWidth="1"/>
    <col min="15624" max="15624" width="15.7109375" customWidth="1"/>
    <col min="15625" max="15625" width="14.85546875" customWidth="1"/>
    <col min="15626" max="15626" width="27.140625" customWidth="1"/>
    <col min="15627" max="15627" width="17.7109375" customWidth="1"/>
    <col min="15628" max="15628" width="1.28515625" customWidth="1"/>
    <col min="15873" max="15873" width="65.5703125" customWidth="1"/>
    <col min="15874" max="15874" width="15.7109375" customWidth="1"/>
    <col min="15875" max="15875" width="17.7109375" customWidth="1"/>
    <col min="15876" max="15876" width="17" customWidth="1"/>
    <col min="15877" max="15877" width="13.5703125" customWidth="1"/>
    <col min="15878" max="15878" width="13.42578125" customWidth="1"/>
    <col min="15879" max="15879" width="11.140625" customWidth="1"/>
    <col min="15880" max="15880" width="15.7109375" customWidth="1"/>
    <col min="15881" max="15881" width="14.85546875" customWidth="1"/>
    <col min="15882" max="15882" width="27.140625" customWidth="1"/>
    <col min="15883" max="15883" width="17.7109375" customWidth="1"/>
    <col min="15884" max="15884" width="1.28515625" customWidth="1"/>
    <col min="16129" max="16129" width="65.5703125" customWidth="1"/>
    <col min="16130" max="16130" width="15.7109375" customWidth="1"/>
    <col min="16131" max="16131" width="17.7109375" customWidth="1"/>
    <col min="16132" max="16132" width="17" customWidth="1"/>
    <col min="16133" max="16133" width="13.5703125" customWidth="1"/>
    <col min="16134" max="16134" width="13.42578125" customWidth="1"/>
    <col min="16135" max="16135" width="11.140625" customWidth="1"/>
    <col min="16136" max="16136" width="15.7109375" customWidth="1"/>
    <col min="16137" max="16137" width="14.85546875" customWidth="1"/>
    <col min="16138" max="16138" width="27.140625" customWidth="1"/>
    <col min="16139" max="16139" width="17.7109375" customWidth="1"/>
    <col min="16140" max="16140" width="1.28515625" customWidth="1"/>
  </cols>
  <sheetData>
    <row r="1" spans="1:11" s="18" customFormat="1" x14ac:dyDescent="0.25">
      <c r="D1" s="508"/>
      <c r="K1" s="362"/>
    </row>
    <row r="2" spans="1:11" s="18" customFormat="1" x14ac:dyDescent="0.25">
      <c r="A2" s="19" t="s">
        <v>84</v>
      </c>
      <c r="B2" s="20"/>
      <c r="C2" s="20"/>
      <c r="D2" s="503"/>
      <c r="E2" s="20"/>
      <c r="F2" s="20"/>
      <c r="G2" s="20"/>
      <c r="H2" s="20"/>
      <c r="I2" s="20"/>
      <c r="J2" s="20"/>
      <c r="K2" s="363" t="s">
        <v>20</v>
      </c>
    </row>
    <row r="3" spans="1:11" s="18" customFormat="1" x14ac:dyDescent="0.25">
      <c r="A3" s="154" t="s">
        <v>85</v>
      </c>
      <c r="B3" s="20"/>
      <c r="C3" s="20"/>
      <c r="D3" s="503"/>
      <c r="E3" s="20"/>
      <c r="F3" s="20"/>
      <c r="G3" s="20"/>
      <c r="H3" s="20"/>
      <c r="I3" s="20"/>
      <c r="J3" s="20"/>
      <c r="K3" s="364"/>
    </row>
    <row r="4" spans="1:11" s="18" customFormat="1" x14ac:dyDescent="0.25">
      <c r="A4" s="29" t="s">
        <v>2297</v>
      </c>
      <c r="B4" s="20"/>
      <c r="C4" s="20"/>
      <c r="D4" s="503"/>
      <c r="E4" s="20"/>
      <c r="F4" s="20"/>
      <c r="G4" s="20"/>
      <c r="H4" s="20"/>
      <c r="I4" s="20"/>
      <c r="J4" s="20"/>
      <c r="K4" s="364"/>
    </row>
    <row r="5" spans="1:11" s="18" customFormat="1" x14ac:dyDescent="0.25">
      <c r="D5" s="508"/>
      <c r="K5" s="362"/>
    </row>
    <row r="6" spans="1:11" s="18" customFormat="1" x14ac:dyDescent="0.25">
      <c r="A6" s="400"/>
      <c r="B6" s="400"/>
      <c r="C6" s="400"/>
      <c r="D6" s="504"/>
      <c r="E6" s="23"/>
      <c r="F6" s="23"/>
      <c r="G6" s="400"/>
      <c r="H6" s="932"/>
      <c r="I6" s="932"/>
      <c r="J6" s="400"/>
      <c r="K6" s="365"/>
    </row>
    <row r="7" spans="1:11" s="24" customFormat="1" x14ac:dyDescent="0.25">
      <c r="A7" s="933" t="s">
        <v>29</v>
      </c>
      <c r="B7" s="930" t="s">
        <v>30</v>
      </c>
      <c r="C7" s="930" t="s">
        <v>31</v>
      </c>
      <c r="D7" s="930" t="s">
        <v>32</v>
      </c>
      <c r="E7" s="930" t="s">
        <v>33</v>
      </c>
      <c r="F7" s="930"/>
      <c r="G7" s="930" t="s">
        <v>34</v>
      </c>
      <c r="H7" s="930" t="s">
        <v>35</v>
      </c>
      <c r="I7" s="930"/>
      <c r="J7" s="930" t="s">
        <v>36</v>
      </c>
      <c r="K7" s="931" t="s">
        <v>37</v>
      </c>
    </row>
    <row r="8" spans="1:11" s="24" customFormat="1" x14ac:dyDescent="0.25">
      <c r="A8" s="933"/>
      <c r="B8" s="930"/>
      <c r="C8" s="930"/>
      <c r="D8" s="930"/>
      <c r="E8" s="736" t="s">
        <v>38</v>
      </c>
      <c r="F8" s="736" t="s">
        <v>39</v>
      </c>
      <c r="G8" s="930"/>
      <c r="H8" s="736" t="s">
        <v>38</v>
      </c>
      <c r="I8" s="736" t="s">
        <v>39</v>
      </c>
      <c r="J8" s="930"/>
      <c r="K8" s="931"/>
    </row>
    <row r="9" spans="1:11" ht="15.95" customHeight="1" x14ac:dyDescent="0.25">
      <c r="A9" s="302" t="s">
        <v>1709</v>
      </c>
      <c r="B9" s="303"/>
      <c r="C9" s="303"/>
      <c r="D9" s="755"/>
      <c r="E9" s="303"/>
      <c r="F9" s="303"/>
      <c r="G9" s="303"/>
      <c r="H9" s="303"/>
      <c r="I9" s="303"/>
      <c r="J9" s="303"/>
      <c r="K9" s="754">
        <f>SUM(K10)</f>
        <v>0</v>
      </c>
    </row>
    <row r="10" spans="1:11" ht="15.95" customHeight="1" x14ac:dyDescent="0.25">
      <c r="A10" s="35"/>
      <c r="B10" s="36"/>
      <c r="C10" s="36"/>
      <c r="D10" s="398"/>
      <c r="E10" s="36"/>
      <c r="F10" s="36"/>
      <c r="G10" s="36"/>
      <c r="H10" s="36"/>
      <c r="I10" s="36"/>
      <c r="J10" s="36"/>
      <c r="K10" s="76"/>
    </row>
    <row r="11" spans="1:11" ht="15.95" customHeight="1" x14ac:dyDescent="0.25">
      <c r="A11" s="302" t="s">
        <v>1710</v>
      </c>
      <c r="B11" s="303"/>
      <c r="C11" s="303"/>
      <c r="D11" s="755"/>
      <c r="E11" s="303"/>
      <c r="F11" s="303"/>
      <c r="G11" s="303"/>
      <c r="H11" s="303"/>
      <c r="I11" s="303"/>
      <c r="J11" s="303"/>
      <c r="K11" s="754">
        <f>SUM(K12:K17)</f>
        <v>34966100</v>
      </c>
    </row>
    <row r="12" spans="1:11" ht="15.95" customHeight="1" x14ac:dyDescent="0.25">
      <c r="A12" s="252" t="s">
        <v>1711</v>
      </c>
      <c r="B12" s="252" t="s">
        <v>1712</v>
      </c>
      <c r="C12" s="252" t="s">
        <v>102</v>
      </c>
      <c r="D12" s="692" t="s">
        <v>1713</v>
      </c>
      <c r="E12" s="752">
        <v>187.5</v>
      </c>
      <c r="F12" s="41"/>
      <c r="G12" s="41"/>
      <c r="H12" s="176">
        <v>6.0000000000000001E-3</v>
      </c>
      <c r="I12" s="176">
        <v>2.1999999999999999E-2</v>
      </c>
      <c r="J12" s="41" t="s">
        <v>1714</v>
      </c>
      <c r="K12" s="741">
        <f>14217040</f>
        <v>14217040</v>
      </c>
    </row>
    <row r="13" spans="1:11" ht="15.95" customHeight="1" x14ac:dyDescent="0.25">
      <c r="A13" s="91" t="s">
        <v>2023</v>
      </c>
      <c r="B13" s="252" t="s">
        <v>1715</v>
      </c>
      <c r="C13" s="252" t="s">
        <v>102</v>
      </c>
      <c r="D13" s="692" t="s">
        <v>1713</v>
      </c>
      <c r="E13" s="41"/>
      <c r="F13" s="41"/>
      <c r="G13" s="252" t="s">
        <v>1716</v>
      </c>
      <c r="H13" s="41"/>
      <c r="I13" s="41"/>
      <c r="J13" s="41" t="s">
        <v>1714</v>
      </c>
      <c r="K13" s="741">
        <f>6330000+4700800</f>
        <v>11030800</v>
      </c>
    </row>
    <row r="14" spans="1:11" ht="15.95" customHeight="1" x14ac:dyDescent="0.25">
      <c r="A14" s="252" t="s">
        <v>597</v>
      </c>
      <c r="B14" s="252" t="s">
        <v>1717</v>
      </c>
      <c r="C14" s="252" t="s">
        <v>285</v>
      </c>
      <c r="D14" s="692" t="s">
        <v>1713</v>
      </c>
      <c r="E14" s="752">
        <v>158.85</v>
      </c>
      <c r="F14" s="752">
        <v>0</v>
      </c>
      <c r="G14" s="41"/>
      <c r="H14" s="752" t="s">
        <v>1718</v>
      </c>
      <c r="I14" s="752" t="s">
        <v>1719</v>
      </c>
      <c r="J14" s="41" t="s">
        <v>1714</v>
      </c>
      <c r="K14" s="741">
        <v>5137230</v>
      </c>
    </row>
    <row r="15" spans="1:11" ht="15.95" customHeight="1" x14ac:dyDescent="0.25">
      <c r="A15" s="252" t="s">
        <v>1720</v>
      </c>
      <c r="B15" s="252" t="s">
        <v>863</v>
      </c>
      <c r="C15" s="252" t="s">
        <v>285</v>
      </c>
      <c r="D15" s="692" t="s">
        <v>1713</v>
      </c>
      <c r="E15" s="752">
        <v>21.3</v>
      </c>
      <c r="F15" s="752">
        <v>65.5</v>
      </c>
      <c r="G15" s="752"/>
      <c r="H15" s="176">
        <v>8.3000000000000001E-4</v>
      </c>
      <c r="I15" s="176">
        <v>1.5E-3</v>
      </c>
      <c r="J15" s="41" t="s">
        <v>1714</v>
      </c>
      <c r="K15" s="741">
        <v>3944030</v>
      </c>
    </row>
    <row r="16" spans="1:11" ht="15.95" customHeight="1" x14ac:dyDescent="0.25">
      <c r="A16" s="91" t="s">
        <v>2301</v>
      </c>
      <c r="B16" s="252" t="s">
        <v>863</v>
      </c>
      <c r="C16" s="252" t="s">
        <v>102</v>
      </c>
      <c r="D16" s="692" t="s">
        <v>1713</v>
      </c>
      <c r="E16" s="41"/>
      <c r="F16" s="41"/>
      <c r="G16" s="41"/>
      <c r="H16" s="41"/>
      <c r="I16" s="41"/>
      <c r="J16" s="41" t="s">
        <v>1714</v>
      </c>
      <c r="K16" s="741">
        <v>546750</v>
      </c>
    </row>
    <row r="17" spans="1:11" ht="15.95" customHeight="1" x14ac:dyDescent="0.25">
      <c r="A17" s="675" t="s">
        <v>2302</v>
      </c>
      <c r="B17" s="36"/>
      <c r="C17" s="36" t="s">
        <v>260</v>
      </c>
      <c r="D17" s="398" t="s">
        <v>260</v>
      </c>
      <c r="E17" s="752"/>
      <c r="F17" s="752"/>
      <c r="G17" s="41"/>
      <c r="H17" s="41"/>
      <c r="I17" s="41"/>
      <c r="J17" s="41" t="s">
        <v>1714</v>
      </c>
      <c r="K17" s="741">
        <v>90250</v>
      </c>
    </row>
    <row r="18" spans="1:11" ht="15.95" customHeight="1" x14ac:dyDescent="0.25">
      <c r="A18" s="35"/>
      <c r="B18" s="36"/>
      <c r="C18" s="36"/>
      <c r="D18" s="398"/>
      <c r="E18" s="36"/>
      <c r="F18" s="36"/>
      <c r="G18" s="36"/>
      <c r="H18" s="36"/>
      <c r="I18" s="36"/>
      <c r="J18" s="36"/>
      <c r="K18" s="76"/>
    </row>
    <row r="19" spans="1:11" s="18" customFormat="1" ht="15.95" customHeight="1" x14ac:dyDescent="0.25">
      <c r="A19" s="302" t="s">
        <v>1721</v>
      </c>
      <c r="B19" s="303"/>
      <c r="C19" s="303"/>
      <c r="D19" s="755"/>
      <c r="E19" s="303"/>
      <c r="F19" s="303"/>
      <c r="G19" s="303"/>
      <c r="H19" s="303"/>
      <c r="I19" s="303"/>
      <c r="J19" s="303"/>
      <c r="K19" s="754">
        <f>SUM(K20)</f>
        <v>3516000</v>
      </c>
    </row>
    <row r="20" spans="1:11" s="25" customFormat="1" ht="30" x14ac:dyDescent="0.25">
      <c r="A20" s="91" t="s">
        <v>240</v>
      </c>
      <c r="B20" s="252" t="s">
        <v>102</v>
      </c>
      <c r="C20" s="252" t="s">
        <v>898</v>
      </c>
      <c r="D20" s="692" t="s">
        <v>1722</v>
      </c>
      <c r="E20" s="47"/>
      <c r="F20" s="47"/>
      <c r="G20" s="47"/>
      <c r="H20" s="496" t="s">
        <v>1723</v>
      </c>
      <c r="I20" s="496" t="s">
        <v>1724</v>
      </c>
      <c r="J20" s="41" t="s">
        <v>1714</v>
      </c>
      <c r="K20" s="741">
        <f>125400+3265000+125600</f>
        <v>3516000</v>
      </c>
    </row>
    <row r="21" spans="1:11" s="18" customFormat="1" ht="15.95" customHeight="1" x14ac:dyDescent="0.25">
      <c r="A21" s="35"/>
      <c r="B21" s="47"/>
      <c r="C21" s="47"/>
      <c r="D21" s="402"/>
      <c r="E21" s="47"/>
      <c r="F21" s="47"/>
      <c r="G21" s="47"/>
      <c r="H21" s="88"/>
      <c r="I21" s="88"/>
      <c r="J21" s="88"/>
      <c r="K21" s="123"/>
    </row>
    <row r="22" spans="1:11" ht="15.95" customHeight="1" x14ac:dyDescent="0.25">
      <c r="A22" s="302" t="s">
        <v>1725</v>
      </c>
      <c r="B22" s="303"/>
      <c r="C22" s="303"/>
      <c r="D22" s="755"/>
      <c r="E22" s="303"/>
      <c r="F22" s="303"/>
      <c r="G22" s="303"/>
      <c r="H22" s="303"/>
      <c r="I22" s="303"/>
      <c r="J22" s="303"/>
      <c r="K22" s="754">
        <f>SUM(K23:K27)</f>
        <v>3927760</v>
      </c>
    </row>
    <row r="23" spans="1:11" ht="15.95" customHeight="1" x14ac:dyDescent="0.25">
      <c r="A23" s="252" t="s">
        <v>159</v>
      </c>
      <c r="B23" s="252" t="s">
        <v>1726</v>
      </c>
      <c r="C23" s="252" t="s">
        <v>1727</v>
      </c>
      <c r="D23" s="398"/>
      <c r="E23" s="752">
        <v>69</v>
      </c>
      <c r="F23" s="752">
        <v>10482</v>
      </c>
      <c r="G23" s="41"/>
      <c r="H23" s="41"/>
      <c r="I23" s="41"/>
      <c r="J23" s="41" t="s">
        <v>1714</v>
      </c>
      <c r="K23" s="741">
        <v>910200</v>
      </c>
    </row>
    <row r="24" spans="1:11" ht="15.95" customHeight="1" x14ac:dyDescent="0.25">
      <c r="A24" s="252" t="s">
        <v>1728</v>
      </c>
      <c r="B24" s="252" t="s">
        <v>1729</v>
      </c>
      <c r="C24" s="252" t="s">
        <v>1730</v>
      </c>
      <c r="D24" s="398"/>
      <c r="E24" s="752">
        <v>20</v>
      </c>
      <c r="F24" s="752">
        <v>2623.75</v>
      </c>
      <c r="G24" s="41"/>
      <c r="H24" s="41"/>
      <c r="I24" s="41"/>
      <c r="J24" s="41" t="s">
        <v>1714</v>
      </c>
      <c r="K24" s="741">
        <v>45500</v>
      </c>
    </row>
    <row r="25" spans="1:11" ht="15.95" customHeight="1" x14ac:dyDescent="0.25">
      <c r="A25" s="252" t="s">
        <v>157</v>
      </c>
      <c r="B25" s="252" t="s">
        <v>1731</v>
      </c>
      <c r="C25" s="252" t="s">
        <v>102</v>
      </c>
      <c r="D25" s="692"/>
      <c r="E25" s="752">
        <v>5</v>
      </c>
      <c r="F25" s="752">
        <v>275</v>
      </c>
      <c r="G25" s="41"/>
      <c r="H25" s="163">
        <v>0</v>
      </c>
      <c r="I25" s="163">
        <v>0.04</v>
      </c>
      <c r="J25" s="41" t="s">
        <v>1714</v>
      </c>
      <c r="K25" s="741">
        <v>1310600</v>
      </c>
    </row>
    <row r="26" spans="1:11" ht="15.95" customHeight="1" x14ac:dyDescent="0.25">
      <c r="A26" s="252" t="s">
        <v>1732</v>
      </c>
      <c r="B26" s="91" t="s">
        <v>2298</v>
      </c>
      <c r="C26" s="252" t="s">
        <v>102</v>
      </c>
      <c r="D26" s="398"/>
      <c r="E26" s="752">
        <v>100</v>
      </c>
      <c r="F26" s="752">
        <v>1000</v>
      </c>
      <c r="G26" s="163">
        <v>0.03</v>
      </c>
      <c r="H26" s="41"/>
      <c r="I26" s="41"/>
      <c r="J26" s="41" t="s">
        <v>1714</v>
      </c>
      <c r="K26" s="741">
        <v>110860</v>
      </c>
    </row>
    <row r="27" spans="1:11" ht="15.95" customHeight="1" x14ac:dyDescent="0.25">
      <c r="A27" s="252" t="s">
        <v>1733</v>
      </c>
      <c r="B27" s="252" t="s">
        <v>1734</v>
      </c>
      <c r="C27" s="36"/>
      <c r="D27" s="692" t="s">
        <v>1713</v>
      </c>
      <c r="E27" s="752"/>
      <c r="F27" s="752"/>
      <c r="G27" s="41"/>
      <c r="H27" s="41"/>
      <c r="I27" s="41"/>
      <c r="J27" s="41" t="s">
        <v>1714</v>
      </c>
      <c r="K27" s="741">
        <f>200000+1375600-25000</f>
        <v>1550600</v>
      </c>
    </row>
    <row r="28" spans="1:11" ht="15.95" customHeight="1" x14ac:dyDescent="0.25">
      <c r="A28" s="35"/>
      <c r="B28" s="36"/>
      <c r="C28" s="36"/>
      <c r="D28" s="398"/>
      <c r="E28" s="36"/>
      <c r="F28" s="36"/>
      <c r="G28" s="36"/>
      <c r="H28" s="36"/>
      <c r="I28" s="36"/>
      <c r="J28" s="36"/>
      <c r="K28" s="76"/>
    </row>
    <row r="29" spans="1:11" ht="15.95" customHeight="1" x14ac:dyDescent="0.25">
      <c r="A29" s="302" t="s">
        <v>1735</v>
      </c>
      <c r="B29" s="303"/>
      <c r="C29" s="303"/>
      <c r="D29" s="755"/>
      <c r="E29" s="303"/>
      <c r="F29" s="303"/>
      <c r="G29" s="303"/>
      <c r="H29" s="303"/>
      <c r="I29" s="303"/>
      <c r="J29" s="303"/>
      <c r="K29" s="754">
        <f>SUM(K30:K31)</f>
        <v>225000</v>
      </c>
    </row>
    <row r="30" spans="1:11" s="26" customFormat="1" ht="15.95" customHeight="1" x14ac:dyDescent="0.25">
      <c r="A30" s="91" t="s">
        <v>2300</v>
      </c>
      <c r="B30" s="252" t="s">
        <v>554</v>
      </c>
      <c r="C30" s="36"/>
      <c r="D30" s="692" t="s">
        <v>1713</v>
      </c>
      <c r="E30" s="41"/>
      <c r="F30" s="41"/>
      <c r="G30" s="753">
        <v>100000</v>
      </c>
      <c r="H30" s="41"/>
      <c r="I30" s="41"/>
      <c r="J30" s="41" t="s">
        <v>1714</v>
      </c>
      <c r="K30" s="741">
        <v>200000</v>
      </c>
    </row>
    <row r="31" spans="1:11" s="26" customFormat="1" ht="15.95" customHeight="1" x14ac:dyDescent="0.25">
      <c r="A31" s="39" t="s">
        <v>1736</v>
      </c>
      <c r="B31" s="252" t="s">
        <v>102</v>
      </c>
      <c r="C31" s="36"/>
      <c r="D31" s="692"/>
      <c r="E31" s="41"/>
      <c r="F31" s="41"/>
      <c r="G31" s="41"/>
      <c r="H31" s="41"/>
      <c r="I31" s="41"/>
      <c r="J31" s="41" t="s">
        <v>1714</v>
      </c>
      <c r="K31" s="741">
        <v>25000</v>
      </c>
    </row>
    <row r="32" spans="1:11" ht="15.95" customHeight="1" x14ac:dyDescent="0.25">
      <c r="A32" s="35"/>
      <c r="B32" s="36"/>
      <c r="C32" s="36"/>
      <c r="D32" s="398"/>
      <c r="E32" s="41"/>
      <c r="F32" s="41"/>
      <c r="G32" s="41"/>
      <c r="H32" s="41"/>
      <c r="I32" s="41"/>
      <c r="J32" s="41"/>
      <c r="K32" s="741"/>
    </row>
    <row r="33" spans="1:11" ht="15.95" customHeight="1" x14ac:dyDescent="0.25">
      <c r="A33" s="302" t="s">
        <v>1737</v>
      </c>
      <c r="B33" s="303"/>
      <c r="C33" s="303"/>
      <c r="D33" s="755"/>
      <c r="E33" s="303"/>
      <c r="F33" s="303"/>
      <c r="G33" s="303"/>
      <c r="H33" s="303"/>
      <c r="I33" s="303"/>
      <c r="J33" s="303"/>
      <c r="K33" s="754">
        <f>SUM(K34)</f>
        <v>365300</v>
      </c>
    </row>
    <row r="34" spans="1:11" s="26" customFormat="1" ht="15.95" customHeight="1" x14ac:dyDescent="0.25">
      <c r="A34" s="91" t="s">
        <v>2299</v>
      </c>
      <c r="B34" s="36"/>
      <c r="C34" s="36"/>
      <c r="D34" s="692" t="s">
        <v>1738</v>
      </c>
      <c r="E34" s="41"/>
      <c r="F34" s="41"/>
      <c r="G34" s="41"/>
      <c r="H34" s="41"/>
      <c r="I34" s="41"/>
      <c r="J34" s="41" t="s">
        <v>1714</v>
      </c>
      <c r="K34" s="741">
        <v>365300</v>
      </c>
    </row>
    <row r="35" spans="1:11" ht="15.95" customHeight="1" x14ac:dyDescent="0.25">
      <c r="A35" s="35"/>
      <c r="B35" s="36"/>
      <c r="C35" s="36"/>
      <c r="D35" s="398"/>
      <c r="E35" s="36"/>
      <c r="F35" s="36"/>
      <c r="G35" s="36"/>
      <c r="H35" s="36"/>
      <c r="I35" s="36"/>
      <c r="J35" s="36"/>
      <c r="K35" s="76"/>
    </row>
    <row r="36" spans="1:11" s="18" customFormat="1" ht="15.95" customHeight="1" x14ac:dyDescent="0.25">
      <c r="A36" s="302" t="s">
        <v>1739</v>
      </c>
      <c r="B36" s="303"/>
      <c r="C36" s="303"/>
      <c r="D36" s="755"/>
      <c r="E36" s="303"/>
      <c r="F36" s="303"/>
      <c r="G36" s="303"/>
      <c r="H36" s="303"/>
      <c r="I36" s="303"/>
      <c r="J36" s="303"/>
      <c r="K36" s="754">
        <f>SUM(K37)</f>
        <v>0</v>
      </c>
    </row>
    <row r="37" spans="1:11" s="18" customFormat="1" ht="15.95" customHeight="1" x14ac:dyDescent="0.25">
      <c r="A37" s="45"/>
      <c r="B37" s="47"/>
      <c r="C37" s="47"/>
      <c r="D37" s="402"/>
      <c r="E37" s="47"/>
      <c r="F37" s="47"/>
      <c r="G37" s="47"/>
      <c r="H37" s="47"/>
      <c r="I37" s="47"/>
      <c r="J37" s="47"/>
      <c r="K37" s="89"/>
    </row>
    <row r="38" spans="1:11" ht="15.95" customHeight="1" x14ac:dyDescent="0.25">
      <c r="A38" s="302" t="s">
        <v>117</v>
      </c>
      <c r="B38" s="303"/>
      <c r="C38" s="303"/>
      <c r="D38" s="755"/>
      <c r="E38" s="303"/>
      <c r="F38" s="303"/>
      <c r="G38" s="303"/>
      <c r="H38" s="303"/>
      <c r="I38" s="303"/>
      <c r="J38" s="303"/>
      <c r="K38" s="754">
        <f>SUM(K39:K40)</f>
        <v>2520800</v>
      </c>
    </row>
    <row r="39" spans="1:11" s="25" customFormat="1" ht="15.95" customHeight="1" x14ac:dyDescent="0.25">
      <c r="A39" s="252" t="s">
        <v>1740</v>
      </c>
      <c r="B39" s="252" t="s">
        <v>102</v>
      </c>
      <c r="C39" s="47"/>
      <c r="D39" s="402"/>
      <c r="E39" s="47"/>
      <c r="F39" s="47"/>
      <c r="G39" s="185">
        <v>0.1</v>
      </c>
      <c r="H39" s="88"/>
      <c r="I39" s="88"/>
      <c r="J39" s="41" t="s">
        <v>1714</v>
      </c>
      <c r="K39" s="741">
        <v>2092900</v>
      </c>
    </row>
    <row r="40" spans="1:11" s="25" customFormat="1" ht="15.95" customHeight="1" x14ac:dyDescent="0.25">
      <c r="A40" s="53" t="s">
        <v>1741</v>
      </c>
      <c r="B40" s="47"/>
      <c r="C40" s="47"/>
      <c r="D40" s="402"/>
      <c r="E40" s="47"/>
      <c r="F40" s="47"/>
      <c r="G40" s="88"/>
      <c r="H40" s="88"/>
      <c r="I40" s="88"/>
      <c r="J40" s="41" t="s">
        <v>1714</v>
      </c>
      <c r="K40" s="741">
        <v>427900</v>
      </c>
    </row>
    <row r="41" spans="1:11" ht="15.95" customHeight="1" x14ac:dyDescent="0.25">
      <c r="A41" s="35"/>
      <c r="B41" s="36"/>
      <c r="C41" s="36"/>
      <c r="D41" s="398"/>
      <c r="E41" s="36"/>
      <c r="F41" s="36"/>
      <c r="G41" s="36"/>
      <c r="H41" s="36"/>
      <c r="I41" s="36"/>
      <c r="J41" s="36"/>
      <c r="K41" s="76"/>
    </row>
    <row r="42" spans="1:11" ht="15.95" customHeight="1" x14ac:dyDescent="0.25">
      <c r="A42" s="55" t="s">
        <v>131</v>
      </c>
      <c r="B42" s="739"/>
      <c r="C42" s="739"/>
      <c r="D42" s="328"/>
      <c r="E42" s="739"/>
      <c r="F42" s="739"/>
      <c r="G42" s="739"/>
      <c r="H42" s="739"/>
      <c r="I42" s="739"/>
      <c r="J42" s="739"/>
      <c r="K42" s="64">
        <f>SUM(K9,K11,K19,K22,K29,K33,K38,K36)</f>
        <v>45520960</v>
      </c>
    </row>
    <row r="43" spans="1:11" x14ac:dyDescent="0.25">
      <c r="A43" s="27"/>
      <c r="B43" s="28"/>
      <c r="C43" s="28"/>
      <c r="D43" s="674"/>
      <c r="E43" s="28"/>
      <c r="F43" s="28"/>
      <c r="G43" s="28"/>
      <c r="H43" s="28"/>
      <c r="I43" s="28"/>
      <c r="J43" s="28"/>
      <c r="K43" s="375"/>
    </row>
  </sheetData>
  <mergeCells count="10">
    <mergeCell ref="J7:J8"/>
    <mergeCell ref="K7:K8"/>
    <mergeCell ref="H6:I6"/>
    <mergeCell ref="A7:A8"/>
    <mergeCell ref="B7:B8"/>
    <mergeCell ref="C7:C8"/>
    <mergeCell ref="D7:D8"/>
    <mergeCell ref="E7:F7"/>
    <mergeCell ref="G7:G8"/>
    <mergeCell ref="H7:I7"/>
  </mergeCells>
  <pageMargins left="0.23622047244094491" right="0.15748031496062992" top="0.74803149606299213" bottom="0.74803149606299213" header="0.31496062992125984" footer="0.31496062992125984"/>
  <pageSetup paperSize="9" scale="6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zoomScale="80" zoomScaleNormal="80" workbookViewId="0">
      <selection activeCell="K50" sqref="K50"/>
    </sheetView>
  </sheetViews>
  <sheetFormatPr baseColWidth="10" defaultRowHeight="15" x14ac:dyDescent="0.25"/>
  <cols>
    <col min="1" max="1" width="71" customWidth="1"/>
    <col min="2" max="2" width="19.5703125" style="488" customWidth="1"/>
    <col min="3" max="3" width="13.140625" style="488" bestFit="1" customWidth="1"/>
    <col min="4" max="4" width="9.42578125" customWidth="1"/>
    <col min="5" max="5" width="9.85546875" customWidth="1"/>
    <col min="6" max="6" width="11" customWidth="1"/>
    <col min="7" max="7" width="9.28515625" bestFit="1" customWidth="1"/>
    <col min="8" max="8" width="9.85546875" bestFit="1" customWidth="1"/>
    <col min="9" max="9" width="10.85546875" bestFit="1" customWidth="1"/>
    <col min="10" max="10" width="17.7109375" customWidth="1"/>
    <col min="11" max="11" width="16.28515625" style="150" bestFit="1"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2303</v>
      </c>
      <c r="B4" s="488"/>
      <c r="C4" s="479"/>
      <c r="D4" s="20"/>
      <c r="E4" s="20"/>
      <c r="F4" s="20"/>
      <c r="G4" s="20"/>
      <c r="H4" s="20"/>
      <c r="I4" s="20"/>
      <c r="J4" s="20"/>
      <c r="K4" s="364"/>
    </row>
    <row r="5" spans="1:11" s="18" customFormat="1" ht="18.75" customHeight="1" x14ac:dyDescent="0.25">
      <c r="A5" s="72"/>
      <c r="B5" s="488"/>
      <c r="C5" s="478"/>
      <c r="D5" s="418"/>
      <c r="E5" s="418"/>
      <c r="F5" s="418"/>
      <c r="G5" s="72"/>
      <c r="H5" s="418"/>
      <c r="I5" s="418"/>
      <c r="K5" s="639"/>
    </row>
    <row r="6" spans="1:11" s="18" customFormat="1" x14ac:dyDescent="0.25">
      <c r="A6" s="416" t="s">
        <v>21</v>
      </c>
      <c r="B6" s="738" t="s">
        <v>22</v>
      </c>
      <c r="C6" s="738" t="s">
        <v>23</v>
      </c>
      <c r="D6" s="416"/>
      <c r="E6" s="919" t="s">
        <v>24</v>
      </c>
      <c r="F6" s="919"/>
      <c r="G6" s="416" t="s">
        <v>25</v>
      </c>
      <c r="H6" s="932" t="s">
        <v>26</v>
      </c>
      <c r="I6" s="932"/>
      <c r="J6" s="416" t="s">
        <v>27</v>
      </c>
      <c r="K6" s="365" t="s">
        <v>28</v>
      </c>
    </row>
    <row r="7" spans="1:11" s="24" customFormat="1" x14ac:dyDescent="0.25">
      <c r="A7" s="933" t="s">
        <v>29</v>
      </c>
      <c r="B7" s="930" t="s">
        <v>30</v>
      </c>
      <c r="C7" s="930" t="s">
        <v>31</v>
      </c>
      <c r="D7" s="930" t="s">
        <v>32</v>
      </c>
      <c r="E7" s="930" t="s">
        <v>33</v>
      </c>
      <c r="F7" s="930"/>
      <c r="G7" s="930" t="s">
        <v>34</v>
      </c>
      <c r="H7" s="930" t="s">
        <v>35</v>
      </c>
      <c r="I7" s="930"/>
      <c r="J7" s="930" t="s">
        <v>36</v>
      </c>
      <c r="K7" s="931" t="s">
        <v>37</v>
      </c>
    </row>
    <row r="8" spans="1:11" s="24" customFormat="1" x14ac:dyDescent="0.25">
      <c r="A8" s="933"/>
      <c r="B8" s="930"/>
      <c r="C8" s="930"/>
      <c r="D8" s="930"/>
      <c r="E8" s="417" t="s">
        <v>38</v>
      </c>
      <c r="F8" s="417" t="s">
        <v>39</v>
      </c>
      <c r="G8" s="930"/>
      <c r="H8" s="417" t="s">
        <v>38</v>
      </c>
      <c r="I8" s="417" t="s">
        <v>39</v>
      </c>
      <c r="J8" s="930"/>
      <c r="K8" s="931"/>
    </row>
    <row r="9" spans="1:11" ht="15.95" customHeight="1" x14ac:dyDescent="0.25">
      <c r="A9" s="31" t="s">
        <v>88</v>
      </c>
      <c r="B9" s="480"/>
      <c r="C9" s="480"/>
      <c r="D9" s="32"/>
      <c r="E9" s="32"/>
      <c r="F9" s="32"/>
      <c r="G9" s="32"/>
      <c r="H9" s="32"/>
      <c r="I9" s="32"/>
      <c r="J9" s="32"/>
      <c r="K9" s="74">
        <f>SUM(K10)</f>
        <v>0</v>
      </c>
    </row>
    <row r="10" spans="1:11" ht="19.5" customHeight="1" x14ac:dyDescent="0.25">
      <c r="A10" s="39"/>
      <c r="B10" s="481"/>
      <c r="C10" s="481"/>
      <c r="D10" s="75"/>
      <c r="E10" s="75"/>
      <c r="F10" s="75"/>
      <c r="G10" s="36"/>
      <c r="H10" s="36"/>
      <c r="I10" s="36"/>
      <c r="J10" s="36"/>
      <c r="K10" s="76"/>
    </row>
    <row r="11" spans="1:11" ht="15.95" customHeight="1" x14ac:dyDescent="0.25">
      <c r="A11" s="31" t="s">
        <v>89</v>
      </c>
      <c r="B11" s="480"/>
      <c r="C11" s="480"/>
      <c r="D11" s="77"/>
      <c r="E11" s="77"/>
      <c r="F11" s="77"/>
      <c r="G11" s="32"/>
      <c r="H11" s="32"/>
      <c r="I11" s="32"/>
      <c r="J11" s="32"/>
      <c r="K11" s="74">
        <f>SUM(K12:K16)</f>
        <v>14540000</v>
      </c>
    </row>
    <row r="12" spans="1:11" ht="15.95" customHeight="1" x14ac:dyDescent="0.25">
      <c r="A12" s="39" t="s">
        <v>1720</v>
      </c>
      <c r="B12" s="482" t="s">
        <v>1850</v>
      </c>
      <c r="C12" s="482" t="s">
        <v>1851</v>
      </c>
      <c r="D12" s="119">
        <v>1.2E-2</v>
      </c>
      <c r="E12" s="119">
        <v>1.2E-2</v>
      </c>
      <c r="F12" s="119">
        <v>6.5000000000000002E-2</v>
      </c>
      <c r="G12" s="41"/>
      <c r="H12" s="757">
        <v>931.25</v>
      </c>
      <c r="I12" s="757">
        <v>18950.400000000001</v>
      </c>
      <c r="J12" s="41" t="s">
        <v>1852</v>
      </c>
      <c r="K12" s="741">
        <v>6900000</v>
      </c>
    </row>
    <row r="13" spans="1:11" ht="15.95" customHeight="1" x14ac:dyDescent="0.25">
      <c r="A13" s="39" t="s">
        <v>1853</v>
      </c>
      <c r="B13" s="482" t="s">
        <v>1383</v>
      </c>
      <c r="C13" s="482" t="s">
        <v>139</v>
      </c>
      <c r="D13" s="119">
        <v>1.2E-2</v>
      </c>
      <c r="E13" s="119">
        <v>1.2E-2</v>
      </c>
      <c r="F13" s="119">
        <v>0.06</v>
      </c>
      <c r="G13" s="41"/>
      <c r="H13" s="757">
        <v>450</v>
      </c>
      <c r="I13" s="757">
        <v>26000</v>
      </c>
      <c r="J13" s="41" t="s">
        <v>1852</v>
      </c>
      <c r="K13" s="741">
        <v>4600000</v>
      </c>
    </row>
    <row r="14" spans="1:11" ht="15.95" customHeight="1" x14ac:dyDescent="0.25">
      <c r="A14" s="39" t="s">
        <v>1854</v>
      </c>
      <c r="B14" s="482" t="s">
        <v>1855</v>
      </c>
      <c r="C14" s="482" t="s">
        <v>139</v>
      </c>
      <c r="D14" s="117"/>
      <c r="E14" s="117"/>
      <c r="F14" s="117"/>
      <c r="G14" s="41"/>
      <c r="H14" s="757">
        <v>5.88</v>
      </c>
      <c r="I14" s="757">
        <v>22.67</v>
      </c>
      <c r="J14" s="41" t="s">
        <v>1852</v>
      </c>
      <c r="K14" s="741">
        <v>1460000</v>
      </c>
    </row>
    <row r="15" spans="1:11" ht="15.95" customHeight="1" x14ac:dyDescent="0.25">
      <c r="A15" s="39" t="s">
        <v>597</v>
      </c>
      <c r="B15" s="482" t="s">
        <v>1856</v>
      </c>
      <c r="C15" s="482" t="s">
        <v>139</v>
      </c>
      <c r="D15" s="117"/>
      <c r="E15" s="117"/>
      <c r="F15" s="117"/>
      <c r="G15" s="41"/>
      <c r="H15" s="757">
        <v>88</v>
      </c>
      <c r="I15" s="757">
        <v>760</v>
      </c>
      <c r="J15" s="41" t="s">
        <v>1852</v>
      </c>
      <c r="K15" s="741">
        <v>1360000</v>
      </c>
    </row>
    <row r="16" spans="1:11" ht="15.95" customHeight="1" x14ac:dyDescent="0.25">
      <c r="A16" s="39" t="s">
        <v>1857</v>
      </c>
      <c r="B16" s="482" t="s">
        <v>1858</v>
      </c>
      <c r="C16" s="482" t="s">
        <v>230</v>
      </c>
      <c r="D16" s="117"/>
      <c r="E16" s="117"/>
      <c r="F16" s="117"/>
      <c r="G16" s="41"/>
      <c r="H16" s="757">
        <v>400</v>
      </c>
      <c r="I16" s="757">
        <v>950</v>
      </c>
      <c r="J16" s="41" t="s">
        <v>1852</v>
      </c>
      <c r="K16" s="741">
        <v>220000</v>
      </c>
    </row>
    <row r="17" spans="1:11" ht="15.95" customHeight="1" x14ac:dyDescent="0.25">
      <c r="A17" s="39"/>
      <c r="B17" s="482"/>
      <c r="C17" s="482"/>
      <c r="D17" s="117"/>
      <c r="E17" s="117"/>
      <c r="F17" s="117"/>
      <c r="G17" s="41"/>
      <c r="H17" s="757"/>
      <c r="I17" s="757"/>
      <c r="J17" s="41"/>
      <c r="K17" s="741"/>
    </row>
    <row r="18" spans="1:11" s="18" customFormat="1" ht="15.95" customHeight="1" x14ac:dyDescent="0.25">
      <c r="A18" s="43" t="s">
        <v>106</v>
      </c>
      <c r="B18" s="484"/>
      <c r="C18" s="484"/>
      <c r="D18" s="84"/>
      <c r="E18" s="84"/>
      <c r="F18" s="84"/>
      <c r="G18" s="83"/>
      <c r="H18" s="83"/>
      <c r="I18" s="83"/>
      <c r="J18" s="83"/>
      <c r="K18" s="86">
        <f>SUM(K19:K19)</f>
        <v>4700000</v>
      </c>
    </row>
    <row r="19" spans="1:11" s="18" customFormat="1" ht="15.95" customHeight="1" x14ac:dyDescent="0.25">
      <c r="A19" s="39" t="s">
        <v>1859</v>
      </c>
      <c r="B19" s="485" t="s">
        <v>1860</v>
      </c>
      <c r="C19" s="485" t="s">
        <v>230</v>
      </c>
      <c r="D19" s="122"/>
      <c r="E19" s="122"/>
      <c r="F19" s="122"/>
      <c r="G19" s="88"/>
      <c r="H19" s="88"/>
      <c r="I19" s="88"/>
      <c r="J19" s="88"/>
      <c r="K19" s="123">
        <v>4700000</v>
      </c>
    </row>
    <row r="20" spans="1:11" s="18" customFormat="1" ht="15.95" customHeight="1" x14ac:dyDescent="0.25">
      <c r="A20" s="39"/>
      <c r="B20" s="485"/>
      <c r="C20" s="485"/>
      <c r="D20" s="122"/>
      <c r="E20" s="122"/>
      <c r="F20" s="122"/>
      <c r="G20" s="88"/>
      <c r="H20" s="88"/>
      <c r="I20" s="88"/>
      <c r="J20" s="88"/>
      <c r="K20" s="123"/>
    </row>
    <row r="21" spans="1:11" ht="15.95" customHeight="1" x14ac:dyDescent="0.25">
      <c r="A21" s="31" t="s">
        <v>107</v>
      </c>
      <c r="B21" s="480"/>
      <c r="C21" s="480"/>
      <c r="D21" s="77"/>
      <c r="E21" s="77"/>
      <c r="F21" s="77"/>
      <c r="G21" s="32"/>
      <c r="H21" s="32"/>
      <c r="I21" s="32"/>
      <c r="J21" s="32"/>
      <c r="K21" s="74">
        <f>SUM(K22:K29)</f>
        <v>4181000</v>
      </c>
    </row>
    <row r="22" spans="1:11" ht="15.95" customHeight="1" x14ac:dyDescent="0.25">
      <c r="A22" s="39" t="s">
        <v>1861</v>
      </c>
      <c r="B22" s="482" t="s">
        <v>1862</v>
      </c>
      <c r="C22" s="482"/>
      <c r="D22" s="117"/>
      <c r="E22" s="117"/>
      <c r="F22" s="117"/>
      <c r="G22" s="41"/>
      <c r="H22" s="757">
        <v>30</v>
      </c>
      <c r="I22" s="757">
        <v>65</v>
      </c>
      <c r="J22" s="41" t="s">
        <v>1852</v>
      </c>
      <c r="K22" s="741">
        <v>1600000</v>
      </c>
    </row>
    <row r="23" spans="1:11" ht="15.95" customHeight="1" x14ac:dyDescent="0.25">
      <c r="A23" s="39" t="s">
        <v>157</v>
      </c>
      <c r="B23" s="482" t="s">
        <v>1863</v>
      </c>
      <c r="C23" s="482"/>
      <c r="D23" s="117"/>
      <c r="E23" s="117"/>
      <c r="F23" s="117"/>
      <c r="G23" s="41"/>
      <c r="H23" s="757">
        <v>80</v>
      </c>
      <c r="I23" s="757">
        <v>1600</v>
      </c>
      <c r="J23" s="41" t="s">
        <v>1852</v>
      </c>
      <c r="K23" s="741">
        <v>1240000</v>
      </c>
    </row>
    <row r="24" spans="1:11" ht="15.95" customHeight="1" x14ac:dyDescent="0.25">
      <c r="A24" s="39" t="s">
        <v>1864</v>
      </c>
      <c r="B24" s="482" t="s">
        <v>1865</v>
      </c>
      <c r="C24" s="482"/>
      <c r="D24" s="117"/>
      <c r="E24" s="117"/>
      <c r="F24" s="117"/>
      <c r="G24" s="41"/>
      <c r="H24" s="757">
        <v>4375</v>
      </c>
      <c r="I24" s="757">
        <v>11000</v>
      </c>
      <c r="J24" s="41" t="s">
        <v>1852</v>
      </c>
      <c r="K24" s="741">
        <v>530000</v>
      </c>
    </row>
    <row r="25" spans="1:11" ht="15.95" customHeight="1" x14ac:dyDescent="0.25">
      <c r="A25" s="39" t="s">
        <v>1866</v>
      </c>
      <c r="B25" s="482" t="s">
        <v>1867</v>
      </c>
      <c r="C25" s="482"/>
      <c r="D25" s="117"/>
      <c r="E25" s="117"/>
      <c r="F25" s="117"/>
      <c r="G25" s="41"/>
      <c r="H25" s="757">
        <v>35000</v>
      </c>
      <c r="I25" s="757">
        <v>150000</v>
      </c>
      <c r="J25" s="41" t="s">
        <v>1852</v>
      </c>
      <c r="K25" s="741">
        <v>320000</v>
      </c>
    </row>
    <row r="26" spans="1:11" ht="15.95" customHeight="1" x14ac:dyDescent="0.25">
      <c r="A26" s="39" t="s">
        <v>1868</v>
      </c>
      <c r="B26" s="482" t="s">
        <v>1869</v>
      </c>
      <c r="C26" s="482"/>
      <c r="D26" s="117"/>
      <c r="E26" s="117"/>
      <c r="F26" s="117"/>
      <c r="G26" s="41"/>
      <c r="H26" s="757">
        <v>3500</v>
      </c>
      <c r="I26" s="757">
        <v>3500</v>
      </c>
      <c r="J26" s="41" t="s">
        <v>1852</v>
      </c>
      <c r="K26" s="741">
        <v>310000</v>
      </c>
    </row>
    <row r="27" spans="1:11" ht="15.95" customHeight="1" x14ac:dyDescent="0.25">
      <c r="A27" s="39" t="s">
        <v>1870</v>
      </c>
      <c r="B27" s="482" t="s">
        <v>1869</v>
      </c>
      <c r="C27" s="482"/>
      <c r="D27" s="117"/>
      <c r="E27" s="117"/>
      <c r="F27" s="117"/>
      <c r="G27" s="41"/>
      <c r="H27" s="757">
        <v>4000</v>
      </c>
      <c r="I27" s="757">
        <v>4000</v>
      </c>
      <c r="J27" s="41" t="s">
        <v>1852</v>
      </c>
      <c r="K27" s="741">
        <v>150000</v>
      </c>
    </row>
    <row r="28" spans="1:11" ht="15.95" customHeight="1" x14ac:dyDescent="0.25">
      <c r="A28" s="39" t="s">
        <v>110</v>
      </c>
      <c r="B28" s="482" t="s">
        <v>948</v>
      </c>
      <c r="C28" s="482"/>
      <c r="D28" s="117"/>
      <c r="E28" s="117"/>
      <c r="F28" s="117"/>
      <c r="G28" s="41"/>
      <c r="H28" s="757">
        <v>130</v>
      </c>
      <c r="I28" s="757">
        <v>220</v>
      </c>
      <c r="J28" s="41" t="s">
        <v>1852</v>
      </c>
      <c r="K28" s="741">
        <v>30000</v>
      </c>
    </row>
    <row r="29" spans="1:11" ht="15.95" customHeight="1" x14ac:dyDescent="0.25">
      <c r="A29" s="39" t="s">
        <v>238</v>
      </c>
      <c r="B29" s="482" t="s">
        <v>948</v>
      </c>
      <c r="C29" s="482"/>
      <c r="D29" s="117"/>
      <c r="E29" s="117"/>
      <c r="F29" s="117"/>
      <c r="G29" s="41"/>
      <c r="H29" s="757">
        <v>400</v>
      </c>
      <c r="I29" s="757">
        <v>1250</v>
      </c>
      <c r="J29" s="41" t="s">
        <v>1852</v>
      </c>
      <c r="K29" s="741">
        <v>1000</v>
      </c>
    </row>
    <row r="30" spans="1:11" ht="15.95" customHeight="1" x14ac:dyDescent="0.25">
      <c r="A30" s="39"/>
      <c r="B30" s="482"/>
      <c r="C30" s="482"/>
      <c r="D30" s="117"/>
      <c r="E30" s="117"/>
      <c r="F30" s="117"/>
      <c r="G30" s="41"/>
      <c r="H30" s="757"/>
      <c r="I30" s="757"/>
      <c r="J30" s="41"/>
      <c r="K30" s="741"/>
    </row>
    <row r="31" spans="1:11" ht="15.95" customHeight="1" x14ac:dyDescent="0.25">
      <c r="A31" s="31" t="s">
        <v>113</v>
      </c>
      <c r="B31" s="480"/>
      <c r="C31" s="480"/>
      <c r="D31" s="77"/>
      <c r="E31" s="77"/>
      <c r="F31" s="77"/>
      <c r="G31" s="32"/>
      <c r="H31" s="32"/>
      <c r="I31" s="32"/>
      <c r="J31" s="32"/>
      <c r="K31" s="74">
        <f>SUM(K32:K33)</f>
        <v>93000</v>
      </c>
    </row>
    <row r="32" spans="1:11" ht="15.95" customHeight="1" x14ac:dyDescent="0.25">
      <c r="A32" s="39" t="s">
        <v>1871</v>
      </c>
      <c r="B32" s="482" t="s">
        <v>1872</v>
      </c>
      <c r="C32" s="481"/>
      <c r="D32" s="75"/>
      <c r="E32" s="75"/>
      <c r="F32" s="75"/>
      <c r="G32" s="36"/>
      <c r="H32" s="41">
        <v>600</v>
      </c>
      <c r="I32" s="41">
        <v>16000</v>
      </c>
      <c r="J32" s="41" t="s">
        <v>1852</v>
      </c>
      <c r="K32" s="741">
        <v>70000</v>
      </c>
    </row>
    <row r="33" spans="1:11" ht="15.95" customHeight="1" x14ac:dyDescent="0.25">
      <c r="A33" s="39" t="s">
        <v>1873</v>
      </c>
      <c r="B33" s="482" t="s">
        <v>1874</v>
      </c>
      <c r="C33" s="481"/>
      <c r="D33" s="75"/>
      <c r="E33" s="75"/>
      <c r="F33" s="75"/>
      <c r="G33" s="36"/>
      <c r="H33" s="41">
        <v>400</v>
      </c>
      <c r="I33" s="41">
        <v>3000</v>
      </c>
      <c r="J33" s="41" t="s">
        <v>1852</v>
      </c>
      <c r="K33" s="741">
        <v>23000</v>
      </c>
    </row>
    <row r="34" spans="1:11" ht="15.95" customHeight="1" x14ac:dyDescent="0.25">
      <c r="A34" s="39"/>
      <c r="B34" s="482"/>
      <c r="C34" s="481"/>
      <c r="D34" s="75"/>
      <c r="E34" s="75"/>
      <c r="F34" s="75"/>
      <c r="G34" s="36"/>
      <c r="H34" s="41"/>
      <c r="I34" s="41"/>
      <c r="J34" s="41"/>
      <c r="K34" s="741"/>
    </row>
    <row r="35" spans="1:11" ht="15.95" customHeight="1" x14ac:dyDescent="0.25">
      <c r="A35" s="31" t="s">
        <v>114</v>
      </c>
      <c r="B35" s="480"/>
      <c r="C35" s="480"/>
      <c r="D35" s="77"/>
      <c r="E35" s="77"/>
      <c r="F35" s="77"/>
      <c r="G35" s="32"/>
      <c r="H35" s="32"/>
      <c r="I35" s="32"/>
      <c r="J35" s="32"/>
      <c r="K35" s="74">
        <f>SUM(K36:K38)</f>
        <v>520000</v>
      </c>
    </row>
    <row r="36" spans="1:11" ht="15.95" customHeight="1" x14ac:dyDescent="0.25">
      <c r="A36" s="39" t="s">
        <v>1875</v>
      </c>
      <c r="B36" s="482" t="s">
        <v>1876</v>
      </c>
      <c r="C36" s="482"/>
      <c r="D36" s="117"/>
      <c r="E36" s="119"/>
      <c r="F36" s="119"/>
      <c r="G36" s="41"/>
      <c r="H36" s="119">
        <v>1.4999999999999999E-2</v>
      </c>
      <c r="I36" s="119">
        <v>1.4999999999999999E-2</v>
      </c>
      <c r="J36" s="41" t="s">
        <v>1852</v>
      </c>
      <c r="K36" s="741">
        <v>520000</v>
      </c>
    </row>
    <row r="37" spans="1:11" ht="15.95" customHeight="1" x14ac:dyDescent="0.25">
      <c r="A37" s="39" t="s">
        <v>184</v>
      </c>
      <c r="B37" s="482" t="s">
        <v>1877</v>
      </c>
      <c r="C37" s="482"/>
      <c r="D37" s="117"/>
      <c r="E37" s="117"/>
      <c r="F37" s="117"/>
      <c r="G37" s="41"/>
      <c r="H37" s="117" t="s">
        <v>1878</v>
      </c>
      <c r="I37" s="117" t="s">
        <v>1879</v>
      </c>
      <c r="J37" s="41" t="s">
        <v>1852</v>
      </c>
      <c r="K37" s="741">
        <v>0</v>
      </c>
    </row>
    <row r="38" spans="1:11" ht="15.95" customHeight="1" x14ac:dyDescent="0.25">
      <c r="A38" s="39" t="s">
        <v>1880</v>
      </c>
      <c r="B38" s="482" t="s">
        <v>1881</v>
      </c>
      <c r="C38" s="482"/>
      <c r="D38" s="117"/>
      <c r="E38" s="117"/>
      <c r="F38" s="117"/>
      <c r="G38" s="41"/>
      <c r="H38" s="117">
        <v>0.02</v>
      </c>
      <c r="I38" s="117">
        <v>0.02</v>
      </c>
      <c r="J38" s="41" t="s">
        <v>1852</v>
      </c>
      <c r="K38" s="741">
        <v>0</v>
      </c>
    </row>
    <row r="39" spans="1:11" ht="15.95" customHeight="1" x14ac:dyDescent="0.25">
      <c r="A39" s="39"/>
      <c r="B39" s="482"/>
      <c r="C39" s="482"/>
      <c r="D39" s="117"/>
      <c r="E39" s="117"/>
      <c r="F39" s="117"/>
      <c r="G39" s="41"/>
      <c r="H39" s="117"/>
      <c r="I39" s="117"/>
      <c r="J39" s="41"/>
      <c r="K39" s="741"/>
    </row>
    <row r="40" spans="1:11" s="18" customFormat="1" ht="15.95" customHeight="1" x14ac:dyDescent="0.25">
      <c r="A40" s="43" t="s">
        <v>116</v>
      </c>
      <c r="B40" s="484"/>
      <c r="C40" s="484"/>
      <c r="D40" s="84"/>
      <c r="E40" s="84"/>
      <c r="F40" s="84"/>
      <c r="G40" s="83"/>
      <c r="H40" s="83"/>
      <c r="I40" s="83"/>
      <c r="J40" s="83"/>
      <c r="K40" s="86">
        <f>SUM(K41)</f>
        <v>500000</v>
      </c>
    </row>
    <row r="41" spans="1:11" s="18" customFormat="1" ht="15.95" customHeight="1" x14ac:dyDescent="0.25">
      <c r="A41" s="53" t="s">
        <v>1882</v>
      </c>
      <c r="B41" s="486"/>
      <c r="C41" s="486"/>
      <c r="D41" s="87"/>
      <c r="E41" s="87"/>
      <c r="F41" s="87"/>
      <c r="G41" s="47"/>
      <c r="H41" s="47"/>
      <c r="I41" s="47"/>
      <c r="J41" s="41" t="s">
        <v>1852</v>
      </c>
      <c r="K41" s="123">
        <v>500000</v>
      </c>
    </row>
    <row r="42" spans="1:11" s="18" customFormat="1" ht="15.95" customHeight="1" x14ac:dyDescent="0.25">
      <c r="A42" s="53"/>
      <c r="B42" s="486"/>
      <c r="C42" s="486"/>
      <c r="D42" s="87"/>
      <c r="E42" s="87"/>
      <c r="F42" s="87"/>
      <c r="G42" s="47"/>
      <c r="H42" s="47"/>
      <c r="I42" s="47"/>
      <c r="J42" s="41"/>
      <c r="K42" s="123"/>
    </row>
    <row r="43" spans="1:11" ht="15.95" customHeight="1" x14ac:dyDescent="0.25">
      <c r="A43" s="31" t="s">
        <v>117</v>
      </c>
      <c r="B43" s="480"/>
      <c r="C43" s="480"/>
      <c r="D43" s="77"/>
      <c r="E43" s="77"/>
      <c r="F43" s="77"/>
      <c r="G43" s="32"/>
      <c r="H43" s="32"/>
      <c r="I43" s="32"/>
      <c r="J43" s="32"/>
      <c r="K43" s="74">
        <f>SUM(K44:K48)</f>
        <v>6216000</v>
      </c>
    </row>
    <row r="44" spans="1:11" ht="15.95" customHeight="1" x14ac:dyDescent="0.25">
      <c r="A44" s="39" t="s">
        <v>1883</v>
      </c>
      <c r="B44" s="482" t="s">
        <v>1884</v>
      </c>
      <c r="C44" s="482"/>
      <c r="D44" s="117"/>
      <c r="E44" s="117"/>
      <c r="F44" s="117"/>
      <c r="G44" s="41"/>
      <c r="H44" s="41"/>
      <c r="I44" s="41"/>
      <c r="J44" s="41" t="s">
        <v>1852</v>
      </c>
      <c r="K44" s="741">
        <v>3150000</v>
      </c>
    </row>
    <row r="45" spans="1:11" ht="15.95" customHeight="1" x14ac:dyDescent="0.25">
      <c r="A45" s="39" t="s">
        <v>1885</v>
      </c>
      <c r="B45" s="482" t="s">
        <v>1886</v>
      </c>
      <c r="C45" s="482"/>
      <c r="D45" s="117"/>
      <c r="E45" s="117"/>
      <c r="F45" s="117"/>
      <c r="G45" s="41"/>
      <c r="H45" s="41"/>
      <c r="I45" s="41"/>
      <c r="J45" s="41" t="s">
        <v>1852</v>
      </c>
      <c r="K45" s="741">
        <v>2500000</v>
      </c>
    </row>
    <row r="46" spans="1:11" ht="15.95" customHeight="1" x14ac:dyDescent="0.25">
      <c r="A46" s="39" t="s">
        <v>1887</v>
      </c>
      <c r="B46" s="482" t="s">
        <v>1888</v>
      </c>
      <c r="C46" s="482"/>
      <c r="D46" s="117"/>
      <c r="E46" s="117"/>
      <c r="F46" s="117"/>
      <c r="G46" s="41"/>
      <c r="H46" s="41"/>
      <c r="I46" s="41"/>
      <c r="J46" s="41" t="s">
        <v>1852</v>
      </c>
      <c r="K46" s="741">
        <v>530000</v>
      </c>
    </row>
    <row r="47" spans="1:11" ht="15.95" customHeight="1" x14ac:dyDescent="0.25">
      <c r="A47" s="39" t="s">
        <v>1889</v>
      </c>
      <c r="B47" s="482" t="s">
        <v>1874</v>
      </c>
      <c r="C47" s="482"/>
      <c r="D47" s="117"/>
      <c r="E47" s="117"/>
      <c r="F47" s="117"/>
      <c r="G47" s="41"/>
      <c r="H47" s="41"/>
      <c r="I47" s="41"/>
      <c r="J47" s="41" t="s">
        <v>1852</v>
      </c>
      <c r="K47" s="741">
        <v>20000</v>
      </c>
    </row>
    <row r="48" spans="1:11" ht="15.95" customHeight="1" x14ac:dyDescent="0.25">
      <c r="A48" s="39" t="s">
        <v>1890</v>
      </c>
      <c r="B48" s="482" t="s">
        <v>1891</v>
      </c>
      <c r="C48" s="482"/>
      <c r="D48" s="117"/>
      <c r="E48" s="117"/>
      <c r="F48" s="117"/>
      <c r="G48" s="41"/>
      <c r="H48" s="41"/>
      <c r="I48" s="41"/>
      <c r="J48" s="41" t="s">
        <v>1852</v>
      </c>
      <c r="K48" s="741">
        <v>16000</v>
      </c>
    </row>
    <row r="49" spans="1:11" ht="15.95" customHeight="1" x14ac:dyDescent="0.25">
      <c r="A49" s="39"/>
      <c r="B49" s="482"/>
      <c r="C49" s="482"/>
      <c r="D49" s="117"/>
      <c r="E49" s="117"/>
      <c r="F49" s="117"/>
      <c r="G49" s="41"/>
      <c r="H49" s="41"/>
      <c r="I49" s="41"/>
      <c r="J49" s="41"/>
      <c r="K49" s="741"/>
    </row>
    <row r="50" spans="1:11" ht="15.95" customHeight="1" x14ac:dyDescent="0.25">
      <c r="A50" s="55" t="s">
        <v>131</v>
      </c>
      <c r="B50" s="487"/>
      <c r="C50" s="487"/>
      <c r="D50" s="96"/>
      <c r="E50" s="96"/>
      <c r="F50" s="96"/>
      <c r="G50" s="739"/>
      <c r="H50" s="739"/>
      <c r="I50" s="739"/>
      <c r="J50" s="739"/>
      <c r="K50" s="64">
        <f>+K9+K11+K18+K21+K31+K35+K40+K43</f>
        <v>30750000</v>
      </c>
    </row>
    <row r="51" spans="1:11" x14ac:dyDescent="0.25">
      <c r="A51" s="27" t="s">
        <v>1892</v>
      </c>
      <c r="B51" s="489"/>
      <c r="C51" s="489"/>
      <c r="D51" s="28"/>
      <c r="E51" s="28"/>
      <c r="F51" s="28"/>
      <c r="G51" s="28"/>
      <c r="H51" s="28"/>
      <c r="I51" s="28"/>
      <c r="J51" s="28"/>
      <c r="K51" s="375"/>
    </row>
    <row r="52" spans="1:11" x14ac:dyDescent="0.25">
      <c r="A52" s="28" t="s">
        <v>1893</v>
      </c>
    </row>
    <row r="53" spans="1:11" x14ac:dyDescent="0.25">
      <c r="A53" t="s">
        <v>1894</v>
      </c>
    </row>
    <row r="54" spans="1:11" x14ac:dyDescent="0.25">
      <c r="A54" t="s">
        <v>1895</v>
      </c>
    </row>
    <row r="55" spans="1:11" x14ac:dyDescent="0.25">
      <c r="A55" t="s">
        <v>1896</v>
      </c>
    </row>
  </sheetData>
  <mergeCells count="11">
    <mergeCell ref="J7:J8"/>
    <mergeCell ref="K7:K8"/>
    <mergeCell ref="H6:I6"/>
    <mergeCell ref="A7:A8"/>
    <mergeCell ref="B7:B8"/>
    <mergeCell ref="C7:C8"/>
    <mergeCell ref="D7:D8"/>
    <mergeCell ref="E7:F7"/>
    <mergeCell ref="G7:G8"/>
    <mergeCell ref="H7:I7"/>
    <mergeCell ref="E6:F6"/>
  </mergeCells>
  <pageMargins left="0.70866141732283472" right="0.70866141732283472" top="0.74803149606299213" bottom="0.74803149606299213" header="0.31496062992125984" footer="0.31496062992125984"/>
  <pageSetup paperSize="9" scale="5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80" zoomScaleNormal="80" workbookViewId="0">
      <selection activeCell="A20" sqref="A20"/>
    </sheetView>
  </sheetViews>
  <sheetFormatPr baseColWidth="10" defaultRowHeight="15" x14ac:dyDescent="0.25"/>
  <cols>
    <col min="1" max="1" width="52.28515625" bestFit="1" customWidth="1"/>
    <col min="2" max="2" width="22.28515625" style="488" bestFit="1" customWidth="1"/>
    <col min="3" max="3" width="13.140625" style="488" bestFit="1" customWidth="1"/>
    <col min="4" max="4" width="12" customWidth="1"/>
    <col min="5" max="5" width="13.42578125" customWidth="1"/>
    <col min="6" max="6" width="12" bestFit="1" customWidth="1"/>
    <col min="7" max="7" width="9.85546875" bestFit="1" customWidth="1"/>
    <col min="8" max="8" width="8.42578125" bestFit="1" customWidth="1"/>
    <col min="9" max="9" width="8.85546875" bestFit="1" customWidth="1"/>
    <col min="10" max="10" width="25" bestFit="1" customWidth="1"/>
    <col min="11" max="11" width="16.28515625" style="150" bestFit="1" customWidth="1"/>
    <col min="257" max="257" width="67.42578125" customWidth="1"/>
    <col min="258" max="258" width="21.5703125" customWidth="1"/>
    <col min="259" max="262" width="17.7109375" customWidth="1"/>
    <col min="263" max="263" width="19.42578125" customWidth="1"/>
    <col min="264" max="267" width="17.7109375" customWidth="1"/>
    <col min="513" max="513" width="67.42578125" customWidth="1"/>
    <col min="514" max="514" width="21.5703125" customWidth="1"/>
    <col min="515" max="518" width="17.7109375" customWidth="1"/>
    <col min="519" max="519" width="19.42578125" customWidth="1"/>
    <col min="520" max="523" width="17.7109375" customWidth="1"/>
    <col min="769" max="769" width="67.42578125" customWidth="1"/>
    <col min="770" max="770" width="21.5703125" customWidth="1"/>
    <col min="771" max="774" width="17.7109375" customWidth="1"/>
    <col min="775" max="775" width="19.42578125" customWidth="1"/>
    <col min="776" max="779" width="17.7109375" customWidth="1"/>
    <col min="1025" max="1025" width="67.42578125" customWidth="1"/>
    <col min="1026" max="1026" width="21.5703125" customWidth="1"/>
    <col min="1027" max="1030" width="17.7109375" customWidth="1"/>
    <col min="1031" max="1031" width="19.42578125" customWidth="1"/>
    <col min="1032" max="1035" width="17.7109375" customWidth="1"/>
    <col min="1281" max="1281" width="67.42578125" customWidth="1"/>
    <col min="1282" max="1282" width="21.5703125" customWidth="1"/>
    <col min="1283" max="1286" width="17.7109375" customWidth="1"/>
    <col min="1287" max="1287" width="19.42578125" customWidth="1"/>
    <col min="1288" max="1291" width="17.7109375" customWidth="1"/>
    <col min="1537" max="1537" width="67.42578125" customWidth="1"/>
    <col min="1538" max="1538" width="21.5703125" customWidth="1"/>
    <col min="1539" max="1542" width="17.7109375" customWidth="1"/>
    <col min="1543" max="1543" width="19.42578125" customWidth="1"/>
    <col min="1544" max="1547" width="17.7109375" customWidth="1"/>
    <col min="1793" max="1793" width="67.42578125" customWidth="1"/>
    <col min="1794" max="1794" width="21.5703125" customWidth="1"/>
    <col min="1795" max="1798" width="17.7109375" customWidth="1"/>
    <col min="1799" max="1799" width="19.42578125" customWidth="1"/>
    <col min="1800" max="1803" width="17.7109375" customWidth="1"/>
    <col min="2049" max="2049" width="67.42578125" customWidth="1"/>
    <col min="2050" max="2050" width="21.5703125" customWidth="1"/>
    <col min="2051" max="2054" width="17.7109375" customWidth="1"/>
    <col min="2055" max="2055" width="19.42578125" customWidth="1"/>
    <col min="2056" max="2059" width="17.7109375" customWidth="1"/>
    <col min="2305" max="2305" width="67.42578125" customWidth="1"/>
    <col min="2306" max="2306" width="21.5703125" customWidth="1"/>
    <col min="2307" max="2310" width="17.7109375" customWidth="1"/>
    <col min="2311" max="2311" width="19.42578125" customWidth="1"/>
    <col min="2312" max="2315" width="17.7109375" customWidth="1"/>
    <col min="2561" max="2561" width="67.42578125" customWidth="1"/>
    <col min="2562" max="2562" width="21.5703125" customWidth="1"/>
    <col min="2563" max="2566" width="17.7109375" customWidth="1"/>
    <col min="2567" max="2567" width="19.42578125" customWidth="1"/>
    <col min="2568" max="2571" width="17.7109375" customWidth="1"/>
    <col min="2817" max="2817" width="67.42578125" customWidth="1"/>
    <col min="2818" max="2818" width="21.5703125" customWidth="1"/>
    <col min="2819" max="2822" width="17.7109375" customWidth="1"/>
    <col min="2823" max="2823" width="19.42578125" customWidth="1"/>
    <col min="2824" max="2827" width="17.7109375" customWidth="1"/>
    <col min="3073" max="3073" width="67.42578125" customWidth="1"/>
    <col min="3074" max="3074" width="21.5703125" customWidth="1"/>
    <col min="3075" max="3078" width="17.7109375" customWidth="1"/>
    <col min="3079" max="3079" width="19.42578125" customWidth="1"/>
    <col min="3080" max="3083" width="17.7109375" customWidth="1"/>
    <col min="3329" max="3329" width="67.42578125" customWidth="1"/>
    <col min="3330" max="3330" width="21.5703125" customWidth="1"/>
    <col min="3331" max="3334" width="17.7109375" customWidth="1"/>
    <col min="3335" max="3335" width="19.42578125" customWidth="1"/>
    <col min="3336" max="3339" width="17.7109375" customWidth="1"/>
    <col min="3585" max="3585" width="67.42578125" customWidth="1"/>
    <col min="3586" max="3586" width="21.5703125" customWidth="1"/>
    <col min="3587" max="3590" width="17.7109375" customWidth="1"/>
    <col min="3591" max="3591" width="19.42578125" customWidth="1"/>
    <col min="3592" max="3595" width="17.7109375" customWidth="1"/>
    <col min="3841" max="3841" width="67.42578125" customWidth="1"/>
    <col min="3842" max="3842" width="21.5703125" customWidth="1"/>
    <col min="3843" max="3846" width="17.7109375" customWidth="1"/>
    <col min="3847" max="3847" width="19.42578125" customWidth="1"/>
    <col min="3848" max="3851" width="17.7109375" customWidth="1"/>
    <col min="4097" max="4097" width="67.42578125" customWidth="1"/>
    <col min="4098" max="4098" width="21.5703125" customWidth="1"/>
    <col min="4099" max="4102" width="17.7109375" customWidth="1"/>
    <col min="4103" max="4103" width="19.42578125" customWidth="1"/>
    <col min="4104" max="4107" width="17.7109375" customWidth="1"/>
    <col min="4353" max="4353" width="67.42578125" customWidth="1"/>
    <col min="4354" max="4354" width="21.5703125" customWidth="1"/>
    <col min="4355" max="4358" width="17.7109375" customWidth="1"/>
    <col min="4359" max="4359" width="19.42578125" customWidth="1"/>
    <col min="4360" max="4363" width="17.7109375" customWidth="1"/>
    <col min="4609" max="4609" width="67.42578125" customWidth="1"/>
    <col min="4610" max="4610" width="21.5703125" customWidth="1"/>
    <col min="4611" max="4614" width="17.7109375" customWidth="1"/>
    <col min="4615" max="4615" width="19.42578125" customWidth="1"/>
    <col min="4616" max="4619" width="17.7109375" customWidth="1"/>
    <col min="4865" max="4865" width="67.42578125" customWidth="1"/>
    <col min="4866" max="4866" width="21.5703125" customWidth="1"/>
    <col min="4867" max="4870" width="17.7109375" customWidth="1"/>
    <col min="4871" max="4871" width="19.42578125" customWidth="1"/>
    <col min="4872" max="4875" width="17.7109375" customWidth="1"/>
    <col min="5121" max="5121" width="67.42578125" customWidth="1"/>
    <col min="5122" max="5122" width="21.5703125" customWidth="1"/>
    <col min="5123" max="5126" width="17.7109375" customWidth="1"/>
    <col min="5127" max="5127" width="19.42578125" customWidth="1"/>
    <col min="5128" max="5131" width="17.7109375" customWidth="1"/>
    <col min="5377" max="5377" width="67.42578125" customWidth="1"/>
    <col min="5378" max="5378" width="21.5703125" customWidth="1"/>
    <col min="5379" max="5382" width="17.7109375" customWidth="1"/>
    <col min="5383" max="5383" width="19.42578125" customWidth="1"/>
    <col min="5384" max="5387" width="17.7109375" customWidth="1"/>
    <col min="5633" max="5633" width="67.42578125" customWidth="1"/>
    <col min="5634" max="5634" width="21.5703125" customWidth="1"/>
    <col min="5635" max="5638" width="17.7109375" customWidth="1"/>
    <col min="5639" max="5639" width="19.42578125" customWidth="1"/>
    <col min="5640" max="5643" width="17.7109375" customWidth="1"/>
    <col min="5889" max="5889" width="67.42578125" customWidth="1"/>
    <col min="5890" max="5890" width="21.5703125" customWidth="1"/>
    <col min="5891" max="5894" width="17.7109375" customWidth="1"/>
    <col min="5895" max="5895" width="19.42578125" customWidth="1"/>
    <col min="5896" max="5899" width="17.7109375" customWidth="1"/>
    <col min="6145" max="6145" width="67.42578125" customWidth="1"/>
    <col min="6146" max="6146" width="21.5703125" customWidth="1"/>
    <col min="6147" max="6150" width="17.7109375" customWidth="1"/>
    <col min="6151" max="6151" width="19.42578125" customWidth="1"/>
    <col min="6152" max="6155" width="17.7109375" customWidth="1"/>
    <col min="6401" max="6401" width="67.42578125" customWidth="1"/>
    <col min="6402" max="6402" width="21.5703125" customWidth="1"/>
    <col min="6403" max="6406" width="17.7109375" customWidth="1"/>
    <col min="6407" max="6407" width="19.42578125" customWidth="1"/>
    <col min="6408" max="6411" width="17.7109375" customWidth="1"/>
    <col min="6657" max="6657" width="67.42578125" customWidth="1"/>
    <col min="6658" max="6658" width="21.5703125" customWidth="1"/>
    <col min="6659" max="6662" width="17.7109375" customWidth="1"/>
    <col min="6663" max="6663" width="19.42578125" customWidth="1"/>
    <col min="6664" max="6667" width="17.7109375" customWidth="1"/>
    <col min="6913" max="6913" width="67.42578125" customWidth="1"/>
    <col min="6914" max="6914" width="21.5703125" customWidth="1"/>
    <col min="6915" max="6918" width="17.7109375" customWidth="1"/>
    <col min="6919" max="6919" width="19.42578125" customWidth="1"/>
    <col min="6920" max="6923" width="17.7109375" customWidth="1"/>
    <col min="7169" max="7169" width="67.42578125" customWidth="1"/>
    <col min="7170" max="7170" width="21.5703125" customWidth="1"/>
    <col min="7171" max="7174" width="17.7109375" customWidth="1"/>
    <col min="7175" max="7175" width="19.42578125" customWidth="1"/>
    <col min="7176" max="7179" width="17.7109375" customWidth="1"/>
    <col min="7425" max="7425" width="67.42578125" customWidth="1"/>
    <col min="7426" max="7426" width="21.5703125" customWidth="1"/>
    <col min="7427" max="7430" width="17.7109375" customWidth="1"/>
    <col min="7431" max="7431" width="19.42578125" customWidth="1"/>
    <col min="7432" max="7435" width="17.7109375" customWidth="1"/>
    <col min="7681" max="7681" width="67.42578125" customWidth="1"/>
    <col min="7682" max="7682" width="21.5703125" customWidth="1"/>
    <col min="7683" max="7686" width="17.7109375" customWidth="1"/>
    <col min="7687" max="7687" width="19.42578125" customWidth="1"/>
    <col min="7688" max="7691" width="17.7109375" customWidth="1"/>
    <col min="7937" max="7937" width="67.42578125" customWidth="1"/>
    <col min="7938" max="7938" width="21.5703125" customWidth="1"/>
    <col min="7939" max="7942" width="17.7109375" customWidth="1"/>
    <col min="7943" max="7943" width="19.42578125" customWidth="1"/>
    <col min="7944" max="7947" width="17.7109375" customWidth="1"/>
    <col min="8193" max="8193" width="67.42578125" customWidth="1"/>
    <col min="8194" max="8194" width="21.5703125" customWidth="1"/>
    <col min="8195" max="8198" width="17.7109375" customWidth="1"/>
    <col min="8199" max="8199" width="19.42578125" customWidth="1"/>
    <col min="8200" max="8203" width="17.7109375" customWidth="1"/>
    <col min="8449" max="8449" width="67.42578125" customWidth="1"/>
    <col min="8450" max="8450" width="21.5703125" customWidth="1"/>
    <col min="8451" max="8454" width="17.7109375" customWidth="1"/>
    <col min="8455" max="8455" width="19.42578125" customWidth="1"/>
    <col min="8456" max="8459" width="17.7109375" customWidth="1"/>
    <col min="8705" max="8705" width="67.42578125" customWidth="1"/>
    <col min="8706" max="8706" width="21.5703125" customWidth="1"/>
    <col min="8707" max="8710" width="17.7109375" customWidth="1"/>
    <col min="8711" max="8711" width="19.42578125" customWidth="1"/>
    <col min="8712" max="8715" width="17.7109375" customWidth="1"/>
    <col min="8961" max="8961" width="67.42578125" customWidth="1"/>
    <col min="8962" max="8962" width="21.5703125" customWidth="1"/>
    <col min="8963" max="8966" width="17.7109375" customWidth="1"/>
    <col min="8967" max="8967" width="19.42578125" customWidth="1"/>
    <col min="8968" max="8971" width="17.7109375" customWidth="1"/>
    <col min="9217" max="9217" width="67.42578125" customWidth="1"/>
    <col min="9218" max="9218" width="21.5703125" customWidth="1"/>
    <col min="9219" max="9222" width="17.7109375" customWidth="1"/>
    <col min="9223" max="9223" width="19.42578125" customWidth="1"/>
    <col min="9224" max="9227" width="17.7109375" customWidth="1"/>
    <col min="9473" max="9473" width="67.42578125" customWidth="1"/>
    <col min="9474" max="9474" width="21.5703125" customWidth="1"/>
    <col min="9475" max="9478" width="17.7109375" customWidth="1"/>
    <col min="9479" max="9479" width="19.42578125" customWidth="1"/>
    <col min="9480" max="9483" width="17.7109375" customWidth="1"/>
    <col min="9729" max="9729" width="67.42578125" customWidth="1"/>
    <col min="9730" max="9730" width="21.5703125" customWidth="1"/>
    <col min="9731" max="9734" width="17.7109375" customWidth="1"/>
    <col min="9735" max="9735" width="19.42578125" customWidth="1"/>
    <col min="9736" max="9739" width="17.7109375" customWidth="1"/>
    <col min="9985" max="9985" width="67.42578125" customWidth="1"/>
    <col min="9986" max="9986" width="21.5703125" customWidth="1"/>
    <col min="9987" max="9990" width="17.7109375" customWidth="1"/>
    <col min="9991" max="9991" width="19.42578125" customWidth="1"/>
    <col min="9992" max="9995" width="17.7109375" customWidth="1"/>
    <col min="10241" max="10241" width="67.42578125" customWidth="1"/>
    <col min="10242" max="10242" width="21.5703125" customWidth="1"/>
    <col min="10243" max="10246" width="17.7109375" customWidth="1"/>
    <col min="10247" max="10247" width="19.42578125" customWidth="1"/>
    <col min="10248" max="10251" width="17.7109375" customWidth="1"/>
    <col min="10497" max="10497" width="67.42578125" customWidth="1"/>
    <col min="10498" max="10498" width="21.5703125" customWidth="1"/>
    <col min="10499" max="10502" width="17.7109375" customWidth="1"/>
    <col min="10503" max="10503" width="19.42578125" customWidth="1"/>
    <col min="10504" max="10507" width="17.7109375" customWidth="1"/>
    <col min="10753" max="10753" width="67.42578125" customWidth="1"/>
    <col min="10754" max="10754" width="21.5703125" customWidth="1"/>
    <col min="10755" max="10758" width="17.7109375" customWidth="1"/>
    <col min="10759" max="10759" width="19.42578125" customWidth="1"/>
    <col min="10760" max="10763" width="17.7109375" customWidth="1"/>
    <col min="11009" max="11009" width="67.42578125" customWidth="1"/>
    <col min="11010" max="11010" width="21.5703125" customWidth="1"/>
    <col min="11011" max="11014" width="17.7109375" customWidth="1"/>
    <col min="11015" max="11015" width="19.42578125" customWidth="1"/>
    <col min="11016" max="11019" width="17.7109375" customWidth="1"/>
    <col min="11265" max="11265" width="67.42578125" customWidth="1"/>
    <col min="11266" max="11266" width="21.5703125" customWidth="1"/>
    <col min="11267" max="11270" width="17.7109375" customWidth="1"/>
    <col min="11271" max="11271" width="19.42578125" customWidth="1"/>
    <col min="11272" max="11275" width="17.7109375" customWidth="1"/>
    <col min="11521" max="11521" width="67.42578125" customWidth="1"/>
    <col min="11522" max="11522" width="21.5703125" customWidth="1"/>
    <col min="11523" max="11526" width="17.7109375" customWidth="1"/>
    <col min="11527" max="11527" width="19.42578125" customWidth="1"/>
    <col min="11528" max="11531" width="17.7109375" customWidth="1"/>
    <col min="11777" max="11777" width="67.42578125" customWidth="1"/>
    <col min="11778" max="11778" width="21.5703125" customWidth="1"/>
    <col min="11779" max="11782" width="17.7109375" customWidth="1"/>
    <col min="11783" max="11783" width="19.42578125" customWidth="1"/>
    <col min="11784" max="11787" width="17.7109375" customWidth="1"/>
    <col min="12033" max="12033" width="67.42578125" customWidth="1"/>
    <col min="12034" max="12034" width="21.5703125" customWidth="1"/>
    <col min="12035" max="12038" width="17.7109375" customWidth="1"/>
    <col min="12039" max="12039" width="19.42578125" customWidth="1"/>
    <col min="12040" max="12043" width="17.7109375" customWidth="1"/>
    <col min="12289" max="12289" width="67.42578125" customWidth="1"/>
    <col min="12290" max="12290" width="21.5703125" customWidth="1"/>
    <col min="12291" max="12294" width="17.7109375" customWidth="1"/>
    <col min="12295" max="12295" width="19.42578125" customWidth="1"/>
    <col min="12296" max="12299" width="17.7109375" customWidth="1"/>
    <col min="12545" max="12545" width="67.42578125" customWidth="1"/>
    <col min="12546" max="12546" width="21.5703125" customWidth="1"/>
    <col min="12547" max="12550" width="17.7109375" customWidth="1"/>
    <col min="12551" max="12551" width="19.42578125" customWidth="1"/>
    <col min="12552" max="12555" width="17.7109375" customWidth="1"/>
    <col min="12801" max="12801" width="67.42578125" customWidth="1"/>
    <col min="12802" max="12802" width="21.5703125" customWidth="1"/>
    <col min="12803" max="12806" width="17.7109375" customWidth="1"/>
    <col min="12807" max="12807" width="19.42578125" customWidth="1"/>
    <col min="12808" max="12811" width="17.7109375" customWidth="1"/>
    <col min="13057" max="13057" width="67.42578125" customWidth="1"/>
    <col min="13058" max="13058" width="21.5703125" customWidth="1"/>
    <col min="13059" max="13062" width="17.7109375" customWidth="1"/>
    <col min="13063" max="13063" width="19.42578125" customWidth="1"/>
    <col min="13064" max="13067" width="17.7109375" customWidth="1"/>
    <col min="13313" max="13313" width="67.42578125" customWidth="1"/>
    <col min="13314" max="13314" width="21.5703125" customWidth="1"/>
    <col min="13315" max="13318" width="17.7109375" customWidth="1"/>
    <col min="13319" max="13319" width="19.42578125" customWidth="1"/>
    <col min="13320" max="13323" width="17.7109375" customWidth="1"/>
    <col min="13569" max="13569" width="67.42578125" customWidth="1"/>
    <col min="13570" max="13570" width="21.5703125" customWidth="1"/>
    <col min="13571" max="13574" width="17.7109375" customWidth="1"/>
    <col min="13575" max="13575" width="19.42578125" customWidth="1"/>
    <col min="13576" max="13579" width="17.7109375" customWidth="1"/>
    <col min="13825" max="13825" width="67.42578125" customWidth="1"/>
    <col min="13826" max="13826" width="21.5703125" customWidth="1"/>
    <col min="13827" max="13830" width="17.7109375" customWidth="1"/>
    <col min="13831" max="13831" width="19.42578125" customWidth="1"/>
    <col min="13832" max="13835" width="17.7109375" customWidth="1"/>
    <col min="14081" max="14081" width="67.42578125" customWidth="1"/>
    <col min="14082" max="14082" width="21.5703125" customWidth="1"/>
    <col min="14083" max="14086" width="17.7109375" customWidth="1"/>
    <col min="14087" max="14087" width="19.42578125" customWidth="1"/>
    <col min="14088" max="14091" width="17.7109375" customWidth="1"/>
    <col min="14337" max="14337" width="67.42578125" customWidth="1"/>
    <col min="14338" max="14338" width="21.5703125" customWidth="1"/>
    <col min="14339" max="14342" width="17.7109375" customWidth="1"/>
    <col min="14343" max="14343" width="19.42578125" customWidth="1"/>
    <col min="14344" max="14347" width="17.7109375" customWidth="1"/>
    <col min="14593" max="14593" width="67.42578125" customWidth="1"/>
    <col min="14594" max="14594" width="21.5703125" customWidth="1"/>
    <col min="14595" max="14598" width="17.7109375" customWidth="1"/>
    <col min="14599" max="14599" width="19.42578125" customWidth="1"/>
    <col min="14600" max="14603" width="17.7109375" customWidth="1"/>
    <col min="14849" max="14849" width="67.42578125" customWidth="1"/>
    <col min="14850" max="14850" width="21.5703125" customWidth="1"/>
    <col min="14851" max="14854" width="17.7109375" customWidth="1"/>
    <col min="14855" max="14855" width="19.42578125" customWidth="1"/>
    <col min="14856" max="14859" width="17.7109375" customWidth="1"/>
    <col min="15105" max="15105" width="67.42578125" customWidth="1"/>
    <col min="15106" max="15106" width="21.5703125" customWidth="1"/>
    <col min="15107" max="15110" width="17.7109375" customWidth="1"/>
    <col min="15111" max="15111" width="19.42578125" customWidth="1"/>
    <col min="15112" max="15115" width="17.7109375" customWidth="1"/>
    <col min="15361" max="15361" width="67.42578125" customWidth="1"/>
    <col min="15362" max="15362" width="21.5703125" customWidth="1"/>
    <col min="15363" max="15366" width="17.7109375" customWidth="1"/>
    <col min="15367" max="15367" width="19.42578125" customWidth="1"/>
    <col min="15368" max="15371" width="17.7109375" customWidth="1"/>
    <col min="15617" max="15617" width="67.42578125" customWidth="1"/>
    <col min="15618" max="15618" width="21.5703125" customWidth="1"/>
    <col min="15619" max="15622" width="17.7109375" customWidth="1"/>
    <col min="15623" max="15623" width="19.42578125" customWidth="1"/>
    <col min="15624" max="15627" width="17.7109375" customWidth="1"/>
    <col min="15873" max="15873" width="67.42578125" customWidth="1"/>
    <col min="15874" max="15874" width="21.5703125" customWidth="1"/>
    <col min="15875" max="15878" width="17.7109375" customWidth="1"/>
    <col min="15879" max="15879" width="19.42578125" customWidth="1"/>
    <col min="15880" max="15883" width="17.7109375" customWidth="1"/>
    <col min="16129" max="16129" width="67.42578125" customWidth="1"/>
    <col min="16130" max="16130" width="21.5703125" customWidth="1"/>
    <col min="16131" max="16134" width="17.7109375" customWidth="1"/>
    <col min="16135" max="16135" width="19.42578125" customWidth="1"/>
    <col min="16136" max="16139" width="17.7109375"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1439</v>
      </c>
      <c r="B4" s="479"/>
      <c r="C4" s="479"/>
      <c r="D4" s="20"/>
      <c r="E4" s="20"/>
      <c r="F4" s="20"/>
      <c r="G4" s="20"/>
      <c r="H4" s="20"/>
      <c r="I4" s="20"/>
      <c r="J4" s="20"/>
      <c r="K4" s="364"/>
    </row>
    <row r="5" spans="1:11" s="18" customFormat="1" x14ac:dyDescent="0.25">
      <c r="A5" s="227"/>
      <c r="B5" s="479"/>
      <c r="C5" s="479"/>
      <c r="D5" s="20"/>
      <c r="E5" s="20"/>
      <c r="F5" s="20"/>
      <c r="G5" s="20"/>
      <c r="H5" s="20"/>
      <c r="I5" s="20"/>
      <c r="J5" s="20"/>
      <c r="K5" s="364"/>
    </row>
    <row r="6" spans="1:11" s="18" customFormat="1" ht="18.75" customHeight="1" x14ac:dyDescent="0.25">
      <c r="A6" s="72"/>
      <c r="B6" s="478"/>
      <c r="C6" s="478"/>
      <c r="D6" s="73"/>
      <c r="E6" s="73"/>
      <c r="F6" s="73"/>
      <c r="G6" s="72"/>
      <c r="H6" s="73"/>
      <c r="I6" s="73"/>
      <c r="K6" s="639"/>
    </row>
    <row r="7" spans="1:11" s="18" customFormat="1" x14ac:dyDescent="0.25">
      <c r="A7" s="380" t="s">
        <v>21</v>
      </c>
      <c r="B7" s="738" t="s">
        <v>22</v>
      </c>
      <c r="C7" s="738" t="s">
        <v>23</v>
      </c>
      <c r="D7" s="380"/>
      <c r="E7" s="919" t="s">
        <v>24</v>
      </c>
      <c r="F7" s="919"/>
      <c r="G7" s="380" t="s">
        <v>25</v>
      </c>
      <c r="H7" s="932" t="s">
        <v>26</v>
      </c>
      <c r="I7" s="932"/>
      <c r="J7" s="380" t="s">
        <v>27</v>
      </c>
      <c r="K7" s="365" t="s">
        <v>28</v>
      </c>
    </row>
    <row r="8" spans="1:11" s="24" customFormat="1" x14ac:dyDescent="0.25">
      <c r="A8" s="933" t="s">
        <v>29</v>
      </c>
      <c r="B8" s="930" t="s">
        <v>30</v>
      </c>
      <c r="C8" s="930" t="s">
        <v>31</v>
      </c>
      <c r="D8" s="930" t="s">
        <v>32</v>
      </c>
      <c r="E8" s="930" t="s">
        <v>33</v>
      </c>
      <c r="F8" s="930"/>
      <c r="G8" s="930" t="s">
        <v>34</v>
      </c>
      <c r="H8" s="930" t="s">
        <v>35</v>
      </c>
      <c r="I8" s="930"/>
      <c r="J8" s="930" t="s">
        <v>36</v>
      </c>
      <c r="K8" s="931" t="s">
        <v>37</v>
      </c>
    </row>
    <row r="9" spans="1:11" s="24" customFormat="1" x14ac:dyDescent="0.25">
      <c r="A9" s="933"/>
      <c r="B9" s="930"/>
      <c r="C9" s="930"/>
      <c r="D9" s="930"/>
      <c r="E9" s="379" t="s">
        <v>38</v>
      </c>
      <c r="F9" s="379" t="s">
        <v>39</v>
      </c>
      <c r="G9" s="930"/>
      <c r="H9" s="379" t="s">
        <v>38</v>
      </c>
      <c r="I9" s="379" t="s">
        <v>39</v>
      </c>
      <c r="J9" s="930"/>
      <c r="K9" s="931"/>
    </row>
    <row r="10" spans="1:11" ht="15.95" customHeight="1" x14ac:dyDescent="0.25">
      <c r="A10" s="31" t="s">
        <v>88</v>
      </c>
      <c r="B10" s="480"/>
      <c r="C10" s="480"/>
      <c r="D10" s="32"/>
      <c r="E10" s="32"/>
      <c r="F10" s="32"/>
      <c r="G10" s="32"/>
      <c r="H10" s="32"/>
      <c r="I10" s="32"/>
      <c r="J10" s="32"/>
      <c r="K10" s="74">
        <f>SUM(K11)</f>
        <v>0</v>
      </c>
    </row>
    <row r="11" spans="1:11" x14ac:dyDescent="0.25">
      <c r="A11" s="39"/>
      <c r="B11" s="481"/>
      <c r="C11" s="481"/>
      <c r="D11" s="75"/>
      <c r="E11" s="75"/>
      <c r="F11" s="75"/>
      <c r="G11" s="36"/>
      <c r="H11" s="36"/>
      <c r="I11" s="36"/>
      <c r="J11" s="36"/>
      <c r="K11" s="76"/>
    </row>
    <row r="12" spans="1:11" x14ac:dyDescent="0.25">
      <c r="A12" s="31" t="s">
        <v>89</v>
      </c>
      <c r="B12" s="480"/>
      <c r="C12" s="480"/>
      <c r="D12" s="77"/>
      <c r="E12" s="77"/>
      <c r="F12" s="77"/>
      <c r="G12" s="32"/>
      <c r="H12" s="32"/>
      <c r="I12" s="32"/>
      <c r="J12" s="32"/>
      <c r="K12" s="74">
        <f>SUM(K13:K15)</f>
        <v>5800000</v>
      </c>
    </row>
    <row r="13" spans="1:11" x14ac:dyDescent="0.25">
      <c r="A13" s="758" t="s">
        <v>1410</v>
      </c>
      <c r="B13" s="482" t="s">
        <v>532</v>
      </c>
      <c r="C13" s="482" t="s">
        <v>44</v>
      </c>
      <c r="D13" s="383">
        <v>9.2650000000000002E-6</v>
      </c>
      <c r="E13" s="383">
        <v>4.2649999999999998E-6</v>
      </c>
      <c r="F13" s="383">
        <v>9.2650000000000002E-6</v>
      </c>
      <c r="G13" s="152"/>
      <c r="H13" s="152"/>
      <c r="I13" s="41"/>
      <c r="J13" s="118" t="s">
        <v>1411</v>
      </c>
      <c r="K13" s="763">
        <v>700000</v>
      </c>
    </row>
    <row r="14" spans="1:11" x14ac:dyDescent="0.25">
      <c r="A14" s="758" t="s">
        <v>1412</v>
      </c>
      <c r="B14" s="482" t="s">
        <v>1413</v>
      </c>
      <c r="C14" s="482" t="s">
        <v>44</v>
      </c>
      <c r="D14" s="384">
        <v>1.2E-2</v>
      </c>
      <c r="E14" s="384">
        <v>8.0000000000000002E-3</v>
      </c>
      <c r="F14" s="117">
        <v>0.02</v>
      </c>
      <c r="G14" s="152"/>
      <c r="H14" s="152"/>
      <c r="I14" s="41"/>
      <c r="J14" s="118" t="str">
        <f>J13</f>
        <v>ORDENANZA Nº 135/2018</v>
      </c>
      <c r="K14" s="763">
        <v>4100000</v>
      </c>
    </row>
    <row r="15" spans="1:11" x14ac:dyDescent="0.25">
      <c r="A15" s="758" t="s">
        <v>2304</v>
      </c>
      <c r="B15" s="482" t="s">
        <v>689</v>
      </c>
      <c r="C15" s="482" t="s">
        <v>545</v>
      </c>
      <c r="D15" s="384"/>
      <c r="E15" s="117"/>
      <c r="F15" s="117"/>
      <c r="G15" s="152">
        <v>54600</v>
      </c>
      <c r="H15" s="152"/>
      <c r="I15" s="41"/>
      <c r="J15" s="118" t="str">
        <f>J13</f>
        <v>ORDENANZA Nº 135/2018</v>
      </c>
      <c r="K15" s="763">
        <v>1000000</v>
      </c>
    </row>
    <row r="16" spans="1:11" x14ac:dyDescent="0.25">
      <c r="A16" s="758"/>
      <c r="B16" s="482"/>
      <c r="C16" s="482"/>
      <c r="D16" s="384"/>
      <c r="E16" s="117"/>
      <c r="F16" s="117"/>
      <c r="G16" s="152"/>
      <c r="H16" s="152"/>
      <c r="I16" s="41"/>
      <c r="J16" s="118"/>
      <c r="K16" s="763"/>
    </row>
    <row r="17" spans="1:11" s="18" customFormat="1" ht="15.95" customHeight="1" x14ac:dyDescent="0.25">
      <c r="A17" s="43" t="s">
        <v>106</v>
      </c>
      <c r="B17" s="760"/>
      <c r="C17" s="484"/>
      <c r="D17" s="385"/>
      <c r="E17" s="385"/>
      <c r="F17" s="385"/>
      <c r="G17" s="85"/>
      <c r="H17" s="85"/>
      <c r="I17" s="85"/>
      <c r="J17" s="85"/>
      <c r="K17" s="86">
        <f>SUM(K18:K21)</f>
        <v>1498000</v>
      </c>
    </row>
    <row r="18" spans="1:11" x14ac:dyDescent="0.25">
      <c r="A18" s="758" t="s">
        <v>2305</v>
      </c>
      <c r="B18" s="482" t="s">
        <v>1414</v>
      </c>
      <c r="C18" s="482" t="s">
        <v>566</v>
      </c>
      <c r="D18" s="249">
        <v>8.5966000000000001E-2</v>
      </c>
      <c r="E18" s="117"/>
      <c r="F18" s="117"/>
      <c r="G18" s="152"/>
      <c r="H18" s="152"/>
      <c r="I18" s="41"/>
      <c r="J18" s="118"/>
      <c r="K18" s="763">
        <v>1300000</v>
      </c>
    </row>
    <row r="19" spans="1:11" x14ac:dyDescent="0.25">
      <c r="A19" s="758" t="s">
        <v>1415</v>
      </c>
      <c r="B19" s="482" t="s">
        <v>1416</v>
      </c>
      <c r="C19" s="482" t="s">
        <v>1417</v>
      </c>
      <c r="D19" s="384"/>
      <c r="E19" s="117"/>
      <c r="F19" s="117"/>
      <c r="G19" s="152"/>
      <c r="H19" s="152"/>
      <c r="I19" s="41"/>
      <c r="J19" s="118"/>
      <c r="K19" s="763">
        <v>170000</v>
      </c>
    </row>
    <row r="20" spans="1:11" x14ac:dyDescent="0.25">
      <c r="A20" s="758" t="s">
        <v>1418</v>
      </c>
      <c r="B20" s="482" t="s">
        <v>689</v>
      </c>
      <c r="C20" s="482" t="s">
        <v>1417</v>
      </c>
      <c r="D20" s="384"/>
      <c r="E20" s="117"/>
      <c r="F20" s="117"/>
      <c r="G20" s="152">
        <v>390</v>
      </c>
      <c r="H20" s="152"/>
      <c r="I20" s="41"/>
      <c r="J20" s="118" t="str">
        <f>J13</f>
        <v>ORDENANZA Nº 135/2018</v>
      </c>
      <c r="K20" s="763">
        <v>3000</v>
      </c>
    </row>
    <row r="21" spans="1:11" x14ac:dyDescent="0.25">
      <c r="A21" s="758" t="s">
        <v>1419</v>
      </c>
      <c r="B21" s="482" t="s">
        <v>1414</v>
      </c>
      <c r="C21" s="482" t="s">
        <v>44</v>
      </c>
      <c r="D21" s="384"/>
      <c r="E21" s="117"/>
      <c r="F21" s="117"/>
      <c r="G21" s="152"/>
      <c r="H21" s="152"/>
      <c r="I21" s="41"/>
      <c r="J21" s="118"/>
      <c r="K21" s="763">
        <v>25000</v>
      </c>
    </row>
    <row r="22" spans="1:11" x14ac:dyDescent="0.25">
      <c r="A22" s="758"/>
      <c r="B22" s="482"/>
      <c r="C22" s="482"/>
      <c r="D22" s="384"/>
      <c r="E22" s="117"/>
      <c r="F22" s="117"/>
      <c r="G22" s="152"/>
      <c r="H22" s="152"/>
      <c r="I22" s="41"/>
      <c r="J22" s="118"/>
      <c r="K22" s="763"/>
    </row>
    <row r="23" spans="1:11" ht="15.95" customHeight="1" x14ac:dyDescent="0.25">
      <c r="A23" s="31" t="s">
        <v>107</v>
      </c>
      <c r="B23" s="761"/>
      <c r="C23" s="480"/>
      <c r="D23" s="386"/>
      <c r="E23" s="386"/>
      <c r="F23" s="386"/>
      <c r="G23" s="78"/>
      <c r="H23" s="78"/>
      <c r="I23" s="78"/>
      <c r="J23" s="78"/>
      <c r="K23" s="74">
        <f>SUM(K24:K31)</f>
        <v>2460000</v>
      </c>
    </row>
    <row r="24" spans="1:11" x14ac:dyDescent="0.25">
      <c r="A24" s="758" t="s">
        <v>159</v>
      </c>
      <c r="B24" s="482" t="s">
        <v>689</v>
      </c>
      <c r="C24" s="482" t="s">
        <v>545</v>
      </c>
      <c r="D24" s="384"/>
      <c r="E24" s="117"/>
      <c r="F24" s="117"/>
      <c r="G24" s="152">
        <v>65</v>
      </c>
      <c r="H24" s="152"/>
      <c r="I24" s="41"/>
      <c r="J24" s="118" t="str">
        <f>J13</f>
        <v>ORDENANZA Nº 135/2018</v>
      </c>
      <c r="K24" s="763">
        <v>30000</v>
      </c>
    </row>
    <row r="25" spans="1:11" x14ac:dyDescent="0.25">
      <c r="A25" s="759" t="s">
        <v>1420</v>
      </c>
      <c r="B25" s="482" t="s">
        <v>1421</v>
      </c>
      <c r="C25" s="482" t="s">
        <v>1417</v>
      </c>
      <c r="D25" s="384"/>
      <c r="E25" s="117"/>
      <c r="F25" s="117"/>
      <c r="G25" s="152"/>
      <c r="H25" s="152"/>
      <c r="I25" s="41"/>
      <c r="J25" s="118" t="str">
        <f>J13</f>
        <v>ORDENANZA Nº 135/2018</v>
      </c>
      <c r="K25" s="763">
        <v>390000</v>
      </c>
    </row>
    <row r="26" spans="1:11" x14ac:dyDescent="0.25">
      <c r="A26" s="758" t="s">
        <v>1422</v>
      </c>
      <c r="B26" s="482" t="s">
        <v>1423</v>
      </c>
      <c r="C26" s="481" t="s">
        <v>44</v>
      </c>
      <c r="D26" s="117"/>
      <c r="E26" s="117"/>
      <c r="F26" s="117"/>
      <c r="G26" s="152"/>
      <c r="H26" s="152"/>
      <c r="I26" s="41"/>
      <c r="J26" s="41"/>
      <c r="K26" s="763">
        <v>60000</v>
      </c>
    </row>
    <row r="27" spans="1:11" x14ac:dyDescent="0.25">
      <c r="A27" s="758" t="s">
        <v>2306</v>
      </c>
      <c r="B27" s="482" t="s">
        <v>1424</v>
      </c>
      <c r="C27" s="482" t="s">
        <v>566</v>
      </c>
      <c r="D27" s="384">
        <v>3.5000000000000003E-2</v>
      </c>
      <c r="E27" s="117"/>
      <c r="F27" s="117"/>
      <c r="G27" s="152"/>
      <c r="H27" s="152"/>
      <c r="I27" s="41"/>
      <c r="J27" s="118" t="str">
        <f>J13</f>
        <v>ORDENANZA Nº 135/2018</v>
      </c>
      <c r="K27" s="763">
        <v>800000</v>
      </c>
    </row>
    <row r="28" spans="1:11" x14ac:dyDescent="0.25">
      <c r="A28" s="758" t="s">
        <v>1425</v>
      </c>
      <c r="B28" s="482" t="s">
        <v>1421</v>
      </c>
      <c r="C28" s="482" t="s">
        <v>1417</v>
      </c>
      <c r="D28" s="384"/>
      <c r="E28" s="117"/>
      <c r="F28" s="117"/>
      <c r="G28" s="152"/>
      <c r="H28" s="152"/>
      <c r="I28" s="41"/>
      <c r="J28" s="118" t="str">
        <f>J14</f>
        <v>ORDENANZA Nº 135/2018</v>
      </c>
      <c r="K28" s="763">
        <v>700000</v>
      </c>
    </row>
    <row r="29" spans="1:11" x14ac:dyDescent="0.25">
      <c r="A29" s="758" t="s">
        <v>1426</v>
      </c>
      <c r="B29" s="482" t="s">
        <v>1427</v>
      </c>
      <c r="C29" s="482" t="s">
        <v>1417</v>
      </c>
      <c r="D29" s="384"/>
      <c r="E29" s="117"/>
      <c r="F29" s="117"/>
      <c r="G29" s="152"/>
      <c r="H29" s="152"/>
      <c r="I29" s="41"/>
      <c r="J29" s="118" t="str">
        <f>J15</f>
        <v>ORDENANZA Nº 135/2018</v>
      </c>
      <c r="K29" s="763">
        <v>150000</v>
      </c>
    </row>
    <row r="30" spans="1:11" x14ac:dyDescent="0.25">
      <c r="A30" s="758" t="s">
        <v>1428</v>
      </c>
      <c r="B30" s="482" t="s">
        <v>689</v>
      </c>
      <c r="C30" s="482" t="s">
        <v>1417</v>
      </c>
      <c r="D30" s="384"/>
      <c r="E30" s="117"/>
      <c r="F30" s="117"/>
      <c r="G30" s="152">
        <v>450</v>
      </c>
      <c r="H30" s="152"/>
      <c r="I30" s="41"/>
      <c r="J30" s="118" t="s">
        <v>1411</v>
      </c>
      <c r="K30" s="763">
        <v>250000</v>
      </c>
    </row>
    <row r="31" spans="1:11" x14ac:dyDescent="0.25">
      <c r="A31" s="758" t="s">
        <v>1429</v>
      </c>
      <c r="B31" s="482" t="s">
        <v>689</v>
      </c>
      <c r="C31" s="482" t="s">
        <v>44</v>
      </c>
      <c r="D31" s="384"/>
      <c r="E31" s="117"/>
      <c r="F31" s="117"/>
      <c r="G31" s="152">
        <v>260</v>
      </c>
      <c r="H31" s="152"/>
      <c r="I31" s="41"/>
      <c r="J31" s="118" t="s">
        <v>1411</v>
      </c>
      <c r="K31" s="763">
        <v>80000</v>
      </c>
    </row>
    <row r="32" spans="1:11" x14ac:dyDescent="0.25">
      <c r="A32" s="758"/>
      <c r="B32" s="482"/>
      <c r="C32" s="482"/>
      <c r="D32" s="384"/>
      <c r="E32" s="117"/>
      <c r="F32" s="117"/>
      <c r="G32" s="152"/>
      <c r="H32" s="152"/>
      <c r="I32" s="41"/>
      <c r="J32" s="118"/>
      <c r="K32" s="763"/>
    </row>
    <row r="33" spans="1:11" ht="15.95" customHeight="1" x14ac:dyDescent="0.25">
      <c r="A33" s="31" t="s">
        <v>113</v>
      </c>
      <c r="B33" s="761"/>
      <c r="C33" s="480"/>
      <c r="D33" s="386"/>
      <c r="E33" s="386"/>
      <c r="F33" s="386"/>
      <c r="G33" s="78"/>
      <c r="H33" s="78"/>
      <c r="I33" s="78"/>
      <c r="J33" s="78"/>
      <c r="K33" s="74">
        <f>SUM(K34:K38)</f>
        <v>1200000</v>
      </c>
    </row>
    <row r="34" spans="1:11" x14ac:dyDescent="0.25">
      <c r="A34" s="758" t="s">
        <v>1430</v>
      </c>
      <c r="B34" s="482" t="s">
        <v>689</v>
      </c>
      <c r="C34" s="482" t="s">
        <v>44</v>
      </c>
      <c r="D34" s="384"/>
      <c r="E34" s="117"/>
      <c r="F34" s="117"/>
      <c r="G34" s="152"/>
      <c r="H34" s="152"/>
      <c r="I34" s="41"/>
      <c r="J34" s="118" t="s">
        <v>1411</v>
      </c>
      <c r="K34" s="763">
        <v>70000</v>
      </c>
    </row>
    <row r="35" spans="1:11" x14ac:dyDescent="0.25">
      <c r="A35" s="758" t="s">
        <v>2307</v>
      </c>
      <c r="B35" s="181" t="s">
        <v>1431</v>
      </c>
      <c r="C35" s="482" t="s">
        <v>1417</v>
      </c>
      <c r="D35" s="384"/>
      <c r="E35" s="117"/>
      <c r="F35" s="117"/>
      <c r="G35" s="152"/>
      <c r="H35" s="152"/>
      <c r="I35" s="41"/>
      <c r="J35" s="118" t="s">
        <v>1411</v>
      </c>
      <c r="K35" s="763">
        <v>50000</v>
      </c>
    </row>
    <row r="36" spans="1:11" x14ac:dyDescent="0.25">
      <c r="A36" s="758" t="s">
        <v>1432</v>
      </c>
      <c r="B36" s="482" t="s">
        <v>689</v>
      </c>
      <c r="C36" s="482" t="s">
        <v>1417</v>
      </c>
      <c r="D36" s="384"/>
      <c r="E36" s="117"/>
      <c r="F36" s="117"/>
      <c r="G36" s="152">
        <v>9000</v>
      </c>
      <c r="H36" s="152"/>
      <c r="I36" s="41"/>
      <c r="J36" s="118" t="s">
        <v>1411</v>
      </c>
      <c r="K36" s="763">
        <v>30000</v>
      </c>
    </row>
    <row r="37" spans="1:11" x14ac:dyDescent="0.25">
      <c r="A37" s="758" t="s">
        <v>1433</v>
      </c>
      <c r="B37" s="482" t="s">
        <v>1421</v>
      </c>
      <c r="C37" s="482" t="s">
        <v>1417</v>
      </c>
      <c r="D37" s="384"/>
      <c r="E37" s="117"/>
      <c r="F37" s="117"/>
      <c r="G37" s="152"/>
      <c r="H37" s="152"/>
      <c r="I37" s="41"/>
      <c r="J37" s="118" t="s">
        <v>1411</v>
      </c>
      <c r="K37" s="763">
        <v>150000</v>
      </c>
    </row>
    <row r="38" spans="1:11" x14ac:dyDescent="0.25">
      <c r="A38" s="758" t="s">
        <v>1434</v>
      </c>
      <c r="B38" s="482" t="s">
        <v>1421</v>
      </c>
      <c r="C38" s="482" t="s">
        <v>1417</v>
      </c>
      <c r="D38" s="384"/>
      <c r="E38" s="117"/>
      <c r="F38" s="117"/>
      <c r="G38" s="152"/>
      <c r="H38" s="152"/>
      <c r="I38" s="41"/>
      <c r="J38" s="118" t="s">
        <v>1411</v>
      </c>
      <c r="K38" s="763">
        <v>900000</v>
      </c>
    </row>
    <row r="39" spans="1:11" x14ac:dyDescent="0.25">
      <c r="A39" s="758"/>
      <c r="B39" s="482"/>
      <c r="C39" s="482"/>
      <c r="D39" s="384"/>
      <c r="E39" s="117"/>
      <c r="F39" s="117"/>
      <c r="G39" s="152"/>
      <c r="H39" s="152"/>
      <c r="I39" s="41"/>
      <c r="J39" s="118"/>
      <c r="K39" s="763"/>
    </row>
    <row r="40" spans="1:11" ht="15.95" customHeight="1" x14ac:dyDescent="0.25">
      <c r="A40" s="31" t="s">
        <v>114</v>
      </c>
      <c r="B40" s="761"/>
      <c r="C40" s="480"/>
      <c r="D40" s="386"/>
      <c r="E40" s="386"/>
      <c r="F40" s="386"/>
      <c r="G40" s="78"/>
      <c r="H40" s="78"/>
      <c r="I40" s="78"/>
      <c r="J40" s="78"/>
      <c r="K40" s="74">
        <f>SUM(K41:K42)</f>
        <v>95000</v>
      </c>
    </row>
    <row r="41" spans="1:11" x14ac:dyDescent="0.25">
      <c r="A41" s="758" t="s">
        <v>1140</v>
      </c>
      <c r="B41" s="482" t="s">
        <v>1416</v>
      </c>
      <c r="C41" s="482" t="s">
        <v>1417</v>
      </c>
      <c r="D41" s="117"/>
      <c r="E41" s="117"/>
      <c r="F41" s="117"/>
      <c r="G41" s="152"/>
      <c r="H41" s="152"/>
      <c r="I41" s="41"/>
      <c r="J41" s="41"/>
      <c r="K41" s="763">
        <v>15000</v>
      </c>
    </row>
    <row r="42" spans="1:11" x14ac:dyDescent="0.25">
      <c r="A42" s="758" t="s">
        <v>2308</v>
      </c>
      <c r="B42" s="482" t="s">
        <v>1435</v>
      </c>
      <c r="C42" s="482" t="s">
        <v>1417</v>
      </c>
      <c r="D42" s="384"/>
      <c r="E42" s="117"/>
      <c r="F42" s="117"/>
      <c r="G42" s="152"/>
      <c r="H42" s="152"/>
      <c r="I42" s="41"/>
      <c r="J42" s="118" t="s">
        <v>1411</v>
      </c>
      <c r="K42" s="763">
        <v>80000</v>
      </c>
    </row>
    <row r="43" spans="1:11" x14ac:dyDescent="0.25">
      <c r="A43" s="758"/>
      <c r="B43" s="482"/>
      <c r="C43" s="482"/>
      <c r="D43" s="384"/>
      <c r="E43" s="117"/>
      <c r="F43" s="117"/>
      <c r="G43" s="152"/>
      <c r="H43" s="152"/>
      <c r="I43" s="41"/>
      <c r="J43" s="118"/>
      <c r="K43" s="763"/>
    </row>
    <row r="44" spans="1:11" s="18" customFormat="1" ht="15.95" customHeight="1" x14ac:dyDescent="0.25">
      <c r="A44" s="43" t="s">
        <v>116</v>
      </c>
      <c r="B44" s="760"/>
      <c r="C44" s="484"/>
      <c r="D44" s="385"/>
      <c r="E44" s="385"/>
      <c r="F44" s="385"/>
      <c r="G44" s="85"/>
      <c r="H44" s="85"/>
      <c r="I44" s="85"/>
      <c r="J44" s="85"/>
      <c r="K44" s="86">
        <f>K45</f>
        <v>115000</v>
      </c>
    </row>
    <row r="45" spans="1:11" x14ac:dyDescent="0.25">
      <c r="A45" s="758" t="s">
        <v>1436</v>
      </c>
      <c r="B45" s="482" t="s">
        <v>1423</v>
      </c>
      <c r="C45" s="482" t="s">
        <v>44</v>
      </c>
      <c r="D45" s="117"/>
      <c r="E45" s="117"/>
      <c r="F45" s="117"/>
      <c r="G45" s="152"/>
      <c r="H45" s="152"/>
      <c r="I45" s="41"/>
      <c r="J45" s="41"/>
      <c r="K45" s="763">
        <v>115000</v>
      </c>
    </row>
    <row r="46" spans="1:11" x14ac:dyDescent="0.25">
      <c r="A46" s="758"/>
      <c r="B46" s="482"/>
      <c r="C46" s="482"/>
      <c r="D46" s="117"/>
      <c r="E46" s="117"/>
      <c r="F46" s="117"/>
      <c r="G46" s="152"/>
      <c r="H46" s="152"/>
      <c r="I46" s="41"/>
      <c r="J46" s="41"/>
      <c r="K46" s="763"/>
    </row>
    <row r="47" spans="1:11" ht="15.95" customHeight="1" x14ac:dyDescent="0.25">
      <c r="A47" s="31" t="s">
        <v>117</v>
      </c>
      <c r="B47" s="761"/>
      <c r="C47" s="480"/>
      <c r="D47" s="386"/>
      <c r="E47" s="386"/>
      <c r="F47" s="386"/>
      <c r="G47" s="78"/>
      <c r="H47" s="78"/>
      <c r="I47" s="78"/>
      <c r="J47" s="78"/>
      <c r="K47" s="74">
        <f>SUM(K48:K51)</f>
        <v>190000</v>
      </c>
    </row>
    <row r="48" spans="1:11" x14ac:dyDescent="0.25">
      <c r="A48" s="758" t="s">
        <v>1437</v>
      </c>
      <c r="B48" s="482" t="s">
        <v>1435</v>
      </c>
      <c r="C48" s="482" t="s">
        <v>1417</v>
      </c>
      <c r="D48" s="384"/>
      <c r="E48" s="117"/>
      <c r="F48" s="117"/>
      <c r="G48" s="152"/>
      <c r="H48" s="152"/>
      <c r="I48" s="41"/>
      <c r="J48" s="118"/>
      <c r="K48" s="763">
        <v>15000</v>
      </c>
    </row>
    <row r="49" spans="1:11" x14ac:dyDescent="0.25">
      <c r="A49" s="758" t="s">
        <v>1438</v>
      </c>
      <c r="B49" s="482" t="s">
        <v>1416</v>
      </c>
      <c r="C49" s="482" t="s">
        <v>1417</v>
      </c>
      <c r="D49" s="384"/>
      <c r="E49" s="117"/>
      <c r="F49" s="117"/>
      <c r="G49" s="152"/>
      <c r="H49" s="152"/>
      <c r="I49" s="41"/>
      <c r="J49" s="118" t="s">
        <v>1411</v>
      </c>
      <c r="K49" s="764">
        <v>80000</v>
      </c>
    </row>
    <row r="50" spans="1:11" x14ac:dyDescent="0.25">
      <c r="A50" s="758" t="s">
        <v>2309</v>
      </c>
      <c r="B50" s="482" t="s">
        <v>689</v>
      </c>
      <c r="C50" s="482" t="s">
        <v>1417</v>
      </c>
      <c r="D50" s="384"/>
      <c r="E50" s="117"/>
      <c r="F50" s="117"/>
      <c r="G50" s="152"/>
      <c r="H50" s="152"/>
      <c r="I50" s="41"/>
      <c r="J50" s="118" t="s">
        <v>1411</v>
      </c>
      <c r="K50" s="763">
        <v>25000</v>
      </c>
    </row>
    <row r="51" spans="1:11" x14ac:dyDescent="0.25">
      <c r="A51" s="758" t="s">
        <v>157</v>
      </c>
      <c r="B51" s="482" t="s">
        <v>689</v>
      </c>
      <c r="C51" s="482" t="s">
        <v>1417</v>
      </c>
      <c r="D51" s="384"/>
      <c r="E51" s="117"/>
      <c r="F51" s="117"/>
      <c r="G51" s="152"/>
      <c r="H51" s="152"/>
      <c r="I51" s="41"/>
      <c r="J51" s="118" t="s">
        <v>1411</v>
      </c>
      <c r="K51" s="763">
        <v>70000</v>
      </c>
    </row>
    <row r="52" spans="1:11" x14ac:dyDescent="0.25">
      <c r="A52" s="758"/>
      <c r="B52" s="482"/>
      <c r="C52" s="482"/>
      <c r="D52" s="384"/>
      <c r="E52" s="117"/>
      <c r="F52" s="117"/>
      <c r="G52" s="152"/>
      <c r="H52" s="152"/>
      <c r="I52" s="41"/>
      <c r="J52" s="118"/>
      <c r="K52" s="763"/>
    </row>
    <row r="53" spans="1:11" x14ac:dyDescent="0.25">
      <c r="A53" s="55" t="s">
        <v>131</v>
      </c>
      <c r="B53" s="762"/>
      <c r="C53" s="487"/>
      <c r="D53" s="96"/>
      <c r="E53" s="96"/>
      <c r="F53" s="96"/>
      <c r="G53" s="739"/>
      <c r="H53" s="739"/>
      <c r="I53" s="739"/>
      <c r="J53" s="739"/>
      <c r="K53" s="64">
        <f>+K10+K12+K17+K23+K33+K40+K44+K47</f>
        <v>11358000</v>
      </c>
    </row>
    <row r="54" spans="1:11" x14ac:dyDescent="0.25">
      <c r="A54" s="27"/>
      <c r="B54" s="489"/>
      <c r="C54" s="489"/>
      <c r="D54" s="28"/>
      <c r="E54" s="28"/>
      <c r="F54" s="28"/>
      <c r="G54" s="28"/>
      <c r="H54" s="28"/>
      <c r="I54" s="28"/>
      <c r="J54" s="28"/>
      <c r="K54" s="375"/>
    </row>
  </sheetData>
  <mergeCells count="11">
    <mergeCell ref="H8:I8"/>
    <mergeCell ref="J8:J9"/>
    <mergeCell ref="K8:K9"/>
    <mergeCell ref="H7:I7"/>
    <mergeCell ref="A8:A9"/>
    <mergeCell ref="B8:B9"/>
    <mergeCell ref="C8:C9"/>
    <mergeCell ref="D8:D9"/>
    <mergeCell ref="E8:F8"/>
    <mergeCell ref="G8:G9"/>
    <mergeCell ref="E7:F7"/>
  </mergeCells>
  <pageMargins left="0.70866141732283472" right="0.70866141732283472" top="0.74803149606299213" bottom="0.74803149606299213" header="0.31496062992125984" footer="0.31496062992125984"/>
  <pageSetup paperSize="9" scale="4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showGridLines="0" zoomScale="80" zoomScaleNormal="80" workbookViewId="0">
      <selection activeCell="M43" sqref="M43"/>
    </sheetView>
  </sheetViews>
  <sheetFormatPr baseColWidth="10" defaultRowHeight="15" x14ac:dyDescent="0.25"/>
  <cols>
    <col min="1" max="1" width="52" bestFit="1" customWidth="1"/>
    <col min="2" max="2" width="20" style="488" bestFit="1" customWidth="1"/>
    <col min="3" max="3" width="17.7109375" style="488" customWidth="1"/>
    <col min="4" max="4" width="9.28515625" customWidth="1"/>
    <col min="5" max="5" width="10.7109375" customWidth="1"/>
    <col min="6" max="6" width="11.5703125" customWidth="1"/>
    <col min="7" max="7" width="9.28515625" bestFit="1" customWidth="1"/>
    <col min="8" max="9" width="10.28515625" bestFit="1" customWidth="1"/>
    <col min="10" max="10" width="13.5703125" bestFit="1" customWidth="1"/>
    <col min="11" max="11" width="15.140625" style="150" bestFit="1" customWidth="1"/>
  </cols>
  <sheetData>
    <row r="1" spans="1:11" s="18" customFormat="1" ht="21" customHeight="1" x14ac:dyDescent="0.25">
      <c r="A1" s="444"/>
      <c r="B1" s="766"/>
      <c r="C1" s="478"/>
      <c r="K1" s="362"/>
    </row>
    <row r="2" spans="1:11" s="18" customFormat="1" x14ac:dyDescent="0.25">
      <c r="A2" s="19" t="s">
        <v>84</v>
      </c>
      <c r="B2" s="766"/>
      <c r="C2" s="479"/>
      <c r="D2" s="20"/>
      <c r="E2" s="20"/>
      <c r="F2" s="20"/>
      <c r="G2" s="20"/>
      <c r="H2" s="20"/>
      <c r="I2" s="20"/>
      <c r="J2" s="20"/>
      <c r="K2" s="363" t="s">
        <v>20</v>
      </c>
    </row>
    <row r="3" spans="1:11" s="18" customFormat="1" x14ac:dyDescent="0.25">
      <c r="A3" s="154" t="s">
        <v>85</v>
      </c>
      <c r="B3" s="766"/>
      <c r="C3" s="479"/>
      <c r="D3" s="20"/>
      <c r="E3" s="20"/>
      <c r="F3" s="20"/>
      <c r="G3" s="20"/>
      <c r="H3" s="20"/>
      <c r="I3" s="20"/>
      <c r="J3" s="20"/>
      <c r="K3" s="364"/>
    </row>
    <row r="4" spans="1:11" s="18" customFormat="1" x14ac:dyDescent="0.25">
      <c r="A4" s="29" t="s">
        <v>2310</v>
      </c>
      <c r="B4" s="766"/>
      <c r="C4" s="479"/>
      <c r="D4" s="20"/>
      <c r="E4" s="20"/>
      <c r="F4" s="20"/>
      <c r="G4" s="20"/>
      <c r="H4" s="20"/>
      <c r="I4" s="20"/>
      <c r="J4" s="20"/>
      <c r="K4" s="364"/>
    </row>
    <row r="5" spans="1:11" s="18" customFormat="1" x14ac:dyDescent="0.25">
      <c r="A5" s="19"/>
      <c r="B5" s="766"/>
      <c r="C5" s="479"/>
      <c r="D5" s="20"/>
      <c r="E5" s="20"/>
      <c r="F5" s="20"/>
      <c r="G5" s="20"/>
      <c r="H5" s="20"/>
      <c r="I5" s="20"/>
      <c r="J5" s="20"/>
      <c r="K5" s="364"/>
    </row>
    <row r="6" spans="1:11" s="18" customFormat="1" ht="18.75" customHeight="1" x14ac:dyDescent="0.25">
      <c r="A6" s="72"/>
      <c r="B6" s="478"/>
      <c r="C6" s="478"/>
      <c r="D6" s="441"/>
      <c r="E6" s="441"/>
      <c r="F6" s="441"/>
      <c r="G6" s="72"/>
      <c r="H6" s="441"/>
      <c r="I6" s="441"/>
      <c r="K6" s="639"/>
    </row>
    <row r="7" spans="1:11" s="18" customFormat="1" x14ac:dyDescent="0.25">
      <c r="A7" s="439" t="s">
        <v>21</v>
      </c>
      <c r="B7" s="738" t="s">
        <v>22</v>
      </c>
      <c r="C7" s="738" t="s">
        <v>23</v>
      </c>
      <c r="D7" s="439"/>
      <c r="E7" s="919" t="s">
        <v>24</v>
      </c>
      <c r="F7" s="919"/>
      <c r="G7" s="439" t="s">
        <v>25</v>
      </c>
      <c r="H7" s="932" t="s">
        <v>26</v>
      </c>
      <c r="I7" s="932"/>
      <c r="J7" s="439" t="s">
        <v>27</v>
      </c>
      <c r="K7" s="365" t="s">
        <v>28</v>
      </c>
    </row>
    <row r="8" spans="1:11" s="24" customFormat="1" x14ac:dyDescent="0.25">
      <c r="A8" s="933" t="s">
        <v>29</v>
      </c>
      <c r="B8" s="930" t="s">
        <v>30</v>
      </c>
      <c r="C8" s="930" t="s">
        <v>31</v>
      </c>
      <c r="D8" s="930" t="s">
        <v>32</v>
      </c>
      <c r="E8" s="930" t="s">
        <v>33</v>
      </c>
      <c r="F8" s="930"/>
      <c r="G8" s="930" t="s">
        <v>34</v>
      </c>
      <c r="H8" s="930" t="s">
        <v>35</v>
      </c>
      <c r="I8" s="930"/>
      <c r="J8" s="930" t="s">
        <v>36</v>
      </c>
      <c r="K8" s="931" t="s">
        <v>37</v>
      </c>
    </row>
    <row r="9" spans="1:11" s="24" customFormat="1" x14ac:dyDescent="0.25">
      <c r="A9" s="933"/>
      <c r="B9" s="930"/>
      <c r="C9" s="930"/>
      <c r="D9" s="930"/>
      <c r="E9" s="440" t="s">
        <v>38</v>
      </c>
      <c r="F9" s="440" t="s">
        <v>39</v>
      </c>
      <c r="G9" s="930"/>
      <c r="H9" s="440" t="s">
        <v>38</v>
      </c>
      <c r="I9" s="440" t="s">
        <v>39</v>
      </c>
      <c r="J9" s="930"/>
      <c r="K9" s="931"/>
    </row>
    <row r="10" spans="1:11" ht="15.95" customHeight="1" x14ac:dyDescent="0.25">
      <c r="A10" s="31" t="s">
        <v>88</v>
      </c>
      <c r="B10" s="480"/>
      <c r="C10" s="480"/>
      <c r="D10" s="32"/>
      <c r="E10" s="32"/>
      <c r="F10" s="32"/>
      <c r="G10" s="32"/>
      <c r="H10" s="32"/>
      <c r="I10" s="32"/>
      <c r="J10" s="32"/>
      <c r="K10" s="74">
        <f>SUM(K11)</f>
        <v>0</v>
      </c>
    </row>
    <row r="11" spans="1:11" ht="19.5" customHeight="1" x14ac:dyDescent="0.25">
      <c r="A11" s="39"/>
      <c r="B11" s="481"/>
      <c r="C11" s="481"/>
      <c r="D11" s="75"/>
      <c r="E11" s="75"/>
      <c r="F11" s="75"/>
      <c r="G11" s="36"/>
      <c r="H11" s="36"/>
      <c r="I11" s="36"/>
      <c r="J11" s="36"/>
      <c r="K11" s="76"/>
    </row>
    <row r="12" spans="1:11" ht="15.95" customHeight="1" x14ac:dyDescent="0.25">
      <c r="A12" s="31" t="s">
        <v>89</v>
      </c>
      <c r="B12" s="480"/>
      <c r="C12" s="480"/>
      <c r="D12" s="77"/>
      <c r="E12" s="77"/>
      <c r="F12" s="77"/>
      <c r="G12" s="32"/>
      <c r="H12" s="32"/>
      <c r="I12" s="32"/>
      <c r="J12" s="32"/>
      <c r="K12" s="74">
        <f>SUM(K13:K19)</f>
        <v>5826000</v>
      </c>
    </row>
    <row r="13" spans="1:11" ht="15.95" customHeight="1" x14ac:dyDescent="0.25">
      <c r="A13" s="39" t="s">
        <v>1711</v>
      </c>
      <c r="B13" s="482" t="s">
        <v>2026</v>
      </c>
      <c r="C13" s="482" t="s">
        <v>285</v>
      </c>
      <c r="D13" s="119">
        <v>1.4999999999999999E-2</v>
      </c>
      <c r="E13" s="119"/>
      <c r="F13" s="119"/>
      <c r="G13" s="765"/>
      <c r="H13" s="765">
        <v>400</v>
      </c>
      <c r="I13" s="41"/>
      <c r="J13" s="41" t="s">
        <v>1993</v>
      </c>
      <c r="K13" s="741">
        <v>1650000</v>
      </c>
    </row>
    <row r="14" spans="1:11" ht="15.95" customHeight="1" x14ac:dyDescent="0.25">
      <c r="A14" s="39" t="s">
        <v>1854</v>
      </c>
      <c r="B14" s="482" t="s">
        <v>2025</v>
      </c>
      <c r="C14" s="482" t="s">
        <v>285</v>
      </c>
      <c r="D14" s="117"/>
      <c r="E14" s="117"/>
      <c r="F14" s="117"/>
      <c r="G14" s="765"/>
      <c r="H14" s="765">
        <v>337.5</v>
      </c>
      <c r="I14" s="41" t="s">
        <v>2024</v>
      </c>
      <c r="J14" s="41" t="s">
        <v>1993</v>
      </c>
      <c r="K14" s="741">
        <v>1506000</v>
      </c>
    </row>
    <row r="15" spans="1:11" ht="15.95" customHeight="1" x14ac:dyDescent="0.25">
      <c r="A15" s="39" t="s">
        <v>2023</v>
      </c>
      <c r="B15" s="482" t="s">
        <v>2022</v>
      </c>
      <c r="C15" s="482" t="s">
        <v>102</v>
      </c>
      <c r="D15" s="249">
        <v>8.6956000000000006E-2</v>
      </c>
      <c r="E15" s="117"/>
      <c r="F15" s="117"/>
      <c r="G15" s="765"/>
      <c r="H15" s="765"/>
      <c r="I15" s="41"/>
      <c r="J15" s="41" t="s">
        <v>1993</v>
      </c>
      <c r="K15" s="741">
        <v>1350000</v>
      </c>
    </row>
    <row r="16" spans="1:11" ht="15.95" customHeight="1" x14ac:dyDescent="0.25">
      <c r="A16" s="39" t="s">
        <v>1720</v>
      </c>
      <c r="B16" s="482" t="s">
        <v>2021</v>
      </c>
      <c r="C16" s="482" t="s">
        <v>285</v>
      </c>
      <c r="D16" s="119">
        <v>1.1999999999999999E-3</v>
      </c>
      <c r="E16" s="119">
        <v>1.1999999999999999E-3</v>
      </c>
      <c r="F16" s="119">
        <v>1.5E-3</v>
      </c>
      <c r="G16" s="765"/>
      <c r="H16" s="765">
        <v>87.75</v>
      </c>
      <c r="I16" s="41"/>
      <c r="J16" s="41" t="s">
        <v>1993</v>
      </c>
      <c r="K16" s="741">
        <v>1140000</v>
      </c>
    </row>
    <row r="17" spans="1:11" ht="15.95" customHeight="1" x14ac:dyDescent="0.25">
      <c r="A17" s="39" t="s">
        <v>2020</v>
      </c>
      <c r="B17" s="482" t="s">
        <v>2019</v>
      </c>
      <c r="C17" s="482" t="s">
        <v>285</v>
      </c>
      <c r="D17" s="117">
        <v>0.1</v>
      </c>
      <c r="E17" s="117"/>
      <c r="F17" s="117"/>
      <c r="G17" s="765"/>
      <c r="H17" s="765">
        <v>40</v>
      </c>
      <c r="I17" s="41"/>
      <c r="J17" s="41" t="s">
        <v>1993</v>
      </c>
      <c r="K17" s="741">
        <v>165000</v>
      </c>
    </row>
    <row r="18" spans="1:11" ht="15.95" customHeight="1" x14ac:dyDescent="0.25">
      <c r="A18" s="39" t="s">
        <v>171</v>
      </c>
      <c r="B18" s="482" t="s">
        <v>2018</v>
      </c>
      <c r="C18" s="482"/>
      <c r="D18" s="117"/>
      <c r="E18" s="117"/>
      <c r="F18" s="117"/>
      <c r="G18" s="765">
        <v>270</v>
      </c>
      <c r="H18" s="765"/>
      <c r="I18" s="41"/>
      <c r="J18" s="41" t="s">
        <v>1993</v>
      </c>
      <c r="K18" s="741">
        <v>15000</v>
      </c>
    </row>
    <row r="19" spans="1:11" ht="15.95" customHeight="1" x14ac:dyDescent="0.25">
      <c r="A19" s="39"/>
      <c r="B19" s="481"/>
      <c r="C19" s="481"/>
      <c r="D19" s="75"/>
      <c r="E19" s="75"/>
      <c r="F19" s="75"/>
      <c r="G19" s="443"/>
      <c r="H19" s="443"/>
      <c r="I19" s="36"/>
      <c r="J19" s="36"/>
      <c r="K19" s="76"/>
    </row>
    <row r="20" spans="1:11" s="18" customFormat="1" ht="15.95" customHeight="1" x14ac:dyDescent="0.25">
      <c r="A20" s="43" t="s">
        <v>106</v>
      </c>
      <c r="B20" s="484"/>
      <c r="C20" s="484"/>
      <c r="D20" s="84"/>
      <c r="E20" s="84"/>
      <c r="F20" s="84"/>
      <c r="G20" s="83"/>
      <c r="H20" s="83"/>
      <c r="I20" s="83"/>
      <c r="J20" s="83"/>
      <c r="K20" s="86">
        <f>SUM(K21:K21)</f>
        <v>0</v>
      </c>
    </row>
    <row r="21" spans="1:11" s="18" customFormat="1" ht="15.95" customHeight="1" x14ac:dyDescent="0.25">
      <c r="A21" s="39"/>
      <c r="B21" s="486"/>
      <c r="C21" s="486"/>
      <c r="D21" s="87"/>
      <c r="E21" s="87"/>
      <c r="F21" s="87"/>
      <c r="G21" s="47"/>
      <c r="H21" s="47"/>
      <c r="I21" s="47"/>
      <c r="J21" s="47"/>
      <c r="K21" s="89"/>
    </row>
    <row r="22" spans="1:11" ht="15.95" customHeight="1" x14ac:dyDescent="0.25">
      <c r="A22" s="31" t="s">
        <v>107</v>
      </c>
      <c r="B22" s="480"/>
      <c r="C22" s="480"/>
      <c r="D22" s="77"/>
      <c r="E22" s="77"/>
      <c r="F22" s="77"/>
      <c r="G22" s="32"/>
      <c r="H22" s="32"/>
      <c r="I22" s="32"/>
      <c r="J22" s="32"/>
      <c r="K22" s="74">
        <f>SUM(K23:K30)</f>
        <v>885000</v>
      </c>
    </row>
    <row r="23" spans="1:11" ht="15.95" customHeight="1" x14ac:dyDescent="0.25">
      <c r="A23" s="39" t="s">
        <v>2017</v>
      </c>
      <c r="B23" s="482" t="s">
        <v>2016</v>
      </c>
      <c r="C23" s="482"/>
      <c r="D23" s="117">
        <v>0.03</v>
      </c>
      <c r="E23" s="117"/>
      <c r="F23" s="117"/>
      <c r="G23" s="765"/>
      <c r="H23" s="765"/>
      <c r="I23" s="41"/>
      <c r="J23" s="41" t="s">
        <v>1993</v>
      </c>
      <c r="K23" s="741">
        <v>470000</v>
      </c>
    </row>
    <row r="24" spans="1:11" ht="15.95" customHeight="1" x14ac:dyDescent="0.25">
      <c r="A24" s="39" t="s">
        <v>2015</v>
      </c>
      <c r="B24" s="482" t="s">
        <v>2011</v>
      </c>
      <c r="C24" s="482"/>
      <c r="D24" s="117"/>
      <c r="E24" s="117"/>
      <c r="F24" s="117"/>
      <c r="G24" s="765"/>
      <c r="H24" s="765"/>
      <c r="I24" s="41"/>
      <c r="J24" s="41" t="s">
        <v>1993</v>
      </c>
      <c r="K24" s="741">
        <v>110000</v>
      </c>
    </row>
    <row r="25" spans="1:11" ht="15.95" customHeight="1" x14ac:dyDescent="0.25">
      <c r="A25" s="39" t="s">
        <v>2014</v>
      </c>
      <c r="B25" s="482" t="s">
        <v>2013</v>
      </c>
      <c r="C25" s="482"/>
      <c r="D25" s="117"/>
      <c r="E25" s="117"/>
      <c r="F25" s="117"/>
      <c r="G25" s="765"/>
      <c r="H25" s="765"/>
      <c r="I25" s="41"/>
      <c r="J25" s="41" t="s">
        <v>1993</v>
      </c>
      <c r="K25" s="741">
        <v>75000</v>
      </c>
    </row>
    <row r="26" spans="1:11" ht="15.95" customHeight="1" x14ac:dyDescent="0.25">
      <c r="A26" s="39" t="s">
        <v>2012</v>
      </c>
      <c r="B26" s="482" t="s">
        <v>2011</v>
      </c>
      <c r="C26" s="482"/>
      <c r="D26" s="117"/>
      <c r="E26" s="117"/>
      <c r="F26" s="117"/>
      <c r="G26" s="765"/>
      <c r="H26" s="765"/>
      <c r="I26" s="41"/>
      <c r="J26" s="41" t="s">
        <v>1993</v>
      </c>
      <c r="K26" s="741">
        <v>70000</v>
      </c>
    </row>
    <row r="27" spans="1:11" ht="15.95" customHeight="1" x14ac:dyDescent="0.25">
      <c r="A27" s="39" t="s">
        <v>2010</v>
      </c>
      <c r="B27" s="482" t="s">
        <v>2008</v>
      </c>
      <c r="C27" s="482"/>
      <c r="D27" s="117"/>
      <c r="E27" s="117"/>
      <c r="F27" s="117"/>
      <c r="G27" s="765">
        <v>270</v>
      </c>
      <c r="H27" s="765"/>
      <c r="I27" s="41"/>
      <c r="J27" s="41" t="s">
        <v>1993</v>
      </c>
      <c r="K27" s="741">
        <v>60000</v>
      </c>
    </row>
    <row r="28" spans="1:11" ht="15.95" customHeight="1" x14ac:dyDescent="0.25">
      <c r="A28" s="39" t="s">
        <v>157</v>
      </c>
      <c r="B28" s="482" t="s">
        <v>2008</v>
      </c>
      <c r="C28" s="482"/>
      <c r="D28" s="117"/>
      <c r="E28" s="117"/>
      <c r="F28" s="117"/>
      <c r="G28" s="765"/>
      <c r="H28" s="765">
        <v>45</v>
      </c>
      <c r="I28" s="41">
        <v>350</v>
      </c>
      <c r="J28" s="41" t="s">
        <v>1993</v>
      </c>
      <c r="K28" s="741">
        <v>60000</v>
      </c>
    </row>
    <row r="29" spans="1:11" ht="15.95" customHeight="1" x14ac:dyDescent="0.25">
      <c r="A29" s="39" t="s">
        <v>2009</v>
      </c>
      <c r="B29" s="482" t="s">
        <v>2008</v>
      </c>
      <c r="C29" s="482"/>
      <c r="D29" s="117"/>
      <c r="E29" s="119">
        <v>5.0000000000000001E-3</v>
      </c>
      <c r="F29" s="117"/>
      <c r="G29" s="765"/>
      <c r="H29" s="765">
        <v>550</v>
      </c>
      <c r="I29" s="765">
        <v>1400</v>
      </c>
      <c r="J29" s="41" t="s">
        <v>1993</v>
      </c>
      <c r="K29" s="741">
        <v>40000</v>
      </c>
    </row>
    <row r="30" spans="1:11" ht="15.95" customHeight="1" x14ac:dyDescent="0.25">
      <c r="A30" s="39"/>
      <c r="B30" s="481"/>
      <c r="C30" s="481"/>
      <c r="D30" s="75"/>
      <c r="E30" s="75"/>
      <c r="F30" s="75"/>
      <c r="G30" s="443"/>
      <c r="H30" s="443"/>
      <c r="I30" s="36"/>
      <c r="J30" s="36"/>
      <c r="K30" s="76"/>
    </row>
    <row r="31" spans="1:11" ht="15.95" customHeight="1" x14ac:dyDescent="0.25">
      <c r="A31" s="31" t="s">
        <v>113</v>
      </c>
      <c r="B31" s="480"/>
      <c r="C31" s="480"/>
      <c r="D31" s="77"/>
      <c r="E31" s="77"/>
      <c r="F31" s="77"/>
      <c r="G31" s="32"/>
      <c r="H31" s="32"/>
      <c r="I31" s="32"/>
      <c r="J31" s="32"/>
      <c r="K31" s="74">
        <f>SUM(K32:K36)</f>
        <v>730000</v>
      </c>
    </row>
    <row r="32" spans="1:11" ht="15.95" customHeight="1" x14ac:dyDescent="0.25">
      <c r="A32" s="39" t="s">
        <v>2007</v>
      </c>
      <c r="B32" s="482" t="s">
        <v>2006</v>
      </c>
      <c r="C32" s="482"/>
      <c r="D32" s="117"/>
      <c r="E32" s="117"/>
      <c r="F32" s="117"/>
      <c r="G32" s="765"/>
      <c r="H32" s="765">
        <v>1100</v>
      </c>
      <c r="I32" s="765">
        <v>1900</v>
      </c>
      <c r="J32" s="41" t="s">
        <v>1993</v>
      </c>
      <c r="K32" s="741">
        <v>410000</v>
      </c>
    </row>
    <row r="33" spans="1:11" ht="15.95" customHeight="1" x14ac:dyDescent="0.25">
      <c r="A33" s="39" t="s">
        <v>2005</v>
      </c>
      <c r="B33" s="482" t="s">
        <v>2004</v>
      </c>
      <c r="C33" s="482"/>
      <c r="D33" s="117"/>
      <c r="E33" s="117"/>
      <c r="F33" s="117"/>
      <c r="G33" s="765">
        <v>450</v>
      </c>
      <c r="H33" s="765"/>
      <c r="I33" s="765"/>
      <c r="J33" s="41"/>
      <c r="K33" s="741">
        <v>170000</v>
      </c>
    </row>
    <row r="34" spans="1:11" ht="15.95" customHeight="1" x14ac:dyDescent="0.25">
      <c r="A34" s="39" t="s">
        <v>2003</v>
      </c>
      <c r="B34" s="482" t="s">
        <v>2002</v>
      </c>
      <c r="C34" s="482"/>
      <c r="D34" s="117"/>
      <c r="E34" s="117"/>
      <c r="F34" s="117"/>
      <c r="G34" s="765"/>
      <c r="H34" s="765">
        <v>2000</v>
      </c>
      <c r="I34" s="765">
        <v>4000</v>
      </c>
      <c r="J34" s="41" t="s">
        <v>1993</v>
      </c>
      <c r="K34" s="741">
        <v>100000</v>
      </c>
    </row>
    <row r="35" spans="1:11" ht="15.95" customHeight="1" x14ac:dyDescent="0.25">
      <c r="A35" s="39" t="s">
        <v>159</v>
      </c>
      <c r="B35" s="482" t="s">
        <v>2001</v>
      </c>
      <c r="C35" s="482"/>
      <c r="D35" s="117"/>
      <c r="E35" s="117"/>
      <c r="F35" s="117"/>
      <c r="G35" s="765"/>
      <c r="H35" s="765">
        <v>2025</v>
      </c>
      <c r="I35" s="765">
        <v>3375</v>
      </c>
      <c r="J35" s="41" t="s">
        <v>1993</v>
      </c>
      <c r="K35" s="741">
        <v>50000</v>
      </c>
    </row>
    <row r="36" spans="1:11" ht="15.95" customHeight="1" x14ac:dyDescent="0.25">
      <c r="A36" s="35"/>
      <c r="B36" s="482"/>
      <c r="C36" s="482"/>
      <c r="D36" s="117"/>
      <c r="E36" s="117"/>
      <c r="F36" s="117"/>
      <c r="G36" s="765"/>
      <c r="H36" s="765"/>
      <c r="I36" s="765"/>
      <c r="J36" s="41"/>
      <c r="K36" s="741"/>
    </row>
    <row r="37" spans="1:11" ht="15.95" customHeight="1" x14ac:dyDescent="0.25">
      <c r="A37" s="31" t="s">
        <v>114</v>
      </c>
      <c r="B37" s="480"/>
      <c r="C37" s="480"/>
      <c r="D37" s="77"/>
      <c r="E37" s="77"/>
      <c r="F37" s="77"/>
      <c r="G37" s="32"/>
      <c r="H37" s="32"/>
      <c r="I37" s="32"/>
      <c r="J37" s="32"/>
      <c r="K37" s="74">
        <f>SUM(K38:K39)</f>
        <v>73000</v>
      </c>
    </row>
    <row r="38" spans="1:11" ht="15.95" customHeight="1" x14ac:dyDescent="0.25">
      <c r="A38" s="39" t="s">
        <v>2000</v>
      </c>
      <c r="B38" s="481"/>
      <c r="C38" s="481"/>
      <c r="D38" s="75"/>
      <c r="E38" s="75"/>
      <c r="F38" s="75"/>
      <c r="G38" s="443"/>
      <c r="H38" s="443"/>
      <c r="I38" s="765"/>
      <c r="J38" s="41" t="s">
        <v>1993</v>
      </c>
      <c r="K38" s="741">
        <v>73000</v>
      </c>
    </row>
    <row r="39" spans="1:11" ht="15.95" customHeight="1" x14ac:dyDescent="0.25">
      <c r="A39" s="35"/>
      <c r="B39" s="481"/>
      <c r="C39" s="481"/>
      <c r="D39" s="75"/>
      <c r="E39" s="75"/>
      <c r="F39" s="75"/>
      <c r="G39" s="36"/>
      <c r="H39" s="36"/>
      <c r="I39" s="36"/>
      <c r="J39" s="36"/>
      <c r="K39" s="76"/>
    </row>
    <row r="40" spans="1:11" s="18" customFormat="1" ht="15.95" customHeight="1" x14ac:dyDescent="0.25">
      <c r="A40" s="43" t="s">
        <v>116</v>
      </c>
      <c r="B40" s="484"/>
      <c r="C40" s="484"/>
      <c r="D40" s="84"/>
      <c r="E40" s="84"/>
      <c r="F40" s="84"/>
      <c r="G40" s="83"/>
      <c r="H40" s="83"/>
      <c r="I40" s="83"/>
      <c r="J40" s="83"/>
      <c r="K40" s="86">
        <f>SUM(K41)</f>
        <v>0</v>
      </c>
    </row>
    <row r="41" spans="1:11" s="18" customFormat="1" ht="15.95" customHeight="1" x14ac:dyDescent="0.25">
      <c r="A41" s="45"/>
      <c r="B41" s="486"/>
      <c r="C41" s="486"/>
      <c r="D41" s="87"/>
      <c r="E41" s="87"/>
      <c r="F41" s="87"/>
      <c r="G41" s="47"/>
      <c r="H41" s="47"/>
      <c r="I41" s="47"/>
      <c r="J41" s="47"/>
      <c r="K41" s="89"/>
    </row>
    <row r="42" spans="1:11" ht="15.95" customHeight="1" x14ac:dyDescent="0.25">
      <c r="A42" s="31" t="s">
        <v>117</v>
      </c>
      <c r="B42" s="480"/>
      <c r="C42" s="480"/>
      <c r="D42" s="77"/>
      <c r="E42" s="77"/>
      <c r="F42" s="77"/>
      <c r="G42" s="32"/>
      <c r="H42" s="32"/>
      <c r="I42" s="32"/>
      <c r="J42" s="32"/>
      <c r="K42" s="74">
        <f>SUM(K43:K47)</f>
        <v>448000</v>
      </c>
    </row>
    <row r="43" spans="1:11" ht="15.95" customHeight="1" x14ac:dyDescent="0.25">
      <c r="A43" s="39" t="s">
        <v>1999</v>
      </c>
      <c r="B43" s="482"/>
      <c r="C43" s="482"/>
      <c r="D43" s="117"/>
      <c r="E43" s="117"/>
      <c r="F43" s="117"/>
      <c r="G43" s="41"/>
      <c r="H43" s="41"/>
      <c r="I43" s="41"/>
      <c r="J43" s="41" t="s">
        <v>1993</v>
      </c>
      <c r="K43" s="741">
        <v>200000</v>
      </c>
    </row>
    <row r="44" spans="1:11" ht="15.95" customHeight="1" x14ac:dyDescent="0.25">
      <c r="A44" s="39" t="s">
        <v>1998</v>
      </c>
      <c r="B44" s="482" t="s">
        <v>1997</v>
      </c>
      <c r="C44" s="482"/>
      <c r="D44" s="117"/>
      <c r="E44" s="117"/>
      <c r="F44" s="117"/>
      <c r="G44" s="765">
        <v>330</v>
      </c>
      <c r="H44" s="765"/>
      <c r="I44" s="765"/>
      <c r="J44" s="41" t="s">
        <v>1993</v>
      </c>
      <c r="K44" s="741">
        <v>135000</v>
      </c>
    </row>
    <row r="45" spans="1:11" ht="15.95" customHeight="1" x14ac:dyDescent="0.25">
      <c r="A45" s="39" t="s">
        <v>1996</v>
      </c>
      <c r="B45" s="482"/>
      <c r="C45" s="482"/>
      <c r="D45" s="117"/>
      <c r="E45" s="117"/>
      <c r="F45" s="117"/>
      <c r="G45" s="765">
        <v>800</v>
      </c>
      <c r="H45" s="765"/>
      <c r="I45" s="765"/>
      <c r="J45" s="41" t="s">
        <v>1993</v>
      </c>
      <c r="K45" s="741">
        <v>45000</v>
      </c>
    </row>
    <row r="46" spans="1:11" ht="15.95" customHeight="1" x14ac:dyDescent="0.25">
      <c r="A46" s="39" t="s">
        <v>1469</v>
      </c>
      <c r="B46" s="482"/>
      <c r="C46" s="482"/>
      <c r="D46" s="117"/>
      <c r="E46" s="117"/>
      <c r="F46" s="117"/>
      <c r="G46" s="765"/>
      <c r="H46" s="765"/>
      <c r="I46" s="765"/>
      <c r="J46" s="41" t="s">
        <v>1993</v>
      </c>
      <c r="K46" s="741">
        <v>40000</v>
      </c>
    </row>
    <row r="47" spans="1:11" ht="15.95" customHeight="1" x14ac:dyDescent="0.25">
      <c r="A47" s="39" t="s">
        <v>1995</v>
      </c>
      <c r="B47" s="482" t="s">
        <v>1994</v>
      </c>
      <c r="C47" s="482"/>
      <c r="D47" s="117"/>
      <c r="E47" s="117"/>
      <c r="F47" s="117"/>
      <c r="G47" s="765">
        <v>2</v>
      </c>
      <c r="H47" s="765"/>
      <c r="I47" s="765"/>
      <c r="J47" s="41" t="s">
        <v>1993</v>
      </c>
      <c r="K47" s="741">
        <v>28000</v>
      </c>
    </row>
    <row r="48" spans="1:11" ht="15.95" customHeight="1" x14ac:dyDescent="0.25">
      <c r="A48" s="39"/>
      <c r="B48" s="482"/>
      <c r="C48" s="482"/>
      <c r="D48" s="117"/>
      <c r="E48" s="117"/>
      <c r="F48" s="117"/>
      <c r="G48" s="765"/>
      <c r="H48" s="765"/>
      <c r="I48" s="765"/>
      <c r="J48" s="41"/>
      <c r="K48" s="741"/>
    </row>
    <row r="49" spans="1:11" ht="15.95" customHeight="1" x14ac:dyDescent="0.25">
      <c r="A49" s="55" t="s">
        <v>131</v>
      </c>
      <c r="B49" s="487"/>
      <c r="C49" s="487"/>
      <c r="D49" s="96"/>
      <c r="E49" s="96"/>
      <c r="F49" s="96"/>
      <c r="G49" s="739"/>
      <c r="H49" s="739"/>
      <c r="I49" s="739"/>
      <c r="J49" s="739"/>
      <c r="K49" s="64">
        <f>+K10+K12+K20+K22+K31+K37+K40+K42</f>
        <v>7962000</v>
      </c>
    </row>
    <row r="50" spans="1:11" x14ac:dyDescent="0.25">
      <c r="A50" s="27"/>
      <c r="B50" s="489"/>
      <c r="C50" s="489"/>
      <c r="D50" s="28"/>
      <c r="E50" s="28"/>
      <c r="F50" s="28"/>
      <c r="G50" s="28"/>
      <c r="H50" s="28"/>
      <c r="I50" s="28"/>
      <c r="J50" s="28"/>
      <c r="K50" s="375"/>
    </row>
  </sheetData>
  <mergeCells count="11">
    <mergeCell ref="H8:I8"/>
    <mergeCell ref="J8:J9"/>
    <mergeCell ref="K8:K9"/>
    <mergeCell ref="D8:D9"/>
    <mergeCell ref="H7:I7"/>
    <mergeCell ref="E7:F7"/>
    <mergeCell ref="A8:A9"/>
    <mergeCell ref="B8:B9"/>
    <mergeCell ref="C8:C9"/>
    <mergeCell ref="E8:F8"/>
    <mergeCell ref="G8:G9"/>
  </mergeCells>
  <pageMargins left="0.70866141732283472" right="0.70866141732283472" top="0.74803149606299213" bottom="0.74803149606299213" header="0.31496062992125984" footer="0.31496062992125984"/>
  <pageSetup paperSize="9" scale="5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showGridLines="0" zoomScale="80" zoomScaleNormal="80" workbookViewId="0">
      <selection activeCell="K67" sqref="K67"/>
    </sheetView>
  </sheetViews>
  <sheetFormatPr baseColWidth="10" defaultRowHeight="15" x14ac:dyDescent="0.25"/>
  <cols>
    <col min="1" max="1" width="69.85546875" bestFit="1" customWidth="1"/>
    <col min="2" max="2" width="29.140625" style="687" customWidth="1"/>
    <col min="3" max="3" width="32.42578125" style="740" customWidth="1"/>
    <col min="4" max="4" width="14.28515625" customWidth="1"/>
    <col min="5" max="5" width="11.140625" customWidth="1"/>
    <col min="6" max="6" width="11.85546875" customWidth="1"/>
    <col min="7" max="7" width="18.7109375" bestFit="1" customWidth="1"/>
    <col min="8" max="8" width="8.42578125" bestFit="1" customWidth="1"/>
    <col min="9" max="9" width="8.85546875" bestFit="1" customWidth="1"/>
    <col min="10" max="10" width="24.7109375" customWidth="1"/>
    <col min="11" max="11" width="15.140625" style="150" bestFit="1" customWidth="1"/>
  </cols>
  <sheetData>
    <row r="1" spans="1:11" s="18" customFormat="1" ht="21" customHeight="1" x14ac:dyDescent="0.25">
      <c r="B1" s="680"/>
      <c r="C1" s="508"/>
      <c r="K1" s="362"/>
    </row>
    <row r="2" spans="1:11" s="18" customFormat="1" x14ac:dyDescent="0.25">
      <c r="A2" s="19" t="s">
        <v>84</v>
      </c>
      <c r="B2" s="680"/>
      <c r="C2" s="503"/>
      <c r="D2" s="20"/>
      <c r="E2" s="20"/>
      <c r="F2" s="20"/>
      <c r="G2" s="20"/>
      <c r="H2" s="20"/>
      <c r="I2" s="20"/>
      <c r="J2" s="20"/>
      <c r="K2" s="363" t="s">
        <v>20</v>
      </c>
    </row>
    <row r="3" spans="1:11" s="18" customFormat="1" x14ac:dyDescent="0.25">
      <c r="A3" s="154" t="s">
        <v>85</v>
      </c>
      <c r="B3" s="680"/>
      <c r="C3" s="503"/>
      <c r="D3" s="20"/>
      <c r="E3" s="20"/>
      <c r="F3" s="20"/>
      <c r="G3" s="20"/>
      <c r="H3" s="20"/>
      <c r="I3" s="20"/>
      <c r="J3" s="20"/>
      <c r="K3" s="362"/>
    </row>
    <row r="4" spans="1:11" s="18" customFormat="1" ht="17.25" x14ac:dyDescent="0.25">
      <c r="A4" s="29" t="s">
        <v>2291</v>
      </c>
      <c r="B4" s="780"/>
      <c r="C4" s="503"/>
      <c r="D4" s="20"/>
      <c r="E4" s="20"/>
      <c r="F4" s="20"/>
      <c r="G4" s="20"/>
      <c r="H4" s="20"/>
      <c r="I4" s="20"/>
      <c r="J4" s="20"/>
      <c r="K4" s="362"/>
    </row>
    <row r="5" spans="1:11" s="18" customFormat="1" ht="18.75" customHeight="1" x14ac:dyDescent="0.3">
      <c r="A5" s="652"/>
      <c r="B5" s="781"/>
      <c r="C5" s="771"/>
      <c r="D5" s="653"/>
      <c r="E5" s="653"/>
      <c r="F5" s="653"/>
      <c r="G5" s="72"/>
      <c r="H5" s="474"/>
      <c r="I5" s="474"/>
      <c r="K5" s="362"/>
    </row>
    <row r="6" spans="1:11" s="18" customFormat="1" ht="18.75" customHeight="1" x14ac:dyDescent="0.25">
      <c r="A6" s="72"/>
      <c r="B6" s="681"/>
      <c r="C6" s="508"/>
      <c r="D6" s="474"/>
      <c r="E6" s="474"/>
      <c r="F6" s="474"/>
      <c r="G6" s="72"/>
      <c r="H6" s="474"/>
      <c r="I6" s="474"/>
      <c r="K6" s="362"/>
    </row>
    <row r="7" spans="1:11" s="18" customFormat="1" x14ac:dyDescent="0.25">
      <c r="A7" s="473" t="s">
        <v>21</v>
      </c>
      <c r="B7" s="504" t="s">
        <v>22</v>
      </c>
      <c r="C7" s="504" t="s">
        <v>23</v>
      </c>
      <c r="D7" s="473"/>
      <c r="E7" s="919" t="s">
        <v>24</v>
      </c>
      <c r="F7" s="919"/>
      <c r="G7" s="473" t="s">
        <v>25</v>
      </c>
      <c r="H7" s="932" t="s">
        <v>26</v>
      </c>
      <c r="I7" s="932"/>
      <c r="J7" s="473" t="s">
        <v>27</v>
      </c>
      <c r="K7" s="362"/>
    </row>
    <row r="8" spans="1:11" s="24" customFormat="1" x14ac:dyDescent="0.25">
      <c r="A8" s="933" t="s">
        <v>29</v>
      </c>
      <c r="B8" s="930" t="s">
        <v>30</v>
      </c>
      <c r="C8" s="930" t="s">
        <v>31</v>
      </c>
      <c r="D8" s="930" t="s">
        <v>32</v>
      </c>
      <c r="E8" s="930" t="s">
        <v>33</v>
      </c>
      <c r="F8" s="930"/>
      <c r="G8" s="930" t="s">
        <v>34</v>
      </c>
      <c r="H8" s="930" t="s">
        <v>35</v>
      </c>
      <c r="I8" s="930"/>
      <c r="J8" s="930" t="s">
        <v>2311</v>
      </c>
      <c r="K8" s="737" t="s">
        <v>586</v>
      </c>
    </row>
    <row r="9" spans="1:11" s="24" customFormat="1" x14ac:dyDescent="0.25">
      <c r="A9" s="933"/>
      <c r="B9" s="930"/>
      <c r="C9" s="930"/>
      <c r="D9" s="930"/>
      <c r="E9" s="736" t="s">
        <v>38</v>
      </c>
      <c r="F9" s="736" t="s">
        <v>39</v>
      </c>
      <c r="G9" s="930"/>
      <c r="H9" s="736" t="s">
        <v>38</v>
      </c>
      <c r="I9" s="736" t="s">
        <v>39</v>
      </c>
      <c r="J9" s="930"/>
      <c r="K9" s="737">
        <v>2019</v>
      </c>
    </row>
    <row r="10" spans="1:11" x14ac:dyDescent="0.25">
      <c r="A10" s="31" t="s">
        <v>88</v>
      </c>
      <c r="B10" s="682"/>
      <c r="C10" s="670"/>
      <c r="D10" s="32"/>
      <c r="E10" s="32"/>
      <c r="F10" s="32"/>
      <c r="G10" s="32"/>
      <c r="H10" s="32"/>
      <c r="I10" s="32"/>
      <c r="J10" s="32"/>
      <c r="K10" s="74">
        <f>SUM(K11)</f>
        <v>0</v>
      </c>
    </row>
    <row r="11" spans="1:11" x14ac:dyDescent="0.25">
      <c r="A11" s="39"/>
      <c r="B11" s="683"/>
      <c r="C11" s="398"/>
      <c r="D11" s="75"/>
      <c r="E11" s="75"/>
      <c r="F11" s="75"/>
      <c r="G11" s="36"/>
      <c r="H11" s="36"/>
      <c r="I11" s="36"/>
      <c r="J11" s="36"/>
      <c r="K11" s="76"/>
    </row>
    <row r="12" spans="1:11" x14ac:dyDescent="0.25">
      <c r="A12" s="31" t="s">
        <v>89</v>
      </c>
      <c r="B12" s="682"/>
      <c r="C12" s="670"/>
      <c r="D12" s="77"/>
      <c r="E12" s="77"/>
      <c r="F12" s="77"/>
      <c r="G12" s="32"/>
      <c r="H12" s="32"/>
      <c r="I12" s="32"/>
      <c r="J12" s="32"/>
      <c r="K12" s="74">
        <f>SUM(K13:K25)</f>
        <v>1462300</v>
      </c>
    </row>
    <row r="13" spans="1:11" x14ac:dyDescent="0.25">
      <c r="A13" s="778" t="s">
        <v>2206</v>
      </c>
      <c r="B13" s="181" t="s">
        <v>2207</v>
      </c>
      <c r="C13" s="118" t="s">
        <v>2207</v>
      </c>
      <c r="D13" s="728">
        <v>2350</v>
      </c>
      <c r="E13" s="117"/>
      <c r="F13" s="117"/>
      <c r="G13" s="729">
        <v>2350</v>
      </c>
      <c r="H13" s="41"/>
      <c r="I13" s="41"/>
      <c r="J13" s="41" t="s">
        <v>2208</v>
      </c>
      <c r="K13" s="741">
        <v>15000</v>
      </c>
    </row>
    <row r="14" spans="1:11" x14ac:dyDescent="0.25">
      <c r="A14" s="778" t="s">
        <v>2209</v>
      </c>
      <c r="B14" s="181" t="s">
        <v>2210</v>
      </c>
      <c r="C14" s="118" t="s">
        <v>2210</v>
      </c>
      <c r="D14" s="728">
        <v>60</v>
      </c>
      <c r="E14" s="117"/>
      <c r="F14" s="117"/>
      <c r="G14" s="729">
        <v>60</v>
      </c>
      <c r="H14" s="41"/>
      <c r="I14" s="41"/>
      <c r="J14" s="41" t="s">
        <v>2208</v>
      </c>
      <c r="K14" s="741">
        <v>7500</v>
      </c>
    </row>
    <row r="15" spans="1:11" ht="45" x14ac:dyDescent="0.25">
      <c r="A15" s="778" t="s">
        <v>2211</v>
      </c>
      <c r="B15" s="181" t="s">
        <v>2212</v>
      </c>
      <c r="C15" s="118" t="s">
        <v>2212</v>
      </c>
      <c r="D15" s="249">
        <v>8.6956000000000006E-2</v>
      </c>
      <c r="E15" s="117"/>
      <c r="F15" s="117"/>
      <c r="G15" s="249">
        <v>8.6956000000000006E-2</v>
      </c>
      <c r="H15" s="41"/>
      <c r="I15" s="41"/>
      <c r="J15" s="41" t="s">
        <v>2208</v>
      </c>
      <c r="K15" s="741">
        <v>480000</v>
      </c>
    </row>
    <row r="16" spans="1:11" ht="105" x14ac:dyDescent="0.25">
      <c r="A16" s="778" t="s">
        <v>2213</v>
      </c>
      <c r="B16" s="181" t="s">
        <v>2214</v>
      </c>
      <c r="C16" s="116" t="s">
        <v>554</v>
      </c>
      <c r="D16" s="728">
        <v>1200</v>
      </c>
      <c r="E16" s="117"/>
      <c r="F16" s="117"/>
      <c r="G16" s="728">
        <v>1200</v>
      </c>
      <c r="H16" s="41"/>
      <c r="I16" s="41"/>
      <c r="J16" s="41" t="s">
        <v>2208</v>
      </c>
      <c r="K16" s="741">
        <v>550000</v>
      </c>
    </row>
    <row r="17" spans="1:11" x14ac:dyDescent="0.25">
      <c r="A17" s="778" t="s">
        <v>2215</v>
      </c>
      <c r="B17" s="181"/>
      <c r="C17" s="118"/>
      <c r="D17" s="117"/>
      <c r="E17" s="117"/>
      <c r="F17" s="117"/>
      <c r="G17" s="41"/>
      <c r="H17" s="41"/>
      <c r="I17" s="41"/>
      <c r="J17" s="41" t="s">
        <v>2208</v>
      </c>
      <c r="K17" s="741">
        <v>219000</v>
      </c>
    </row>
    <row r="18" spans="1:11" ht="30" x14ac:dyDescent="0.25">
      <c r="A18" s="778" t="s">
        <v>2216</v>
      </c>
      <c r="B18" s="181" t="s">
        <v>2217</v>
      </c>
      <c r="C18" s="118" t="s">
        <v>2218</v>
      </c>
      <c r="D18" s="730">
        <v>150</v>
      </c>
      <c r="E18" s="730">
        <v>310</v>
      </c>
      <c r="F18" s="117"/>
      <c r="G18" s="730">
        <v>150</v>
      </c>
      <c r="H18" s="41"/>
      <c r="I18" s="41"/>
      <c r="J18" s="41" t="s">
        <v>2208</v>
      </c>
      <c r="K18" s="741"/>
    </row>
    <row r="19" spans="1:11" ht="30" x14ac:dyDescent="0.25">
      <c r="A19" s="778" t="s">
        <v>2219</v>
      </c>
      <c r="B19" s="181" t="s">
        <v>2220</v>
      </c>
      <c r="C19" s="118" t="s">
        <v>2220</v>
      </c>
      <c r="D19" s="774" t="s">
        <v>2221</v>
      </c>
      <c r="E19" s="117"/>
      <c r="F19" s="117"/>
      <c r="G19" s="774" t="s">
        <v>2221</v>
      </c>
      <c r="H19" s="41"/>
      <c r="I19" s="41"/>
      <c r="J19" s="41" t="s">
        <v>2208</v>
      </c>
      <c r="K19" s="741"/>
    </row>
    <row r="20" spans="1:11" ht="30" x14ac:dyDescent="0.25">
      <c r="A20" s="778" t="s">
        <v>2222</v>
      </c>
      <c r="B20" s="181" t="s">
        <v>2223</v>
      </c>
      <c r="C20" s="118" t="s">
        <v>2223</v>
      </c>
      <c r="D20" s="117" t="s">
        <v>2224</v>
      </c>
      <c r="E20" s="117"/>
      <c r="F20" s="117"/>
      <c r="G20" s="117" t="s">
        <v>2224</v>
      </c>
      <c r="H20" s="41"/>
      <c r="I20" s="41"/>
      <c r="J20" s="41" t="s">
        <v>2208</v>
      </c>
      <c r="K20" s="741"/>
    </row>
    <row r="21" spans="1:11" x14ac:dyDescent="0.25">
      <c r="A21" s="778" t="s">
        <v>2225</v>
      </c>
      <c r="B21" s="181" t="s">
        <v>2226</v>
      </c>
      <c r="C21" s="118" t="s">
        <v>2226</v>
      </c>
      <c r="D21" s="730">
        <v>390</v>
      </c>
      <c r="E21" s="117"/>
      <c r="F21" s="117"/>
      <c r="G21" s="730">
        <v>390</v>
      </c>
      <c r="H21" s="41"/>
      <c r="I21" s="41"/>
      <c r="J21" s="41" t="s">
        <v>2208</v>
      </c>
      <c r="K21" s="741">
        <v>10000</v>
      </c>
    </row>
    <row r="22" spans="1:11" x14ac:dyDescent="0.25">
      <c r="A22" s="778" t="s">
        <v>2227</v>
      </c>
      <c r="B22" s="181" t="s">
        <v>2228</v>
      </c>
      <c r="C22" s="118" t="s">
        <v>2229</v>
      </c>
      <c r="D22" s="730">
        <v>100</v>
      </c>
      <c r="E22" s="117"/>
      <c r="F22" s="117"/>
      <c r="G22" s="730">
        <v>100</v>
      </c>
      <c r="H22" s="41"/>
      <c r="I22" s="41"/>
      <c r="J22" s="41" t="s">
        <v>2208</v>
      </c>
      <c r="K22" s="741">
        <v>1300</v>
      </c>
    </row>
    <row r="23" spans="1:11" x14ac:dyDescent="0.25">
      <c r="A23" s="778" t="s">
        <v>2230</v>
      </c>
      <c r="B23" s="181"/>
      <c r="C23" s="118" t="s">
        <v>2231</v>
      </c>
      <c r="D23" s="117"/>
      <c r="E23" s="117"/>
      <c r="F23" s="117"/>
      <c r="G23" s="41"/>
      <c r="H23" s="41"/>
      <c r="I23" s="41"/>
      <c r="J23" s="41" t="s">
        <v>2232</v>
      </c>
      <c r="K23" s="741">
        <v>9500</v>
      </c>
    </row>
    <row r="24" spans="1:11" ht="45" x14ac:dyDescent="0.25">
      <c r="A24" s="778" t="s">
        <v>2233</v>
      </c>
      <c r="B24" s="181" t="s">
        <v>2234</v>
      </c>
      <c r="C24" s="118" t="s">
        <v>2234</v>
      </c>
      <c r="D24" s="730">
        <v>80000</v>
      </c>
      <c r="E24" s="117"/>
      <c r="F24" s="117"/>
      <c r="G24" s="730">
        <v>80000</v>
      </c>
      <c r="H24" s="41"/>
      <c r="I24" s="41"/>
      <c r="J24" s="41" t="s">
        <v>2208</v>
      </c>
      <c r="K24" s="741">
        <v>70000</v>
      </c>
    </row>
    <row r="25" spans="1:11" ht="75" x14ac:dyDescent="0.25">
      <c r="A25" s="778" t="s">
        <v>2235</v>
      </c>
      <c r="B25" s="181" t="s">
        <v>2236</v>
      </c>
      <c r="C25" s="118" t="s">
        <v>2236</v>
      </c>
      <c r="D25" s="767">
        <v>100000</v>
      </c>
      <c r="E25" s="117"/>
      <c r="F25" s="117"/>
      <c r="G25" s="767">
        <v>100000</v>
      </c>
      <c r="H25" s="41"/>
      <c r="I25" s="41"/>
      <c r="J25" s="41" t="s">
        <v>2208</v>
      </c>
      <c r="K25" s="741">
        <v>100000</v>
      </c>
    </row>
    <row r="26" spans="1:11" x14ac:dyDescent="0.25">
      <c r="A26" s="778"/>
      <c r="B26" s="181"/>
      <c r="C26" s="118"/>
      <c r="D26" s="767"/>
      <c r="E26" s="117"/>
      <c r="F26" s="117"/>
      <c r="G26" s="767"/>
      <c r="H26" s="41"/>
      <c r="I26" s="41"/>
      <c r="J26" s="41"/>
      <c r="K26" s="741"/>
    </row>
    <row r="27" spans="1:11" s="18" customFormat="1" x14ac:dyDescent="0.25">
      <c r="A27" s="43" t="s">
        <v>106</v>
      </c>
      <c r="B27" s="570"/>
      <c r="C27" s="772"/>
      <c r="D27" s="84"/>
      <c r="E27" s="84"/>
      <c r="F27" s="84"/>
      <c r="G27" s="83"/>
      <c r="H27" s="83"/>
      <c r="I27" s="83"/>
      <c r="J27" s="83"/>
      <c r="K27" s="86">
        <f>SUM(K28:K28)</f>
        <v>0</v>
      </c>
    </row>
    <row r="28" spans="1:11" s="18" customFormat="1" x14ac:dyDescent="0.25">
      <c r="A28" s="39"/>
      <c r="B28" s="684"/>
      <c r="C28" s="402"/>
      <c r="D28" s="87"/>
      <c r="E28" s="87"/>
      <c r="F28" s="87"/>
      <c r="G28" s="47"/>
      <c r="H28" s="47"/>
      <c r="I28" s="47"/>
      <c r="J28" s="47"/>
      <c r="K28" s="89"/>
    </row>
    <row r="29" spans="1:11" x14ac:dyDescent="0.25">
      <c r="A29" s="31" t="s">
        <v>107</v>
      </c>
      <c r="B29" s="682"/>
      <c r="C29" s="670"/>
      <c r="D29" s="77"/>
      <c r="E29" s="77"/>
      <c r="F29" s="77"/>
      <c r="G29" s="32"/>
      <c r="H29" s="32"/>
      <c r="I29" s="32"/>
      <c r="J29" s="32"/>
      <c r="K29" s="74">
        <f>SUM(K30:K35)</f>
        <v>1266900</v>
      </c>
    </row>
    <row r="30" spans="1:11" ht="30" x14ac:dyDescent="0.25">
      <c r="A30" s="779" t="s">
        <v>2237</v>
      </c>
      <c r="B30" s="181" t="s">
        <v>2238</v>
      </c>
      <c r="C30" s="118" t="s">
        <v>2239</v>
      </c>
      <c r="D30" s="117" t="s">
        <v>2240</v>
      </c>
      <c r="E30" s="117"/>
      <c r="F30" s="117"/>
      <c r="G30" s="117" t="s">
        <v>2240</v>
      </c>
      <c r="H30" s="41"/>
      <c r="I30" s="41"/>
      <c r="J30" s="41" t="s">
        <v>2208</v>
      </c>
      <c r="K30" s="741">
        <v>200000</v>
      </c>
    </row>
    <row r="31" spans="1:11" x14ac:dyDescent="0.25">
      <c r="A31" s="778" t="s">
        <v>2241</v>
      </c>
      <c r="B31" s="181" t="s">
        <v>2242</v>
      </c>
      <c r="C31" s="118" t="s">
        <v>2243</v>
      </c>
      <c r="D31" s="117" t="s">
        <v>2244</v>
      </c>
      <c r="E31" s="117"/>
      <c r="F31" s="117"/>
      <c r="G31" s="117" t="s">
        <v>2244</v>
      </c>
      <c r="H31" s="41"/>
      <c r="I31" s="41"/>
      <c r="J31" s="41" t="s">
        <v>2208</v>
      </c>
      <c r="K31" s="741">
        <v>4000</v>
      </c>
    </row>
    <row r="32" spans="1:11" ht="30" x14ac:dyDescent="0.25">
      <c r="A32" s="778" t="s">
        <v>2245</v>
      </c>
      <c r="B32" s="181" t="s">
        <v>2246</v>
      </c>
      <c r="C32" s="118" t="s">
        <v>2247</v>
      </c>
      <c r="D32" s="117" t="s">
        <v>2248</v>
      </c>
      <c r="E32" s="117"/>
      <c r="F32" s="117"/>
      <c r="G32" s="117" t="s">
        <v>2248</v>
      </c>
      <c r="H32" s="41"/>
      <c r="I32" s="41"/>
      <c r="J32" s="41" t="s">
        <v>2208</v>
      </c>
      <c r="K32" s="741">
        <v>420000</v>
      </c>
    </row>
    <row r="33" spans="1:11" ht="30" x14ac:dyDescent="0.25">
      <c r="A33" s="778" t="s">
        <v>2249</v>
      </c>
      <c r="B33" s="181" t="s">
        <v>2250</v>
      </c>
      <c r="C33" s="118" t="s">
        <v>2250</v>
      </c>
      <c r="D33" s="730">
        <v>620</v>
      </c>
      <c r="E33" s="117"/>
      <c r="F33" s="117"/>
      <c r="G33" s="730">
        <v>620</v>
      </c>
      <c r="H33" s="41"/>
      <c r="I33" s="41"/>
      <c r="J33" s="41" t="s">
        <v>2208</v>
      </c>
      <c r="K33" s="741">
        <v>20000</v>
      </c>
    </row>
    <row r="34" spans="1:11" x14ac:dyDescent="0.25">
      <c r="A34" s="778" t="s">
        <v>2251</v>
      </c>
      <c r="B34" s="181" t="s">
        <v>2252</v>
      </c>
      <c r="C34" s="118" t="s">
        <v>2253</v>
      </c>
      <c r="D34" s="767" t="s">
        <v>2254</v>
      </c>
      <c r="E34" s="117"/>
      <c r="F34" s="117"/>
      <c r="G34" s="767" t="s">
        <v>2254</v>
      </c>
      <c r="H34" s="41"/>
      <c r="I34" s="41"/>
      <c r="J34" s="41" t="s">
        <v>2208</v>
      </c>
      <c r="K34" s="741">
        <v>520000</v>
      </c>
    </row>
    <row r="35" spans="1:11" x14ac:dyDescent="0.25">
      <c r="A35" s="778" t="s">
        <v>2255</v>
      </c>
      <c r="B35" s="181" t="s">
        <v>2252</v>
      </c>
      <c r="C35" s="118" t="s">
        <v>2253</v>
      </c>
      <c r="D35" s="767" t="s">
        <v>2256</v>
      </c>
      <c r="E35" s="117"/>
      <c r="F35" s="117"/>
      <c r="G35" s="767" t="s">
        <v>2256</v>
      </c>
      <c r="H35" s="41"/>
      <c r="I35" s="41"/>
      <c r="J35" s="41" t="s">
        <v>2208</v>
      </c>
      <c r="K35" s="741">
        <v>102900</v>
      </c>
    </row>
    <row r="36" spans="1:11" x14ac:dyDescent="0.25">
      <c r="A36" s="778"/>
      <c r="B36" s="181"/>
      <c r="C36" s="118"/>
      <c r="D36" s="767"/>
      <c r="E36" s="117"/>
      <c r="F36" s="117"/>
      <c r="G36" s="767"/>
      <c r="H36" s="41"/>
      <c r="I36" s="41"/>
      <c r="J36" s="41"/>
      <c r="K36" s="741"/>
    </row>
    <row r="37" spans="1:11" ht="20.100000000000001" customHeight="1" x14ac:dyDescent="0.25">
      <c r="A37" s="31" t="s">
        <v>113</v>
      </c>
      <c r="B37" s="682"/>
      <c r="C37" s="670"/>
      <c r="D37" s="77"/>
      <c r="E37" s="77"/>
      <c r="F37" s="77"/>
      <c r="G37" s="32"/>
      <c r="H37" s="32"/>
      <c r="I37" s="32"/>
      <c r="J37" s="32"/>
      <c r="K37" s="74">
        <f>SUM(K38:K39)</f>
        <v>47000</v>
      </c>
    </row>
    <row r="38" spans="1:11" ht="30" x14ac:dyDescent="0.25">
      <c r="A38" s="770" t="s">
        <v>2257</v>
      </c>
      <c r="B38" s="181" t="s">
        <v>2252</v>
      </c>
      <c r="C38" s="118" t="s">
        <v>2253</v>
      </c>
      <c r="D38" s="775" t="s">
        <v>2258</v>
      </c>
      <c r="E38" s="117"/>
      <c r="F38" s="117"/>
      <c r="G38" s="775" t="s">
        <v>2258</v>
      </c>
      <c r="H38" s="41"/>
      <c r="I38" s="41"/>
      <c r="J38" s="41" t="s">
        <v>2208</v>
      </c>
      <c r="K38" s="741">
        <v>35000</v>
      </c>
    </row>
    <row r="39" spans="1:11" x14ac:dyDescent="0.25">
      <c r="A39" s="770" t="s">
        <v>2259</v>
      </c>
      <c r="B39" s="181" t="s">
        <v>2252</v>
      </c>
      <c r="C39" s="118" t="s">
        <v>2253</v>
      </c>
      <c r="D39" s="767"/>
      <c r="E39" s="117"/>
      <c r="F39" s="117"/>
      <c r="G39" s="767"/>
      <c r="H39" s="41"/>
      <c r="I39" s="41"/>
      <c r="J39" s="41" t="s">
        <v>2260</v>
      </c>
      <c r="K39" s="741">
        <v>12000</v>
      </c>
    </row>
    <row r="40" spans="1:11" x14ac:dyDescent="0.25">
      <c r="A40" s="770"/>
      <c r="B40" s="181"/>
      <c r="C40" s="118"/>
      <c r="D40" s="767"/>
      <c r="E40" s="117"/>
      <c r="F40" s="117"/>
      <c r="G40" s="767"/>
      <c r="H40" s="41"/>
      <c r="I40" s="41"/>
      <c r="J40" s="41"/>
      <c r="K40" s="741"/>
    </row>
    <row r="41" spans="1:11" ht="20.100000000000001" customHeight="1" x14ac:dyDescent="0.25">
      <c r="A41" s="31" t="s">
        <v>114</v>
      </c>
      <c r="B41" s="682"/>
      <c r="C41" s="670"/>
      <c r="D41" s="77"/>
      <c r="E41" s="77"/>
      <c r="F41" s="77"/>
      <c r="G41" s="32"/>
      <c r="H41" s="32"/>
      <c r="I41" s="32"/>
      <c r="J41" s="32"/>
      <c r="K41" s="74">
        <f>SUM(K42:K42)</f>
        <v>20000</v>
      </c>
    </row>
    <row r="42" spans="1:11" x14ac:dyDescent="0.25">
      <c r="A42" s="770" t="s">
        <v>2261</v>
      </c>
      <c r="B42" s="683"/>
      <c r="C42" s="398"/>
      <c r="D42" s="75"/>
      <c r="E42" s="75"/>
      <c r="F42" s="75"/>
      <c r="G42" s="36"/>
      <c r="H42" s="36"/>
      <c r="I42" s="36"/>
      <c r="J42" s="41" t="s">
        <v>2262</v>
      </c>
      <c r="K42" s="777">
        <v>20000</v>
      </c>
    </row>
    <row r="43" spans="1:11" x14ac:dyDescent="0.25">
      <c r="A43" s="770"/>
      <c r="B43" s="683"/>
      <c r="C43" s="398"/>
      <c r="D43" s="75"/>
      <c r="E43" s="75"/>
      <c r="F43" s="75"/>
      <c r="G43" s="36"/>
      <c r="H43" s="36"/>
      <c r="I43" s="36"/>
      <c r="J43" s="41"/>
      <c r="K43" s="777"/>
    </row>
    <row r="44" spans="1:11" s="18" customFormat="1" ht="20.100000000000001" customHeight="1" x14ac:dyDescent="0.25">
      <c r="A44" s="43" t="s">
        <v>116</v>
      </c>
      <c r="B44" s="570"/>
      <c r="C44" s="772"/>
      <c r="D44" s="84"/>
      <c r="E44" s="84"/>
      <c r="F44" s="84"/>
      <c r="G44" s="83"/>
      <c r="H44" s="83"/>
      <c r="I44" s="83"/>
      <c r="J44" s="83"/>
      <c r="K44" s="86">
        <f>SUM(K45)</f>
        <v>0</v>
      </c>
    </row>
    <row r="45" spans="1:11" s="18" customFormat="1" x14ac:dyDescent="0.25">
      <c r="A45" s="45"/>
      <c r="B45" s="684"/>
      <c r="C45" s="402"/>
      <c r="D45" s="87"/>
      <c r="E45" s="87"/>
      <c r="F45" s="87"/>
      <c r="G45" s="47"/>
      <c r="H45" s="47"/>
      <c r="I45" s="47"/>
      <c r="J45" s="47"/>
      <c r="K45" s="89"/>
    </row>
    <row r="46" spans="1:11" ht="20.100000000000001" customHeight="1" x14ac:dyDescent="0.25">
      <c r="A46" s="31" t="s">
        <v>2263</v>
      </c>
      <c r="B46" s="682"/>
      <c r="C46" s="670"/>
      <c r="D46" s="77"/>
      <c r="E46" s="77"/>
      <c r="F46" s="77"/>
      <c r="G46" s="32"/>
      <c r="H46" s="32"/>
      <c r="I46" s="32"/>
      <c r="J46" s="32"/>
      <c r="K46" s="74">
        <f>K48+K51+K52+K53+K54+K55+K56+K57+K58+K49+K59</f>
        <v>809429</v>
      </c>
    </row>
    <row r="47" spans="1:11" x14ac:dyDescent="0.25">
      <c r="A47" s="783" t="s">
        <v>2264</v>
      </c>
      <c r="B47" s="683"/>
      <c r="C47" s="398"/>
      <c r="D47" s="75"/>
      <c r="E47" s="75"/>
      <c r="F47" s="75"/>
      <c r="G47" s="36"/>
      <c r="H47" s="36"/>
      <c r="I47" s="36"/>
      <c r="J47" s="36"/>
      <c r="K47" s="76"/>
    </row>
    <row r="48" spans="1:11" s="26" customFormat="1" ht="30" x14ac:dyDescent="0.25">
      <c r="A48" s="770" t="s">
        <v>2265</v>
      </c>
      <c r="B48" s="683"/>
      <c r="C48" s="398"/>
      <c r="D48" s="75"/>
      <c r="E48" s="75"/>
      <c r="F48" s="75"/>
      <c r="G48" s="36"/>
      <c r="H48" s="36"/>
      <c r="I48" s="36"/>
      <c r="J48" s="118" t="s">
        <v>2266</v>
      </c>
      <c r="K48" s="741">
        <v>42600</v>
      </c>
    </row>
    <row r="49" spans="1:11" s="26" customFormat="1" x14ac:dyDescent="0.25">
      <c r="A49" s="770" t="s">
        <v>2267</v>
      </c>
      <c r="B49" s="683"/>
      <c r="C49" s="398"/>
      <c r="D49" s="75"/>
      <c r="E49" s="75"/>
      <c r="F49" s="75"/>
      <c r="G49" s="36"/>
      <c r="H49" s="36"/>
      <c r="I49" s="36"/>
      <c r="J49" s="41" t="s">
        <v>2268</v>
      </c>
      <c r="K49" s="76">
        <v>0</v>
      </c>
    </row>
    <row r="50" spans="1:11" s="26" customFormat="1" x14ac:dyDescent="0.25">
      <c r="A50" s="783" t="s">
        <v>2269</v>
      </c>
      <c r="B50" s="782"/>
      <c r="C50" s="773"/>
      <c r="D50" s="768"/>
      <c r="E50" s="768"/>
      <c r="F50" s="768"/>
      <c r="G50" s="756"/>
      <c r="H50" s="756"/>
      <c r="I50" s="756"/>
      <c r="J50" s="756"/>
      <c r="K50" s="769"/>
    </row>
    <row r="51" spans="1:11" s="26" customFormat="1" x14ac:dyDescent="0.25">
      <c r="A51" s="778" t="s">
        <v>2270</v>
      </c>
      <c r="B51" s="181"/>
      <c r="C51" s="118"/>
      <c r="D51" s="117"/>
      <c r="E51" s="117"/>
      <c r="F51" s="117"/>
      <c r="G51" s="41"/>
      <c r="H51" s="41"/>
      <c r="I51" s="41"/>
      <c r="J51" s="41" t="s">
        <v>2271</v>
      </c>
      <c r="K51" s="741">
        <v>300000</v>
      </c>
    </row>
    <row r="52" spans="1:11" s="26" customFormat="1" x14ac:dyDescent="0.25">
      <c r="A52" s="778" t="s">
        <v>2272</v>
      </c>
      <c r="B52" s="181"/>
      <c r="C52" s="118"/>
      <c r="D52" s="117"/>
      <c r="E52" s="117"/>
      <c r="F52" s="117"/>
      <c r="G52" s="41"/>
      <c r="H52" s="41"/>
      <c r="I52" s="41"/>
      <c r="J52" s="41" t="s">
        <v>2273</v>
      </c>
      <c r="K52" s="741">
        <v>214000</v>
      </c>
    </row>
    <row r="53" spans="1:11" s="26" customFormat="1" x14ac:dyDescent="0.25">
      <c r="A53" s="778" t="s">
        <v>2274</v>
      </c>
      <c r="B53" s="181"/>
      <c r="C53" s="118"/>
      <c r="D53" s="117"/>
      <c r="E53" s="117"/>
      <c r="F53" s="117"/>
      <c r="G53" s="41"/>
      <c r="H53" s="41"/>
      <c r="I53" s="41"/>
      <c r="J53" s="41" t="s">
        <v>2271</v>
      </c>
      <c r="K53" s="741">
        <v>16000</v>
      </c>
    </row>
    <row r="54" spans="1:11" s="26" customFormat="1" ht="30" x14ac:dyDescent="0.25">
      <c r="A54" s="778" t="s">
        <v>2275</v>
      </c>
      <c r="B54" s="181" t="s">
        <v>2276</v>
      </c>
      <c r="C54" s="118" t="s">
        <v>2277</v>
      </c>
      <c r="D54" s="41" t="s">
        <v>2278</v>
      </c>
      <c r="E54" s="117"/>
      <c r="F54" s="117"/>
      <c r="G54" s="776" t="s">
        <v>2278</v>
      </c>
      <c r="H54" s="41"/>
      <c r="I54" s="41"/>
      <c r="J54" s="41" t="s">
        <v>2279</v>
      </c>
      <c r="K54" s="741">
        <v>14000</v>
      </c>
    </row>
    <row r="55" spans="1:11" s="26" customFormat="1" x14ac:dyDescent="0.25">
      <c r="A55" s="778" t="s">
        <v>2280</v>
      </c>
      <c r="B55" s="181"/>
      <c r="C55" s="118"/>
      <c r="D55" s="117"/>
      <c r="E55" s="117"/>
      <c r="F55" s="117"/>
      <c r="G55" s="41"/>
      <c r="H55" s="41"/>
      <c r="I55" s="41"/>
      <c r="J55" s="41" t="s">
        <v>2271</v>
      </c>
      <c r="K55" s="741">
        <v>117000</v>
      </c>
    </row>
    <row r="56" spans="1:11" s="26" customFormat="1" x14ac:dyDescent="0.25">
      <c r="A56" s="778" t="s">
        <v>2281</v>
      </c>
      <c r="B56" s="181"/>
      <c r="C56" s="118"/>
      <c r="D56" s="117"/>
      <c r="E56" s="117"/>
      <c r="F56" s="117"/>
      <c r="G56" s="41"/>
      <c r="H56" s="41"/>
      <c r="I56" s="41"/>
      <c r="J56" s="41" t="s">
        <v>2271</v>
      </c>
      <c r="K56" s="741">
        <v>1559</v>
      </c>
    </row>
    <row r="57" spans="1:11" s="26" customFormat="1" x14ac:dyDescent="0.25">
      <c r="A57" s="778" t="s">
        <v>2282</v>
      </c>
      <c r="B57" s="181"/>
      <c r="C57" s="118"/>
      <c r="D57" s="117"/>
      <c r="E57" s="117"/>
      <c r="F57" s="117"/>
      <c r="G57" s="41"/>
      <c r="H57" s="41"/>
      <c r="I57" s="41"/>
      <c r="J57" s="41" t="s">
        <v>2271</v>
      </c>
      <c r="K57" s="741">
        <v>15000</v>
      </c>
    </row>
    <row r="58" spans="1:11" s="26" customFormat="1" x14ac:dyDescent="0.25">
      <c r="A58" s="778" t="s">
        <v>2283</v>
      </c>
      <c r="B58" s="181"/>
      <c r="C58" s="118"/>
      <c r="D58" s="117"/>
      <c r="E58" s="117"/>
      <c r="F58" s="117"/>
      <c r="G58" s="41"/>
      <c r="H58" s="41"/>
      <c r="I58" s="41"/>
      <c r="J58" s="41" t="s">
        <v>2271</v>
      </c>
      <c r="K58" s="741">
        <v>2000</v>
      </c>
    </row>
    <row r="59" spans="1:11" s="26" customFormat="1" x14ac:dyDescent="0.25">
      <c r="A59" s="778" t="s">
        <v>2284</v>
      </c>
      <c r="B59" s="181"/>
      <c r="C59" s="118"/>
      <c r="D59" s="117"/>
      <c r="E59" s="117"/>
      <c r="F59" s="117"/>
      <c r="G59" s="41"/>
      <c r="H59" s="41"/>
      <c r="I59" s="41"/>
      <c r="J59" s="41" t="s">
        <v>2285</v>
      </c>
      <c r="K59" s="741">
        <v>87270</v>
      </c>
    </row>
    <row r="60" spans="1:11" s="26" customFormat="1" x14ac:dyDescent="0.25">
      <c r="A60" s="778"/>
      <c r="B60" s="181"/>
      <c r="C60" s="118"/>
      <c r="D60" s="117"/>
      <c r="E60" s="117"/>
      <c r="F60" s="117"/>
      <c r="G60" s="41"/>
      <c r="H60" s="41"/>
      <c r="I60" s="41"/>
      <c r="J60" s="41"/>
      <c r="K60" s="741"/>
    </row>
    <row r="61" spans="1:11" s="26" customFormat="1" x14ac:dyDescent="0.25">
      <c r="A61" s="783" t="s">
        <v>2286</v>
      </c>
      <c r="B61" s="782"/>
      <c r="C61" s="773"/>
      <c r="D61" s="768"/>
      <c r="E61" s="768"/>
      <c r="F61" s="768"/>
      <c r="G61" s="756"/>
      <c r="H61" s="756"/>
      <c r="I61" s="756"/>
      <c r="J61" s="756"/>
      <c r="K61" s="769">
        <f>K62+K63+K64+K65</f>
        <v>1177150</v>
      </c>
    </row>
    <row r="62" spans="1:11" s="26" customFormat="1" x14ac:dyDescent="0.25">
      <c r="A62" s="770" t="s">
        <v>2287</v>
      </c>
      <c r="B62" s="683"/>
      <c r="C62" s="398"/>
      <c r="D62" s="75"/>
      <c r="E62" s="75"/>
      <c r="F62" s="75"/>
      <c r="G62" s="36"/>
      <c r="H62" s="36"/>
      <c r="I62" s="36"/>
      <c r="J62" s="41" t="s">
        <v>2271</v>
      </c>
      <c r="K62" s="741">
        <v>400000</v>
      </c>
    </row>
    <row r="63" spans="1:11" s="26" customFormat="1" x14ac:dyDescent="0.25">
      <c r="A63" s="770" t="s">
        <v>2288</v>
      </c>
      <c r="B63" s="683"/>
      <c r="C63" s="398"/>
      <c r="D63" s="75"/>
      <c r="E63" s="75"/>
      <c r="F63" s="75"/>
      <c r="G63" s="36"/>
      <c r="H63" s="36"/>
      <c r="I63" s="36"/>
      <c r="J63" s="41" t="s">
        <v>2271</v>
      </c>
      <c r="K63" s="741">
        <v>167400</v>
      </c>
    </row>
    <row r="64" spans="1:11" s="26" customFormat="1" x14ac:dyDescent="0.25">
      <c r="A64" s="770" t="s">
        <v>2289</v>
      </c>
      <c r="B64" s="683"/>
      <c r="C64" s="398"/>
      <c r="D64" s="75"/>
      <c r="E64" s="75"/>
      <c r="F64" s="75"/>
      <c r="G64" s="36"/>
      <c r="H64" s="36"/>
      <c r="I64" s="36"/>
      <c r="J64" s="41" t="s">
        <v>2271</v>
      </c>
      <c r="K64" s="741">
        <v>600000</v>
      </c>
    </row>
    <row r="65" spans="1:11" s="26" customFormat="1" x14ac:dyDescent="0.25">
      <c r="A65" s="770" t="s">
        <v>2290</v>
      </c>
      <c r="B65" s="683"/>
      <c r="C65" s="398"/>
      <c r="D65" s="75"/>
      <c r="E65" s="75"/>
      <c r="F65" s="75"/>
      <c r="G65" s="36"/>
      <c r="H65" s="36"/>
      <c r="I65" s="36"/>
      <c r="J65" s="41" t="s">
        <v>2271</v>
      </c>
      <c r="K65" s="741">
        <v>9750</v>
      </c>
    </row>
    <row r="66" spans="1:11" s="26" customFormat="1" x14ac:dyDescent="0.25">
      <c r="A66" s="770"/>
      <c r="B66" s="683"/>
      <c r="C66" s="398"/>
      <c r="D66" s="75"/>
      <c r="E66" s="75"/>
      <c r="F66" s="75"/>
      <c r="G66" s="36"/>
      <c r="H66" s="36"/>
      <c r="I66" s="36"/>
      <c r="J66" s="41"/>
      <c r="K66" s="741"/>
    </row>
    <row r="67" spans="1:11" ht="20.100000000000001" customHeight="1" x14ac:dyDescent="0.25">
      <c r="A67" s="55" t="s">
        <v>131</v>
      </c>
      <c r="B67" s="685"/>
      <c r="C67" s="328"/>
      <c r="D67" s="96"/>
      <c r="E67" s="96"/>
      <c r="F67" s="96"/>
      <c r="G67" s="739"/>
      <c r="H67" s="739"/>
      <c r="I67" s="739"/>
      <c r="J67" s="739"/>
      <c r="K67" s="64">
        <f>K61+K46+K44+K41+K37+K29+K12+K10</f>
        <v>4782779</v>
      </c>
    </row>
    <row r="68" spans="1:11" x14ac:dyDescent="0.25">
      <c r="A68" s="27"/>
      <c r="B68" s="686"/>
      <c r="C68" s="674"/>
      <c r="D68" s="28"/>
      <c r="E68" s="28"/>
      <c r="F68" s="28"/>
      <c r="G68" s="28"/>
      <c r="H68" s="28"/>
      <c r="I68" s="28"/>
      <c r="J68" s="28"/>
      <c r="K68" s="375"/>
    </row>
  </sheetData>
  <mergeCells count="10">
    <mergeCell ref="J8:J9"/>
    <mergeCell ref="H7:I7"/>
    <mergeCell ref="A8:A9"/>
    <mergeCell ref="B8:B9"/>
    <mergeCell ref="C8:C9"/>
    <mergeCell ref="D8:D9"/>
    <mergeCell ref="E8:F8"/>
    <mergeCell ref="G8:G9"/>
    <mergeCell ref="H8:I8"/>
    <mergeCell ref="E7:F7"/>
  </mergeCells>
  <pageMargins left="0.70866141732283472" right="0.70866141732283472" top="0.74803149606299213" bottom="0.74803149606299213" header="0.31496062992125984" footer="0.31496062992125984"/>
  <pageSetup paperSize="9" scale="5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zoomScale="80" zoomScaleNormal="80" workbookViewId="0">
      <selection activeCell="A2" sqref="A2:A4"/>
    </sheetView>
  </sheetViews>
  <sheetFormatPr baseColWidth="10" defaultRowHeight="15" x14ac:dyDescent="0.25"/>
  <cols>
    <col min="1" max="1" width="53.85546875" bestFit="1" customWidth="1"/>
    <col min="2" max="2" width="21.28515625" style="488" bestFit="1" customWidth="1"/>
    <col min="3" max="3" width="19.42578125" style="488" bestFit="1" customWidth="1"/>
    <col min="4" max="4" width="9.28515625" style="740" customWidth="1"/>
    <col min="5" max="5" width="18.5703125" customWidth="1"/>
    <col min="6" max="6" width="13.7109375" bestFit="1" customWidth="1"/>
    <col min="7" max="7" width="17" bestFit="1" customWidth="1"/>
    <col min="8" max="9" width="18.85546875" bestFit="1" customWidth="1"/>
    <col min="10" max="10" width="20" bestFit="1" customWidth="1"/>
    <col min="11" max="11" width="16.28515625" style="150" bestFit="1" customWidth="1"/>
    <col min="13" max="13" width="15" bestFit="1" customWidth="1"/>
    <col min="257" max="257" width="71" customWidth="1"/>
    <col min="258" max="262" width="17.7109375" customWidth="1"/>
    <col min="263" max="263" width="19.42578125" customWidth="1"/>
    <col min="264" max="265" width="17.7109375" customWidth="1"/>
    <col min="266" max="266" width="21.140625" customWidth="1"/>
    <col min="267" max="267" width="17.7109375" customWidth="1"/>
    <col min="269" max="269" width="15" bestFit="1" customWidth="1"/>
    <col min="513" max="513" width="71" customWidth="1"/>
    <col min="514" max="518" width="17.7109375" customWidth="1"/>
    <col min="519" max="519" width="19.42578125" customWidth="1"/>
    <col min="520" max="521" width="17.7109375" customWidth="1"/>
    <col min="522" max="522" width="21.140625" customWidth="1"/>
    <col min="523" max="523" width="17.7109375" customWidth="1"/>
    <col min="525" max="525" width="15" bestFit="1" customWidth="1"/>
    <col min="769" max="769" width="71" customWidth="1"/>
    <col min="770" max="774" width="17.7109375" customWidth="1"/>
    <col min="775" max="775" width="19.42578125" customWidth="1"/>
    <col min="776" max="777" width="17.7109375" customWidth="1"/>
    <col min="778" max="778" width="21.140625" customWidth="1"/>
    <col min="779" max="779" width="17.7109375" customWidth="1"/>
    <col min="781" max="781" width="15" bestFit="1" customWidth="1"/>
    <col min="1025" max="1025" width="71" customWidth="1"/>
    <col min="1026" max="1030" width="17.7109375" customWidth="1"/>
    <col min="1031" max="1031" width="19.42578125" customWidth="1"/>
    <col min="1032" max="1033" width="17.7109375" customWidth="1"/>
    <col min="1034" max="1034" width="21.140625" customWidth="1"/>
    <col min="1035" max="1035" width="17.7109375" customWidth="1"/>
    <col min="1037" max="1037" width="15" bestFit="1" customWidth="1"/>
    <col min="1281" max="1281" width="71" customWidth="1"/>
    <col min="1282" max="1286" width="17.7109375" customWidth="1"/>
    <col min="1287" max="1287" width="19.42578125" customWidth="1"/>
    <col min="1288" max="1289" width="17.7109375" customWidth="1"/>
    <col min="1290" max="1290" width="21.140625" customWidth="1"/>
    <col min="1291" max="1291" width="17.7109375" customWidth="1"/>
    <col min="1293" max="1293" width="15" bestFit="1" customWidth="1"/>
    <col min="1537" max="1537" width="71" customWidth="1"/>
    <col min="1538" max="1542" width="17.7109375" customWidth="1"/>
    <col min="1543" max="1543" width="19.42578125" customWidth="1"/>
    <col min="1544" max="1545" width="17.7109375" customWidth="1"/>
    <col min="1546" max="1546" width="21.140625" customWidth="1"/>
    <col min="1547" max="1547" width="17.7109375" customWidth="1"/>
    <col min="1549" max="1549" width="15" bestFit="1" customWidth="1"/>
    <col min="1793" max="1793" width="71" customWidth="1"/>
    <col min="1794" max="1798" width="17.7109375" customWidth="1"/>
    <col min="1799" max="1799" width="19.42578125" customWidth="1"/>
    <col min="1800" max="1801" width="17.7109375" customWidth="1"/>
    <col min="1802" max="1802" width="21.140625" customWidth="1"/>
    <col min="1803" max="1803" width="17.7109375" customWidth="1"/>
    <col min="1805" max="1805" width="15" bestFit="1" customWidth="1"/>
    <col min="2049" max="2049" width="71" customWidth="1"/>
    <col min="2050" max="2054" width="17.7109375" customWidth="1"/>
    <col min="2055" max="2055" width="19.42578125" customWidth="1"/>
    <col min="2056" max="2057" width="17.7109375" customWidth="1"/>
    <col min="2058" max="2058" width="21.140625" customWidth="1"/>
    <col min="2059" max="2059" width="17.7109375" customWidth="1"/>
    <col min="2061" max="2061" width="15" bestFit="1" customWidth="1"/>
    <col min="2305" max="2305" width="71" customWidth="1"/>
    <col min="2306" max="2310" width="17.7109375" customWidth="1"/>
    <col min="2311" max="2311" width="19.42578125" customWidth="1"/>
    <col min="2312" max="2313" width="17.7109375" customWidth="1"/>
    <col min="2314" max="2314" width="21.140625" customWidth="1"/>
    <col min="2315" max="2315" width="17.7109375" customWidth="1"/>
    <col min="2317" max="2317" width="15" bestFit="1" customWidth="1"/>
    <col min="2561" max="2561" width="71" customWidth="1"/>
    <col min="2562" max="2566" width="17.7109375" customWidth="1"/>
    <col min="2567" max="2567" width="19.42578125" customWidth="1"/>
    <col min="2568" max="2569" width="17.7109375" customWidth="1"/>
    <col min="2570" max="2570" width="21.140625" customWidth="1"/>
    <col min="2571" max="2571" width="17.7109375" customWidth="1"/>
    <col min="2573" max="2573" width="15" bestFit="1" customWidth="1"/>
    <col min="2817" max="2817" width="71" customWidth="1"/>
    <col min="2818" max="2822" width="17.7109375" customWidth="1"/>
    <col min="2823" max="2823" width="19.42578125" customWidth="1"/>
    <col min="2824" max="2825" width="17.7109375" customWidth="1"/>
    <col min="2826" max="2826" width="21.140625" customWidth="1"/>
    <col min="2827" max="2827" width="17.7109375" customWidth="1"/>
    <col min="2829" max="2829" width="15" bestFit="1" customWidth="1"/>
    <col min="3073" max="3073" width="71" customWidth="1"/>
    <col min="3074" max="3078" width="17.7109375" customWidth="1"/>
    <col min="3079" max="3079" width="19.42578125" customWidth="1"/>
    <col min="3080" max="3081" width="17.7109375" customWidth="1"/>
    <col min="3082" max="3082" width="21.140625" customWidth="1"/>
    <col min="3083" max="3083" width="17.7109375" customWidth="1"/>
    <col min="3085" max="3085" width="15" bestFit="1" customWidth="1"/>
    <col min="3329" max="3329" width="71" customWidth="1"/>
    <col min="3330" max="3334" width="17.7109375" customWidth="1"/>
    <col min="3335" max="3335" width="19.42578125" customWidth="1"/>
    <col min="3336" max="3337" width="17.7109375" customWidth="1"/>
    <col min="3338" max="3338" width="21.140625" customWidth="1"/>
    <col min="3339" max="3339" width="17.7109375" customWidth="1"/>
    <col min="3341" max="3341" width="15" bestFit="1" customWidth="1"/>
    <col min="3585" max="3585" width="71" customWidth="1"/>
    <col min="3586" max="3590" width="17.7109375" customWidth="1"/>
    <col min="3591" max="3591" width="19.42578125" customWidth="1"/>
    <col min="3592" max="3593" width="17.7109375" customWidth="1"/>
    <col min="3594" max="3594" width="21.140625" customWidth="1"/>
    <col min="3595" max="3595" width="17.7109375" customWidth="1"/>
    <col min="3597" max="3597" width="15" bestFit="1" customWidth="1"/>
    <col min="3841" max="3841" width="71" customWidth="1"/>
    <col min="3842" max="3846" width="17.7109375" customWidth="1"/>
    <col min="3847" max="3847" width="19.42578125" customWidth="1"/>
    <col min="3848" max="3849" width="17.7109375" customWidth="1"/>
    <col min="3850" max="3850" width="21.140625" customWidth="1"/>
    <col min="3851" max="3851" width="17.7109375" customWidth="1"/>
    <col min="3853" max="3853" width="15" bestFit="1" customWidth="1"/>
    <col min="4097" max="4097" width="71" customWidth="1"/>
    <col min="4098" max="4102" width="17.7109375" customWidth="1"/>
    <col min="4103" max="4103" width="19.42578125" customWidth="1"/>
    <col min="4104" max="4105" width="17.7109375" customWidth="1"/>
    <col min="4106" max="4106" width="21.140625" customWidth="1"/>
    <col min="4107" max="4107" width="17.7109375" customWidth="1"/>
    <col min="4109" max="4109" width="15" bestFit="1" customWidth="1"/>
    <col min="4353" max="4353" width="71" customWidth="1"/>
    <col min="4354" max="4358" width="17.7109375" customWidth="1"/>
    <col min="4359" max="4359" width="19.42578125" customWidth="1"/>
    <col min="4360" max="4361" width="17.7109375" customWidth="1"/>
    <col min="4362" max="4362" width="21.140625" customWidth="1"/>
    <col min="4363" max="4363" width="17.7109375" customWidth="1"/>
    <col min="4365" max="4365" width="15" bestFit="1" customWidth="1"/>
    <col min="4609" max="4609" width="71" customWidth="1"/>
    <col min="4610" max="4614" width="17.7109375" customWidth="1"/>
    <col min="4615" max="4615" width="19.42578125" customWidth="1"/>
    <col min="4616" max="4617" width="17.7109375" customWidth="1"/>
    <col min="4618" max="4618" width="21.140625" customWidth="1"/>
    <col min="4619" max="4619" width="17.7109375" customWidth="1"/>
    <col min="4621" max="4621" width="15" bestFit="1" customWidth="1"/>
    <col min="4865" max="4865" width="71" customWidth="1"/>
    <col min="4866" max="4870" width="17.7109375" customWidth="1"/>
    <col min="4871" max="4871" width="19.42578125" customWidth="1"/>
    <col min="4872" max="4873" width="17.7109375" customWidth="1"/>
    <col min="4874" max="4874" width="21.140625" customWidth="1"/>
    <col min="4875" max="4875" width="17.7109375" customWidth="1"/>
    <col min="4877" max="4877" width="15" bestFit="1" customWidth="1"/>
    <col min="5121" max="5121" width="71" customWidth="1"/>
    <col min="5122" max="5126" width="17.7109375" customWidth="1"/>
    <col min="5127" max="5127" width="19.42578125" customWidth="1"/>
    <col min="5128" max="5129" width="17.7109375" customWidth="1"/>
    <col min="5130" max="5130" width="21.140625" customWidth="1"/>
    <col min="5131" max="5131" width="17.7109375" customWidth="1"/>
    <col min="5133" max="5133" width="15" bestFit="1" customWidth="1"/>
    <col min="5377" max="5377" width="71" customWidth="1"/>
    <col min="5378" max="5382" width="17.7109375" customWidth="1"/>
    <col min="5383" max="5383" width="19.42578125" customWidth="1"/>
    <col min="5384" max="5385" width="17.7109375" customWidth="1"/>
    <col min="5386" max="5386" width="21.140625" customWidth="1"/>
    <col min="5387" max="5387" width="17.7109375" customWidth="1"/>
    <col min="5389" max="5389" width="15" bestFit="1" customWidth="1"/>
    <col min="5633" max="5633" width="71" customWidth="1"/>
    <col min="5634" max="5638" width="17.7109375" customWidth="1"/>
    <col min="5639" max="5639" width="19.42578125" customWidth="1"/>
    <col min="5640" max="5641" width="17.7109375" customWidth="1"/>
    <col min="5642" max="5642" width="21.140625" customWidth="1"/>
    <col min="5643" max="5643" width="17.7109375" customWidth="1"/>
    <col min="5645" max="5645" width="15" bestFit="1" customWidth="1"/>
    <col min="5889" max="5889" width="71" customWidth="1"/>
    <col min="5890" max="5894" width="17.7109375" customWidth="1"/>
    <col min="5895" max="5895" width="19.42578125" customWidth="1"/>
    <col min="5896" max="5897" width="17.7109375" customWidth="1"/>
    <col min="5898" max="5898" width="21.140625" customWidth="1"/>
    <col min="5899" max="5899" width="17.7109375" customWidth="1"/>
    <col min="5901" max="5901" width="15" bestFit="1" customWidth="1"/>
    <col min="6145" max="6145" width="71" customWidth="1"/>
    <col min="6146" max="6150" width="17.7109375" customWidth="1"/>
    <col min="6151" max="6151" width="19.42578125" customWidth="1"/>
    <col min="6152" max="6153" width="17.7109375" customWidth="1"/>
    <col min="6154" max="6154" width="21.140625" customWidth="1"/>
    <col min="6155" max="6155" width="17.7109375" customWidth="1"/>
    <col min="6157" max="6157" width="15" bestFit="1" customWidth="1"/>
    <col min="6401" max="6401" width="71" customWidth="1"/>
    <col min="6402" max="6406" width="17.7109375" customWidth="1"/>
    <col min="6407" max="6407" width="19.42578125" customWidth="1"/>
    <col min="6408" max="6409" width="17.7109375" customWidth="1"/>
    <col min="6410" max="6410" width="21.140625" customWidth="1"/>
    <col min="6411" max="6411" width="17.7109375" customWidth="1"/>
    <col min="6413" max="6413" width="15" bestFit="1" customWidth="1"/>
    <col min="6657" max="6657" width="71" customWidth="1"/>
    <col min="6658" max="6662" width="17.7109375" customWidth="1"/>
    <col min="6663" max="6663" width="19.42578125" customWidth="1"/>
    <col min="6664" max="6665" width="17.7109375" customWidth="1"/>
    <col min="6666" max="6666" width="21.140625" customWidth="1"/>
    <col min="6667" max="6667" width="17.7109375" customWidth="1"/>
    <col min="6669" max="6669" width="15" bestFit="1" customWidth="1"/>
    <col min="6913" max="6913" width="71" customWidth="1"/>
    <col min="6914" max="6918" width="17.7109375" customWidth="1"/>
    <col min="6919" max="6919" width="19.42578125" customWidth="1"/>
    <col min="6920" max="6921" width="17.7109375" customWidth="1"/>
    <col min="6922" max="6922" width="21.140625" customWidth="1"/>
    <col min="6923" max="6923" width="17.7109375" customWidth="1"/>
    <col min="6925" max="6925" width="15" bestFit="1" customWidth="1"/>
    <col min="7169" max="7169" width="71" customWidth="1"/>
    <col min="7170" max="7174" width="17.7109375" customWidth="1"/>
    <col min="7175" max="7175" width="19.42578125" customWidth="1"/>
    <col min="7176" max="7177" width="17.7109375" customWidth="1"/>
    <col min="7178" max="7178" width="21.140625" customWidth="1"/>
    <col min="7179" max="7179" width="17.7109375" customWidth="1"/>
    <col min="7181" max="7181" width="15" bestFit="1" customWidth="1"/>
    <col min="7425" max="7425" width="71" customWidth="1"/>
    <col min="7426" max="7430" width="17.7109375" customWidth="1"/>
    <col min="7431" max="7431" width="19.42578125" customWidth="1"/>
    <col min="7432" max="7433" width="17.7109375" customWidth="1"/>
    <col min="7434" max="7434" width="21.140625" customWidth="1"/>
    <col min="7435" max="7435" width="17.7109375" customWidth="1"/>
    <col min="7437" max="7437" width="15" bestFit="1" customWidth="1"/>
    <col min="7681" max="7681" width="71" customWidth="1"/>
    <col min="7682" max="7686" width="17.7109375" customWidth="1"/>
    <col min="7687" max="7687" width="19.42578125" customWidth="1"/>
    <col min="7688" max="7689" width="17.7109375" customWidth="1"/>
    <col min="7690" max="7690" width="21.140625" customWidth="1"/>
    <col min="7691" max="7691" width="17.7109375" customWidth="1"/>
    <col min="7693" max="7693" width="15" bestFit="1" customWidth="1"/>
    <col min="7937" max="7937" width="71" customWidth="1"/>
    <col min="7938" max="7942" width="17.7109375" customWidth="1"/>
    <col min="7943" max="7943" width="19.42578125" customWidth="1"/>
    <col min="7944" max="7945" width="17.7109375" customWidth="1"/>
    <col min="7946" max="7946" width="21.140625" customWidth="1"/>
    <col min="7947" max="7947" width="17.7109375" customWidth="1"/>
    <col min="7949" max="7949" width="15" bestFit="1" customWidth="1"/>
    <col min="8193" max="8193" width="71" customWidth="1"/>
    <col min="8194" max="8198" width="17.7109375" customWidth="1"/>
    <col min="8199" max="8199" width="19.42578125" customWidth="1"/>
    <col min="8200" max="8201" width="17.7109375" customWidth="1"/>
    <col min="8202" max="8202" width="21.140625" customWidth="1"/>
    <col min="8203" max="8203" width="17.7109375" customWidth="1"/>
    <col min="8205" max="8205" width="15" bestFit="1" customWidth="1"/>
    <col min="8449" max="8449" width="71" customWidth="1"/>
    <col min="8450" max="8454" width="17.7109375" customWidth="1"/>
    <col min="8455" max="8455" width="19.42578125" customWidth="1"/>
    <col min="8456" max="8457" width="17.7109375" customWidth="1"/>
    <col min="8458" max="8458" width="21.140625" customWidth="1"/>
    <col min="8459" max="8459" width="17.7109375" customWidth="1"/>
    <col min="8461" max="8461" width="15" bestFit="1" customWidth="1"/>
    <col min="8705" max="8705" width="71" customWidth="1"/>
    <col min="8706" max="8710" width="17.7109375" customWidth="1"/>
    <col min="8711" max="8711" width="19.42578125" customWidth="1"/>
    <col min="8712" max="8713" width="17.7109375" customWidth="1"/>
    <col min="8714" max="8714" width="21.140625" customWidth="1"/>
    <col min="8715" max="8715" width="17.7109375" customWidth="1"/>
    <col min="8717" max="8717" width="15" bestFit="1" customWidth="1"/>
    <col min="8961" max="8961" width="71" customWidth="1"/>
    <col min="8962" max="8966" width="17.7109375" customWidth="1"/>
    <col min="8967" max="8967" width="19.42578125" customWidth="1"/>
    <col min="8968" max="8969" width="17.7109375" customWidth="1"/>
    <col min="8970" max="8970" width="21.140625" customWidth="1"/>
    <col min="8971" max="8971" width="17.7109375" customWidth="1"/>
    <col min="8973" max="8973" width="15" bestFit="1" customWidth="1"/>
    <col min="9217" max="9217" width="71" customWidth="1"/>
    <col min="9218" max="9222" width="17.7109375" customWidth="1"/>
    <col min="9223" max="9223" width="19.42578125" customWidth="1"/>
    <col min="9224" max="9225" width="17.7109375" customWidth="1"/>
    <col min="9226" max="9226" width="21.140625" customWidth="1"/>
    <col min="9227" max="9227" width="17.7109375" customWidth="1"/>
    <col min="9229" max="9229" width="15" bestFit="1" customWidth="1"/>
    <col min="9473" max="9473" width="71" customWidth="1"/>
    <col min="9474" max="9478" width="17.7109375" customWidth="1"/>
    <col min="9479" max="9479" width="19.42578125" customWidth="1"/>
    <col min="9480" max="9481" width="17.7109375" customWidth="1"/>
    <col min="9482" max="9482" width="21.140625" customWidth="1"/>
    <col min="9483" max="9483" width="17.7109375" customWidth="1"/>
    <col min="9485" max="9485" width="15" bestFit="1" customWidth="1"/>
    <col min="9729" max="9729" width="71" customWidth="1"/>
    <col min="9730" max="9734" width="17.7109375" customWidth="1"/>
    <col min="9735" max="9735" width="19.42578125" customWidth="1"/>
    <col min="9736" max="9737" width="17.7109375" customWidth="1"/>
    <col min="9738" max="9738" width="21.140625" customWidth="1"/>
    <col min="9739" max="9739" width="17.7109375" customWidth="1"/>
    <col min="9741" max="9741" width="15" bestFit="1" customWidth="1"/>
    <col min="9985" max="9985" width="71" customWidth="1"/>
    <col min="9986" max="9990" width="17.7109375" customWidth="1"/>
    <col min="9991" max="9991" width="19.42578125" customWidth="1"/>
    <col min="9992" max="9993" width="17.7109375" customWidth="1"/>
    <col min="9994" max="9994" width="21.140625" customWidth="1"/>
    <col min="9995" max="9995" width="17.7109375" customWidth="1"/>
    <col min="9997" max="9997" width="15" bestFit="1" customWidth="1"/>
    <col min="10241" max="10241" width="71" customWidth="1"/>
    <col min="10242" max="10246" width="17.7109375" customWidth="1"/>
    <col min="10247" max="10247" width="19.42578125" customWidth="1"/>
    <col min="10248" max="10249" width="17.7109375" customWidth="1"/>
    <col min="10250" max="10250" width="21.140625" customWidth="1"/>
    <col min="10251" max="10251" width="17.7109375" customWidth="1"/>
    <col min="10253" max="10253" width="15" bestFit="1" customWidth="1"/>
    <col min="10497" max="10497" width="71" customWidth="1"/>
    <col min="10498" max="10502" width="17.7109375" customWidth="1"/>
    <col min="10503" max="10503" width="19.42578125" customWidth="1"/>
    <col min="10504" max="10505" width="17.7109375" customWidth="1"/>
    <col min="10506" max="10506" width="21.140625" customWidth="1"/>
    <col min="10507" max="10507" width="17.7109375" customWidth="1"/>
    <col min="10509" max="10509" width="15" bestFit="1" customWidth="1"/>
    <col min="10753" max="10753" width="71" customWidth="1"/>
    <col min="10754" max="10758" width="17.7109375" customWidth="1"/>
    <col min="10759" max="10759" width="19.42578125" customWidth="1"/>
    <col min="10760" max="10761" width="17.7109375" customWidth="1"/>
    <col min="10762" max="10762" width="21.140625" customWidth="1"/>
    <col min="10763" max="10763" width="17.7109375" customWidth="1"/>
    <col min="10765" max="10765" width="15" bestFit="1" customWidth="1"/>
    <col min="11009" max="11009" width="71" customWidth="1"/>
    <col min="11010" max="11014" width="17.7109375" customWidth="1"/>
    <col min="11015" max="11015" width="19.42578125" customWidth="1"/>
    <col min="11016" max="11017" width="17.7109375" customWidth="1"/>
    <col min="11018" max="11018" width="21.140625" customWidth="1"/>
    <col min="11019" max="11019" width="17.7109375" customWidth="1"/>
    <col min="11021" max="11021" width="15" bestFit="1" customWidth="1"/>
    <col min="11265" max="11265" width="71" customWidth="1"/>
    <col min="11266" max="11270" width="17.7109375" customWidth="1"/>
    <col min="11271" max="11271" width="19.42578125" customWidth="1"/>
    <col min="11272" max="11273" width="17.7109375" customWidth="1"/>
    <col min="11274" max="11274" width="21.140625" customWidth="1"/>
    <col min="11275" max="11275" width="17.7109375" customWidth="1"/>
    <col min="11277" max="11277" width="15" bestFit="1" customWidth="1"/>
    <col min="11521" max="11521" width="71" customWidth="1"/>
    <col min="11522" max="11526" width="17.7109375" customWidth="1"/>
    <col min="11527" max="11527" width="19.42578125" customWidth="1"/>
    <col min="11528" max="11529" width="17.7109375" customWidth="1"/>
    <col min="11530" max="11530" width="21.140625" customWidth="1"/>
    <col min="11531" max="11531" width="17.7109375" customWidth="1"/>
    <col min="11533" max="11533" width="15" bestFit="1" customWidth="1"/>
    <col min="11777" max="11777" width="71" customWidth="1"/>
    <col min="11778" max="11782" width="17.7109375" customWidth="1"/>
    <col min="11783" max="11783" width="19.42578125" customWidth="1"/>
    <col min="11784" max="11785" width="17.7109375" customWidth="1"/>
    <col min="11786" max="11786" width="21.140625" customWidth="1"/>
    <col min="11787" max="11787" width="17.7109375" customWidth="1"/>
    <col min="11789" max="11789" width="15" bestFit="1" customWidth="1"/>
    <col min="12033" max="12033" width="71" customWidth="1"/>
    <col min="12034" max="12038" width="17.7109375" customWidth="1"/>
    <col min="12039" max="12039" width="19.42578125" customWidth="1"/>
    <col min="12040" max="12041" width="17.7109375" customWidth="1"/>
    <col min="12042" max="12042" width="21.140625" customWidth="1"/>
    <col min="12043" max="12043" width="17.7109375" customWidth="1"/>
    <col min="12045" max="12045" width="15" bestFit="1" customWidth="1"/>
    <col min="12289" max="12289" width="71" customWidth="1"/>
    <col min="12290" max="12294" width="17.7109375" customWidth="1"/>
    <col min="12295" max="12295" width="19.42578125" customWidth="1"/>
    <col min="12296" max="12297" width="17.7109375" customWidth="1"/>
    <col min="12298" max="12298" width="21.140625" customWidth="1"/>
    <col min="12299" max="12299" width="17.7109375" customWidth="1"/>
    <col min="12301" max="12301" width="15" bestFit="1" customWidth="1"/>
    <col min="12545" max="12545" width="71" customWidth="1"/>
    <col min="12546" max="12550" width="17.7109375" customWidth="1"/>
    <col min="12551" max="12551" width="19.42578125" customWidth="1"/>
    <col min="12552" max="12553" width="17.7109375" customWidth="1"/>
    <col min="12554" max="12554" width="21.140625" customWidth="1"/>
    <col min="12555" max="12555" width="17.7109375" customWidth="1"/>
    <col min="12557" max="12557" width="15" bestFit="1" customWidth="1"/>
    <col min="12801" max="12801" width="71" customWidth="1"/>
    <col min="12802" max="12806" width="17.7109375" customWidth="1"/>
    <col min="12807" max="12807" width="19.42578125" customWidth="1"/>
    <col min="12808" max="12809" width="17.7109375" customWidth="1"/>
    <col min="12810" max="12810" width="21.140625" customWidth="1"/>
    <col min="12811" max="12811" width="17.7109375" customWidth="1"/>
    <col min="12813" max="12813" width="15" bestFit="1" customWidth="1"/>
    <col min="13057" max="13057" width="71" customWidth="1"/>
    <col min="13058" max="13062" width="17.7109375" customWidth="1"/>
    <col min="13063" max="13063" width="19.42578125" customWidth="1"/>
    <col min="13064" max="13065" width="17.7109375" customWidth="1"/>
    <col min="13066" max="13066" width="21.140625" customWidth="1"/>
    <col min="13067" max="13067" width="17.7109375" customWidth="1"/>
    <col min="13069" max="13069" width="15" bestFit="1" customWidth="1"/>
    <col min="13313" max="13313" width="71" customWidth="1"/>
    <col min="13314" max="13318" width="17.7109375" customWidth="1"/>
    <col min="13319" max="13319" width="19.42578125" customWidth="1"/>
    <col min="13320" max="13321" width="17.7109375" customWidth="1"/>
    <col min="13322" max="13322" width="21.140625" customWidth="1"/>
    <col min="13323" max="13323" width="17.7109375" customWidth="1"/>
    <col min="13325" max="13325" width="15" bestFit="1" customWidth="1"/>
    <col min="13569" max="13569" width="71" customWidth="1"/>
    <col min="13570" max="13574" width="17.7109375" customWidth="1"/>
    <col min="13575" max="13575" width="19.42578125" customWidth="1"/>
    <col min="13576" max="13577" width="17.7109375" customWidth="1"/>
    <col min="13578" max="13578" width="21.140625" customWidth="1"/>
    <col min="13579" max="13579" width="17.7109375" customWidth="1"/>
    <col min="13581" max="13581" width="15" bestFit="1" customWidth="1"/>
    <col min="13825" max="13825" width="71" customWidth="1"/>
    <col min="13826" max="13830" width="17.7109375" customWidth="1"/>
    <col min="13831" max="13831" width="19.42578125" customWidth="1"/>
    <col min="13832" max="13833" width="17.7109375" customWidth="1"/>
    <col min="13834" max="13834" width="21.140625" customWidth="1"/>
    <col min="13835" max="13835" width="17.7109375" customWidth="1"/>
    <col min="13837" max="13837" width="15" bestFit="1" customWidth="1"/>
    <col min="14081" max="14081" width="71" customWidth="1"/>
    <col min="14082" max="14086" width="17.7109375" customWidth="1"/>
    <col min="14087" max="14087" width="19.42578125" customWidth="1"/>
    <col min="14088" max="14089" width="17.7109375" customWidth="1"/>
    <col min="14090" max="14090" width="21.140625" customWidth="1"/>
    <col min="14091" max="14091" width="17.7109375" customWidth="1"/>
    <col min="14093" max="14093" width="15" bestFit="1" customWidth="1"/>
    <col min="14337" max="14337" width="71" customWidth="1"/>
    <col min="14338" max="14342" width="17.7109375" customWidth="1"/>
    <col min="14343" max="14343" width="19.42578125" customWidth="1"/>
    <col min="14344" max="14345" width="17.7109375" customWidth="1"/>
    <col min="14346" max="14346" width="21.140625" customWidth="1"/>
    <col min="14347" max="14347" width="17.7109375" customWidth="1"/>
    <col min="14349" max="14349" width="15" bestFit="1" customWidth="1"/>
    <col min="14593" max="14593" width="71" customWidth="1"/>
    <col min="14594" max="14598" width="17.7109375" customWidth="1"/>
    <col min="14599" max="14599" width="19.42578125" customWidth="1"/>
    <col min="14600" max="14601" width="17.7109375" customWidth="1"/>
    <col min="14602" max="14602" width="21.140625" customWidth="1"/>
    <col min="14603" max="14603" width="17.7109375" customWidth="1"/>
    <col min="14605" max="14605" width="15" bestFit="1" customWidth="1"/>
    <col min="14849" max="14849" width="71" customWidth="1"/>
    <col min="14850" max="14854" width="17.7109375" customWidth="1"/>
    <col min="14855" max="14855" width="19.42578125" customWidth="1"/>
    <col min="14856" max="14857" width="17.7109375" customWidth="1"/>
    <col min="14858" max="14858" width="21.140625" customWidth="1"/>
    <col min="14859" max="14859" width="17.7109375" customWidth="1"/>
    <col min="14861" max="14861" width="15" bestFit="1" customWidth="1"/>
    <col min="15105" max="15105" width="71" customWidth="1"/>
    <col min="15106" max="15110" width="17.7109375" customWidth="1"/>
    <col min="15111" max="15111" width="19.42578125" customWidth="1"/>
    <col min="15112" max="15113" width="17.7109375" customWidth="1"/>
    <col min="15114" max="15114" width="21.140625" customWidth="1"/>
    <col min="15115" max="15115" width="17.7109375" customWidth="1"/>
    <col min="15117" max="15117" width="15" bestFit="1" customWidth="1"/>
    <col min="15361" max="15361" width="71" customWidth="1"/>
    <col min="15362" max="15366" width="17.7109375" customWidth="1"/>
    <col min="15367" max="15367" width="19.42578125" customWidth="1"/>
    <col min="15368" max="15369" width="17.7109375" customWidth="1"/>
    <col min="15370" max="15370" width="21.140625" customWidth="1"/>
    <col min="15371" max="15371" width="17.7109375" customWidth="1"/>
    <col min="15373" max="15373" width="15" bestFit="1" customWidth="1"/>
    <col min="15617" max="15617" width="71" customWidth="1"/>
    <col min="15618" max="15622" width="17.7109375" customWidth="1"/>
    <col min="15623" max="15623" width="19.42578125" customWidth="1"/>
    <col min="15624" max="15625" width="17.7109375" customWidth="1"/>
    <col min="15626" max="15626" width="21.140625" customWidth="1"/>
    <col min="15627" max="15627" width="17.7109375" customWidth="1"/>
    <col min="15629" max="15629" width="15" bestFit="1" customWidth="1"/>
    <col min="15873" max="15873" width="71" customWidth="1"/>
    <col min="15874" max="15878" width="17.7109375" customWidth="1"/>
    <col min="15879" max="15879" width="19.42578125" customWidth="1"/>
    <col min="15880" max="15881" width="17.7109375" customWidth="1"/>
    <col min="15882" max="15882" width="21.140625" customWidth="1"/>
    <col min="15883" max="15883" width="17.7109375" customWidth="1"/>
    <col min="15885" max="15885" width="15" bestFit="1" customWidth="1"/>
    <col min="16129" max="16129" width="71" customWidth="1"/>
    <col min="16130" max="16134" width="17.7109375" customWidth="1"/>
    <col min="16135" max="16135" width="19.42578125" customWidth="1"/>
    <col min="16136" max="16137" width="17.7109375" customWidth="1"/>
    <col min="16138" max="16138" width="21.140625" customWidth="1"/>
    <col min="16139" max="16139" width="17.7109375" customWidth="1"/>
    <col min="16141" max="16141" width="15" bestFit="1" customWidth="1"/>
  </cols>
  <sheetData>
    <row r="1" spans="1:11" s="18" customFormat="1" x14ac:dyDescent="0.25">
      <c r="B1" s="478"/>
      <c r="C1" s="478"/>
      <c r="D1" s="508"/>
      <c r="K1" s="362"/>
    </row>
    <row r="2" spans="1:11" s="18" customFormat="1" x14ac:dyDescent="0.25">
      <c r="A2" s="19" t="s">
        <v>84</v>
      </c>
      <c r="B2" s="479"/>
      <c r="C2" s="479"/>
      <c r="D2" s="503"/>
      <c r="E2" s="20"/>
      <c r="F2" s="20"/>
      <c r="G2" s="20"/>
      <c r="H2" s="20"/>
      <c r="I2" s="20"/>
      <c r="J2" s="20"/>
      <c r="K2" s="363" t="s">
        <v>20</v>
      </c>
    </row>
    <row r="3" spans="1:11" s="18" customFormat="1" x14ac:dyDescent="0.25">
      <c r="A3" s="154" t="s">
        <v>85</v>
      </c>
      <c r="B3" s="479"/>
      <c r="C3" s="479"/>
      <c r="D3" s="503"/>
      <c r="E3" s="20"/>
      <c r="F3" s="20"/>
      <c r="G3" s="20"/>
      <c r="H3" s="20"/>
      <c r="I3" s="20"/>
      <c r="J3" s="20"/>
      <c r="K3" s="364"/>
    </row>
    <row r="4" spans="1:11" s="18" customFormat="1" x14ac:dyDescent="0.25">
      <c r="A4" s="29" t="s">
        <v>1708</v>
      </c>
      <c r="B4" s="479"/>
      <c r="C4" s="479"/>
      <c r="D4" s="503"/>
      <c r="E4" s="20"/>
      <c r="F4" s="20"/>
      <c r="G4" s="20"/>
      <c r="H4" s="20"/>
      <c r="I4" s="20"/>
      <c r="J4" s="20"/>
      <c r="K4" s="364"/>
    </row>
    <row r="5" spans="1:11" s="18" customFormat="1" x14ac:dyDescent="0.25">
      <c r="A5" s="19"/>
      <c r="B5" s="479"/>
      <c r="C5" s="479"/>
      <c r="D5" s="503"/>
      <c r="E5" s="20"/>
      <c r="F5" s="20"/>
      <c r="G5" s="20"/>
      <c r="H5" s="20"/>
      <c r="I5" s="20"/>
      <c r="J5" s="20"/>
      <c r="K5" s="364"/>
    </row>
    <row r="6" spans="1:11" s="18" customFormat="1" ht="18.75" customHeight="1" x14ac:dyDescent="0.25">
      <c r="A6" s="72"/>
      <c r="B6" s="478"/>
      <c r="C6" s="478"/>
      <c r="D6" s="784"/>
      <c r="E6" s="73"/>
      <c r="F6" s="73"/>
      <c r="G6" s="72"/>
      <c r="H6" s="73"/>
      <c r="I6" s="73"/>
      <c r="K6" s="639"/>
    </row>
    <row r="7" spans="1:11" s="18" customFormat="1" x14ac:dyDescent="0.25">
      <c r="A7" s="397" t="s">
        <v>21</v>
      </c>
      <c r="B7" s="738" t="s">
        <v>22</v>
      </c>
      <c r="C7" s="738" t="s">
        <v>23</v>
      </c>
      <c r="D7" s="504"/>
      <c r="E7" s="919" t="s">
        <v>24</v>
      </c>
      <c r="F7" s="919"/>
      <c r="G7" s="397" t="s">
        <v>25</v>
      </c>
      <c r="H7" s="932" t="s">
        <v>26</v>
      </c>
      <c r="I7" s="932"/>
      <c r="J7" s="397" t="s">
        <v>27</v>
      </c>
      <c r="K7" s="365" t="s">
        <v>28</v>
      </c>
    </row>
    <row r="8" spans="1:11" s="24" customFormat="1" x14ac:dyDescent="0.25">
      <c r="A8" s="933" t="s">
        <v>1441</v>
      </c>
      <c r="B8" s="930" t="s">
        <v>30</v>
      </c>
      <c r="C8" s="930" t="s">
        <v>31</v>
      </c>
      <c r="D8" s="930" t="s">
        <v>32</v>
      </c>
      <c r="E8" s="930" t="s">
        <v>33</v>
      </c>
      <c r="F8" s="930"/>
      <c r="G8" s="930" t="s">
        <v>34</v>
      </c>
      <c r="H8" s="930" t="s">
        <v>35</v>
      </c>
      <c r="I8" s="930"/>
      <c r="J8" s="930" t="s">
        <v>36</v>
      </c>
      <c r="K8" s="931" t="s">
        <v>37</v>
      </c>
    </row>
    <row r="9" spans="1:11" s="24" customFormat="1" x14ac:dyDescent="0.25">
      <c r="A9" s="933"/>
      <c r="B9" s="930"/>
      <c r="C9" s="930"/>
      <c r="D9" s="930"/>
      <c r="E9" s="396" t="s">
        <v>38</v>
      </c>
      <c r="F9" s="396" t="s">
        <v>39</v>
      </c>
      <c r="G9" s="930"/>
      <c r="H9" s="396" t="s">
        <v>38</v>
      </c>
      <c r="I9" s="396" t="s">
        <v>39</v>
      </c>
      <c r="J9" s="930"/>
      <c r="K9" s="931"/>
    </row>
    <row r="10" spans="1:11" ht="15.95" customHeight="1" x14ac:dyDescent="0.25">
      <c r="A10" s="31" t="s">
        <v>88</v>
      </c>
      <c r="B10" s="480"/>
      <c r="C10" s="480"/>
      <c r="D10" s="670"/>
      <c r="E10" s="32"/>
      <c r="F10" s="32"/>
      <c r="G10" s="32"/>
      <c r="H10" s="32"/>
      <c r="I10" s="32"/>
      <c r="J10" s="32"/>
      <c r="K10" s="74">
        <f>SUM(K11)</f>
        <v>0</v>
      </c>
    </row>
    <row r="11" spans="1:11" ht="19.5" customHeight="1" x14ac:dyDescent="0.25">
      <c r="A11" s="39"/>
      <c r="B11" s="481"/>
      <c r="C11" s="481"/>
      <c r="D11" s="785"/>
      <c r="E11" s="75"/>
      <c r="F11" s="75"/>
      <c r="G11" s="36"/>
      <c r="H11" s="36"/>
      <c r="I11" s="36"/>
      <c r="J11" s="36"/>
      <c r="K11" s="76"/>
    </row>
    <row r="12" spans="1:11" ht="15.95" customHeight="1" x14ac:dyDescent="0.25">
      <c r="A12" s="31" t="s">
        <v>89</v>
      </c>
      <c r="B12" s="480"/>
      <c r="C12" s="480"/>
      <c r="D12" s="786"/>
      <c r="E12" s="77"/>
      <c r="F12" s="77"/>
      <c r="G12" s="32"/>
      <c r="H12" s="32"/>
      <c r="I12" s="32"/>
      <c r="J12" s="32"/>
      <c r="K12" s="74">
        <f>SUM(K13:K23)</f>
        <v>37477800</v>
      </c>
    </row>
    <row r="13" spans="1:11" ht="15.95" customHeight="1" x14ac:dyDescent="0.25">
      <c r="A13" s="39" t="s">
        <v>1442</v>
      </c>
      <c r="B13" s="482" t="s">
        <v>1443</v>
      </c>
      <c r="C13" s="482" t="s">
        <v>1444</v>
      </c>
      <c r="D13" s="774"/>
      <c r="E13" s="117" t="s">
        <v>1445</v>
      </c>
      <c r="F13" s="117" t="s">
        <v>1446</v>
      </c>
      <c r="G13" s="41"/>
      <c r="H13" s="41" t="s">
        <v>1447</v>
      </c>
      <c r="I13" s="41" t="s">
        <v>1447</v>
      </c>
      <c r="J13" s="41" t="s">
        <v>1690</v>
      </c>
      <c r="K13" s="741">
        <v>15602800</v>
      </c>
    </row>
    <row r="14" spans="1:11" ht="15.95" customHeight="1" x14ac:dyDescent="0.25">
      <c r="A14" s="39" t="s">
        <v>1448</v>
      </c>
      <c r="B14" s="482" t="s">
        <v>1449</v>
      </c>
      <c r="C14" s="482" t="s">
        <v>102</v>
      </c>
      <c r="D14" s="774">
        <v>0.01</v>
      </c>
      <c r="E14" s="117">
        <v>8.0000000000000002E-3</v>
      </c>
      <c r="F14" s="117"/>
      <c r="G14" s="41" t="s">
        <v>1450</v>
      </c>
      <c r="H14" s="41" t="s">
        <v>1451</v>
      </c>
      <c r="I14" s="41" t="s">
        <v>1451</v>
      </c>
      <c r="J14" s="41" t="str">
        <f t="shared" ref="J14:J20" si="0">+J13</f>
        <v>Ord.585HCD PRESUP</v>
      </c>
      <c r="K14" s="741">
        <v>7125000</v>
      </c>
    </row>
    <row r="15" spans="1:11" ht="30" x14ac:dyDescent="0.25">
      <c r="A15" s="39" t="s">
        <v>1452</v>
      </c>
      <c r="B15" s="482" t="s">
        <v>1453</v>
      </c>
      <c r="C15" s="482" t="s">
        <v>1454</v>
      </c>
      <c r="D15" s="774" t="s">
        <v>1455</v>
      </c>
      <c r="E15" s="117"/>
      <c r="F15" s="117"/>
      <c r="G15" s="41"/>
      <c r="H15" s="41"/>
      <c r="I15" s="41"/>
      <c r="J15" s="41" t="str">
        <f t="shared" si="0"/>
        <v>Ord.585HCD PRESUP</v>
      </c>
      <c r="K15" s="741">
        <f>2400000+1670000</f>
        <v>4070000</v>
      </c>
    </row>
    <row r="16" spans="1:11" ht="15.95" customHeight="1" x14ac:dyDescent="0.25">
      <c r="A16" s="39" t="s">
        <v>1456</v>
      </c>
      <c r="B16" s="482" t="s">
        <v>1451</v>
      </c>
      <c r="C16" s="482" t="s">
        <v>1457</v>
      </c>
      <c r="D16" s="774"/>
      <c r="E16" s="117"/>
      <c r="F16" s="117"/>
      <c r="G16" s="41" t="s">
        <v>1451</v>
      </c>
      <c r="H16" s="41"/>
      <c r="I16" s="41"/>
      <c r="J16" s="41" t="str">
        <f t="shared" si="0"/>
        <v>Ord.585HCD PRESUP</v>
      </c>
      <c r="K16" s="741">
        <v>2000000</v>
      </c>
    </row>
    <row r="17" spans="1:11" ht="15.95" customHeight="1" x14ac:dyDescent="0.25">
      <c r="A17" s="39" t="s">
        <v>1458</v>
      </c>
      <c r="B17" s="482" t="s">
        <v>1459</v>
      </c>
      <c r="C17" s="482" t="s">
        <v>102</v>
      </c>
      <c r="D17" s="774"/>
      <c r="E17" s="117"/>
      <c r="F17" s="117"/>
      <c r="G17" s="360">
        <v>160</v>
      </c>
      <c r="H17" s="41"/>
      <c r="I17" s="41"/>
      <c r="J17" s="41" t="str">
        <f t="shared" si="0"/>
        <v>Ord.585HCD PRESUP</v>
      </c>
      <c r="K17" s="741">
        <v>5200000</v>
      </c>
    </row>
    <row r="18" spans="1:11" ht="15.95" customHeight="1" x14ac:dyDescent="0.25">
      <c r="A18" s="39" t="s">
        <v>1133</v>
      </c>
      <c r="B18" s="482" t="s">
        <v>1460</v>
      </c>
      <c r="C18" s="482" t="s">
        <v>1461</v>
      </c>
      <c r="D18" s="774"/>
      <c r="E18" s="117"/>
      <c r="F18" s="117"/>
      <c r="G18" s="360">
        <v>780</v>
      </c>
      <c r="H18" s="41"/>
      <c r="I18" s="41"/>
      <c r="J18" s="41" t="str">
        <f t="shared" si="0"/>
        <v>Ord.585HCD PRESUP</v>
      </c>
      <c r="K18" s="741">
        <v>2000000</v>
      </c>
    </row>
    <row r="19" spans="1:11" ht="15.95" customHeight="1" x14ac:dyDescent="0.25">
      <c r="A19" s="39" t="s">
        <v>1462</v>
      </c>
      <c r="B19" s="482" t="s">
        <v>1463</v>
      </c>
      <c r="C19" s="482" t="s">
        <v>230</v>
      </c>
      <c r="D19" s="774"/>
      <c r="E19" s="117"/>
      <c r="F19" s="117"/>
      <c r="G19" s="41" t="s">
        <v>1464</v>
      </c>
      <c r="H19" s="41"/>
      <c r="I19" s="41"/>
      <c r="J19" s="41" t="str">
        <f t="shared" si="0"/>
        <v>Ord.585HCD PRESUP</v>
      </c>
      <c r="K19" s="741">
        <v>800000</v>
      </c>
    </row>
    <row r="20" spans="1:11" ht="15.95" customHeight="1" x14ac:dyDescent="0.25">
      <c r="A20" s="39" t="s">
        <v>1465</v>
      </c>
      <c r="B20" s="482" t="s">
        <v>1466</v>
      </c>
      <c r="C20" s="482" t="s">
        <v>1467</v>
      </c>
      <c r="D20" s="774"/>
      <c r="E20" s="117"/>
      <c r="F20" s="117"/>
      <c r="G20" s="360">
        <v>500</v>
      </c>
      <c r="H20" s="41"/>
      <c r="I20" s="41"/>
      <c r="J20" s="41" t="str">
        <f t="shared" si="0"/>
        <v>Ord.585HCD PRESUP</v>
      </c>
      <c r="K20" s="741">
        <v>430000</v>
      </c>
    </row>
    <row r="21" spans="1:11" ht="15.95" customHeight="1" x14ac:dyDescent="0.25">
      <c r="A21" s="39" t="s">
        <v>1403</v>
      </c>
      <c r="B21" s="482"/>
      <c r="C21" s="482" t="s">
        <v>1468</v>
      </c>
      <c r="D21" s="774"/>
      <c r="E21" s="117"/>
      <c r="F21" s="117"/>
      <c r="G21" s="360">
        <v>410</v>
      </c>
      <c r="H21" s="41"/>
      <c r="I21" s="41"/>
      <c r="J21" s="41" t="str">
        <f>+J19</f>
        <v>Ord.585HCD PRESUP</v>
      </c>
      <c r="K21" s="741">
        <v>200000</v>
      </c>
    </row>
    <row r="22" spans="1:11" ht="15.95" customHeight="1" x14ac:dyDescent="0.25">
      <c r="A22" s="39" t="s">
        <v>1469</v>
      </c>
      <c r="B22" s="482" t="s">
        <v>1470</v>
      </c>
      <c r="C22" s="482"/>
      <c r="D22" s="774"/>
      <c r="E22" s="117"/>
      <c r="F22" s="117"/>
      <c r="G22" s="41"/>
      <c r="H22" s="41"/>
      <c r="I22" s="41"/>
      <c r="J22" s="41" t="str">
        <f>+J21</f>
        <v>Ord.585HCD PRESUP</v>
      </c>
      <c r="K22" s="741">
        <v>40000</v>
      </c>
    </row>
    <row r="23" spans="1:11" ht="15.95" customHeight="1" x14ac:dyDescent="0.25">
      <c r="A23" s="39" t="s">
        <v>1471</v>
      </c>
      <c r="B23" s="482"/>
      <c r="C23" s="482" t="s">
        <v>1467</v>
      </c>
      <c r="D23" s="774"/>
      <c r="E23" s="117"/>
      <c r="F23" s="117"/>
      <c r="G23" s="41" t="s">
        <v>1450</v>
      </c>
      <c r="H23" s="41"/>
      <c r="I23" s="41"/>
      <c r="J23" s="41" t="str">
        <f>+J20</f>
        <v>Ord.585HCD PRESUP</v>
      </c>
      <c r="K23" s="741">
        <v>10000</v>
      </c>
    </row>
    <row r="24" spans="1:11" s="18" customFormat="1" ht="15.95" customHeight="1" x14ac:dyDescent="0.25">
      <c r="A24" s="43" t="s">
        <v>106</v>
      </c>
      <c r="B24" s="484"/>
      <c r="C24" s="484"/>
      <c r="D24" s="787"/>
      <c r="E24" s="84"/>
      <c r="F24" s="84"/>
      <c r="G24" s="83"/>
      <c r="H24" s="83"/>
      <c r="I24" s="83"/>
      <c r="J24" s="83"/>
      <c r="K24" s="86">
        <f>+K25+K26</f>
        <v>4200000</v>
      </c>
    </row>
    <row r="25" spans="1:11" s="18" customFormat="1" ht="15.95" customHeight="1" x14ac:dyDescent="0.25">
      <c r="A25" s="39" t="s">
        <v>1472</v>
      </c>
      <c r="B25" s="485" t="s">
        <v>1473</v>
      </c>
      <c r="C25" s="485" t="s">
        <v>102</v>
      </c>
      <c r="D25" s="495">
        <v>0.08</v>
      </c>
      <c r="E25" s="122"/>
      <c r="F25" s="122"/>
      <c r="G25" s="88"/>
      <c r="H25" s="88"/>
      <c r="I25" s="88"/>
      <c r="J25" s="88" t="str">
        <f>+J23</f>
        <v>Ord.585HCD PRESUP</v>
      </c>
      <c r="K25" s="123">
        <v>4200000</v>
      </c>
    </row>
    <row r="26" spans="1:11" s="18" customFormat="1" ht="15.95" customHeight="1" x14ac:dyDescent="0.25">
      <c r="A26" s="39"/>
      <c r="B26" s="486"/>
      <c r="C26" s="486"/>
      <c r="D26" s="788"/>
      <c r="E26" s="87"/>
      <c r="F26" s="87"/>
      <c r="G26" s="47"/>
      <c r="H26" s="47"/>
      <c r="I26" s="47"/>
      <c r="J26" s="47"/>
      <c r="K26" s="89"/>
    </row>
    <row r="27" spans="1:11" ht="15.95" customHeight="1" x14ac:dyDescent="0.25">
      <c r="A27" s="31" t="s">
        <v>107</v>
      </c>
      <c r="B27" s="480"/>
      <c r="C27" s="480"/>
      <c r="D27" s="786"/>
      <c r="E27" s="77"/>
      <c r="F27" s="77"/>
      <c r="G27" s="32"/>
      <c r="H27" s="32"/>
      <c r="I27" s="32"/>
      <c r="J27" s="32"/>
      <c r="K27" s="74">
        <f>SUM(K28:K36)</f>
        <v>3580000</v>
      </c>
    </row>
    <row r="28" spans="1:11" ht="15.95" customHeight="1" x14ac:dyDescent="0.25">
      <c r="A28" s="39" t="s">
        <v>1474</v>
      </c>
      <c r="B28" s="482" t="s">
        <v>1475</v>
      </c>
      <c r="C28" s="482" t="s">
        <v>1476</v>
      </c>
      <c r="D28" s="774"/>
      <c r="E28" s="117"/>
      <c r="F28" s="117"/>
      <c r="G28" s="41" t="s">
        <v>1477</v>
      </c>
      <c r="H28" s="41"/>
      <c r="I28" s="41"/>
      <c r="J28" s="41" t="str">
        <f>+J25</f>
        <v>Ord.585HCD PRESUP</v>
      </c>
      <c r="K28" s="741">
        <v>250000</v>
      </c>
    </row>
    <row r="29" spans="1:11" ht="15.95" customHeight="1" x14ac:dyDescent="0.25">
      <c r="A29" s="39" t="s">
        <v>1478</v>
      </c>
      <c r="B29" s="482" t="s">
        <v>1479</v>
      </c>
      <c r="C29" s="482" t="s">
        <v>1480</v>
      </c>
      <c r="D29" s="774"/>
      <c r="E29" s="117"/>
      <c r="F29" s="117"/>
      <c r="G29" s="41" t="s">
        <v>1481</v>
      </c>
      <c r="H29" s="41"/>
      <c r="I29" s="41"/>
      <c r="J29" s="41" t="str">
        <f>+J21</f>
        <v>Ord.585HCD PRESUP</v>
      </c>
      <c r="K29" s="741">
        <v>200000</v>
      </c>
    </row>
    <row r="30" spans="1:11" ht="45" x14ac:dyDescent="0.25">
      <c r="A30" s="39" t="s">
        <v>1482</v>
      </c>
      <c r="B30" s="482" t="s">
        <v>1483</v>
      </c>
      <c r="C30" s="482" t="s">
        <v>1484</v>
      </c>
      <c r="D30" s="774" t="s">
        <v>1485</v>
      </c>
      <c r="E30" s="117"/>
      <c r="F30" s="117"/>
      <c r="G30" s="41"/>
      <c r="H30" s="41"/>
      <c r="I30" s="41"/>
      <c r="J30" s="41" t="str">
        <f t="shared" ref="J30:J35" si="1">+J29</f>
        <v>Ord.585HCD PRESUP</v>
      </c>
      <c r="K30" s="741">
        <v>200000</v>
      </c>
    </row>
    <row r="31" spans="1:11" ht="15.95" customHeight="1" x14ac:dyDescent="0.25">
      <c r="A31" s="39" t="s">
        <v>1486</v>
      </c>
      <c r="B31" s="482" t="s">
        <v>1487</v>
      </c>
      <c r="C31" s="482" t="s">
        <v>1488</v>
      </c>
      <c r="D31" s="774"/>
      <c r="E31" s="117"/>
      <c r="F31" s="117"/>
      <c r="G31" s="360">
        <v>950</v>
      </c>
      <c r="H31" s="41"/>
      <c r="I31" s="41"/>
      <c r="J31" s="41" t="str">
        <f t="shared" si="1"/>
        <v>Ord.585HCD PRESUP</v>
      </c>
      <c r="K31" s="741">
        <v>30000</v>
      </c>
    </row>
    <row r="32" spans="1:11" ht="15.95" customHeight="1" x14ac:dyDescent="0.25">
      <c r="A32" s="39" t="s">
        <v>1489</v>
      </c>
      <c r="B32" s="482"/>
      <c r="C32" s="482"/>
      <c r="D32" s="774"/>
      <c r="E32" s="117"/>
      <c r="F32" s="117"/>
      <c r="G32" s="41"/>
      <c r="H32" s="41"/>
      <c r="I32" s="41"/>
      <c r="J32" s="41" t="str">
        <f t="shared" si="1"/>
        <v>Ord.585HCD PRESUP</v>
      </c>
      <c r="K32" s="741">
        <v>2000000</v>
      </c>
    </row>
    <row r="33" spans="1:11" ht="15.95" customHeight="1" x14ac:dyDescent="0.25">
      <c r="A33" s="39" t="s">
        <v>1490</v>
      </c>
      <c r="B33" s="482"/>
      <c r="C33" s="482"/>
      <c r="D33" s="774"/>
      <c r="E33" s="117"/>
      <c r="F33" s="117"/>
      <c r="G33" s="41"/>
      <c r="H33" s="41"/>
      <c r="I33" s="41"/>
      <c r="J33" s="41" t="str">
        <f t="shared" si="1"/>
        <v>Ord.585HCD PRESUP</v>
      </c>
      <c r="K33" s="741">
        <v>20000</v>
      </c>
    </row>
    <row r="34" spans="1:11" ht="15.95" customHeight="1" x14ac:dyDescent="0.25">
      <c r="A34" s="39" t="s">
        <v>1491</v>
      </c>
      <c r="B34" s="482"/>
      <c r="C34" s="482"/>
      <c r="D34" s="774"/>
      <c r="E34" s="117"/>
      <c r="F34" s="117"/>
      <c r="G34" s="41"/>
      <c r="H34" s="41"/>
      <c r="I34" s="41"/>
      <c r="J34" s="41" t="str">
        <f t="shared" si="1"/>
        <v>Ord.585HCD PRESUP</v>
      </c>
      <c r="K34" s="741">
        <v>800000</v>
      </c>
    </row>
    <row r="35" spans="1:11" ht="15.95" customHeight="1" x14ac:dyDescent="0.25">
      <c r="A35" s="39" t="s">
        <v>1492</v>
      </c>
      <c r="B35" s="482"/>
      <c r="C35" s="482"/>
      <c r="D35" s="774"/>
      <c r="E35" s="117"/>
      <c r="F35" s="117"/>
      <c r="G35" s="41"/>
      <c r="H35" s="41"/>
      <c r="I35" s="41"/>
      <c r="J35" s="41" t="str">
        <f t="shared" si="1"/>
        <v>Ord.585HCD PRESUP</v>
      </c>
      <c r="K35" s="741">
        <v>80000</v>
      </c>
    </row>
    <row r="36" spans="1:11" ht="15.95" customHeight="1" x14ac:dyDescent="0.25">
      <c r="A36" s="39"/>
      <c r="B36" s="481"/>
      <c r="C36" s="481"/>
      <c r="D36" s="785"/>
      <c r="E36" s="75"/>
      <c r="F36" s="75"/>
      <c r="G36" s="36"/>
      <c r="H36" s="36"/>
      <c r="I36" s="36"/>
      <c r="J36" s="36"/>
      <c r="K36" s="76"/>
    </row>
    <row r="37" spans="1:11" ht="15.95" customHeight="1" x14ac:dyDescent="0.25">
      <c r="A37" s="31" t="s">
        <v>113</v>
      </c>
      <c r="B37" s="480"/>
      <c r="C37" s="480"/>
      <c r="D37" s="786"/>
      <c r="E37" s="77"/>
      <c r="F37" s="77"/>
      <c r="G37" s="32"/>
      <c r="H37" s="32"/>
      <c r="I37" s="32"/>
      <c r="J37" s="32"/>
      <c r="K37" s="74">
        <f>SUM(K38:K40)</f>
        <v>100000</v>
      </c>
    </row>
    <row r="38" spans="1:11" ht="15.95" customHeight="1" x14ac:dyDescent="0.25">
      <c r="A38" s="39" t="s">
        <v>1493</v>
      </c>
      <c r="B38" s="482" t="s">
        <v>1494</v>
      </c>
      <c r="C38" s="482" t="s">
        <v>391</v>
      </c>
      <c r="D38" s="774"/>
      <c r="E38" s="117"/>
      <c r="F38" s="117"/>
      <c r="G38" s="41" t="s">
        <v>1495</v>
      </c>
      <c r="H38" s="41"/>
      <c r="I38" s="41"/>
      <c r="J38" s="41" t="str">
        <f>+J20</f>
        <v>Ord.585HCD PRESUP</v>
      </c>
      <c r="K38" s="741">
        <v>100000</v>
      </c>
    </row>
    <row r="39" spans="1:11" ht="15.95" customHeight="1" x14ac:dyDescent="0.25">
      <c r="A39" s="35"/>
      <c r="B39" s="481"/>
      <c r="C39" s="481"/>
      <c r="D39" s="785"/>
      <c r="E39" s="75"/>
      <c r="F39" s="75"/>
      <c r="G39" s="36"/>
      <c r="H39" s="36"/>
      <c r="I39" s="36"/>
      <c r="J39" s="36"/>
      <c r="K39" s="76"/>
    </row>
    <row r="40" spans="1:11" ht="15.95" customHeight="1" x14ac:dyDescent="0.25">
      <c r="A40" s="35"/>
      <c r="B40" s="481"/>
      <c r="C40" s="481"/>
      <c r="D40" s="785"/>
      <c r="E40" s="75"/>
      <c r="F40" s="75"/>
      <c r="G40" s="36"/>
      <c r="H40" s="36"/>
      <c r="I40" s="36"/>
      <c r="J40" s="36"/>
      <c r="K40" s="76"/>
    </row>
    <row r="41" spans="1:11" ht="15.95" customHeight="1" x14ac:dyDescent="0.25">
      <c r="A41" s="31" t="s">
        <v>114</v>
      </c>
      <c r="B41" s="480"/>
      <c r="C41" s="480"/>
      <c r="D41" s="786"/>
      <c r="E41" s="77"/>
      <c r="F41" s="77"/>
      <c r="G41" s="32"/>
      <c r="H41" s="32"/>
      <c r="I41" s="32"/>
      <c r="J41" s="32"/>
      <c r="K41" s="74">
        <f>SUM(K42:K44)</f>
        <v>800000</v>
      </c>
    </row>
    <row r="42" spans="1:11" ht="15.95" customHeight="1" x14ac:dyDescent="0.25">
      <c r="A42" s="35" t="s">
        <v>182</v>
      </c>
      <c r="B42" s="482" t="s">
        <v>1451</v>
      </c>
      <c r="C42" s="482" t="s">
        <v>1457</v>
      </c>
      <c r="D42" s="774"/>
      <c r="E42" s="117"/>
      <c r="F42" s="117"/>
      <c r="G42" s="41"/>
      <c r="H42" s="41"/>
      <c r="I42" s="41"/>
      <c r="J42" s="41" t="str">
        <f>+J38</f>
        <v>Ord.585HCD PRESUP</v>
      </c>
      <c r="K42" s="741">
        <v>800000</v>
      </c>
    </row>
    <row r="43" spans="1:11" ht="15.95" customHeight="1" x14ac:dyDescent="0.25">
      <c r="A43" s="35"/>
      <c r="B43" s="481"/>
      <c r="C43" s="481"/>
      <c r="D43" s="785"/>
      <c r="E43" s="75"/>
      <c r="F43" s="75"/>
      <c r="G43" s="36"/>
      <c r="H43" s="36"/>
      <c r="I43" s="36"/>
      <c r="J43" s="36"/>
      <c r="K43" s="76"/>
    </row>
    <row r="44" spans="1:11" ht="15.95" customHeight="1" x14ac:dyDescent="0.25">
      <c r="A44" s="35"/>
      <c r="B44" s="481"/>
      <c r="C44" s="481"/>
      <c r="D44" s="785"/>
      <c r="E44" s="75"/>
      <c r="F44" s="75"/>
      <c r="G44" s="36"/>
      <c r="H44" s="36"/>
      <c r="I44" s="36"/>
      <c r="J44" s="36"/>
      <c r="K44" s="76"/>
    </row>
    <row r="45" spans="1:11" s="18" customFormat="1" ht="15.95" customHeight="1" x14ac:dyDescent="0.25">
      <c r="A45" s="43" t="s">
        <v>116</v>
      </c>
      <c r="B45" s="484"/>
      <c r="C45" s="484"/>
      <c r="D45" s="787"/>
      <c r="E45" s="84"/>
      <c r="F45" s="84"/>
      <c r="G45" s="83"/>
      <c r="H45" s="83"/>
      <c r="I45" s="83"/>
      <c r="J45" s="83"/>
      <c r="K45" s="86">
        <f>SUM(K46)</f>
        <v>0</v>
      </c>
    </row>
    <row r="46" spans="1:11" s="18" customFormat="1" ht="15.95" customHeight="1" x14ac:dyDescent="0.25">
      <c r="A46" s="45"/>
      <c r="B46" s="486"/>
      <c r="C46" s="486"/>
      <c r="D46" s="788"/>
      <c r="E46" s="87"/>
      <c r="F46" s="87"/>
      <c r="G46" s="47"/>
      <c r="H46" s="47"/>
      <c r="I46" s="47"/>
      <c r="J46" s="47"/>
      <c r="K46" s="89"/>
    </row>
    <row r="47" spans="1:11" ht="15.95" customHeight="1" x14ac:dyDescent="0.25">
      <c r="A47" s="31" t="s">
        <v>117</v>
      </c>
      <c r="B47" s="480"/>
      <c r="C47" s="480"/>
      <c r="D47" s="786"/>
      <c r="E47" s="77"/>
      <c r="F47" s="77"/>
      <c r="G47" s="32"/>
      <c r="H47" s="32"/>
      <c r="I47" s="32"/>
      <c r="J47" s="32"/>
      <c r="K47" s="74">
        <f>SUM(K48)</f>
        <v>0</v>
      </c>
    </row>
    <row r="48" spans="1:11" ht="15.95" customHeight="1" x14ac:dyDescent="0.25">
      <c r="A48" s="39"/>
      <c r="B48" s="481"/>
      <c r="C48" s="481"/>
      <c r="D48" s="785"/>
      <c r="E48" s="75"/>
      <c r="F48" s="75"/>
      <c r="G48" s="36"/>
      <c r="H48" s="36"/>
      <c r="I48" s="36"/>
      <c r="J48" s="36"/>
      <c r="K48" s="76"/>
    </row>
    <row r="49" spans="1:13" ht="15.95" customHeight="1" x14ac:dyDescent="0.25">
      <c r="A49" s="55" t="s">
        <v>131</v>
      </c>
      <c r="B49" s="487"/>
      <c r="C49" s="487"/>
      <c r="D49" s="789"/>
      <c r="E49" s="96"/>
      <c r="F49" s="96"/>
      <c r="G49" s="739"/>
      <c r="H49" s="739"/>
      <c r="I49" s="739"/>
      <c r="J49" s="739"/>
      <c r="K49" s="64">
        <f>+K10+K12+K24+K27+K37+K41+K45+K47</f>
        <v>46157800</v>
      </c>
      <c r="M49" s="203"/>
    </row>
    <row r="50" spans="1:13" x14ac:dyDescent="0.25">
      <c r="A50" s="27"/>
      <c r="B50" s="489"/>
      <c r="C50" s="489"/>
      <c r="D50" s="674"/>
      <c r="E50" s="28"/>
      <c r="F50" s="28"/>
      <c r="G50" s="28"/>
      <c r="H50" s="28"/>
      <c r="I50" s="28"/>
      <c r="J50" s="28"/>
      <c r="K50" s="375"/>
    </row>
  </sheetData>
  <mergeCells count="11">
    <mergeCell ref="J8:J9"/>
    <mergeCell ref="K8:K9"/>
    <mergeCell ref="H7:I7"/>
    <mergeCell ref="A8:A9"/>
    <mergeCell ref="B8:B9"/>
    <mergeCell ref="C8:C9"/>
    <mergeCell ref="D8:D9"/>
    <mergeCell ref="E8:F8"/>
    <mergeCell ref="G8:G9"/>
    <mergeCell ref="H8:I8"/>
    <mergeCell ref="E7:F7"/>
  </mergeCells>
  <pageMargins left="0.70866141732283472" right="0.70866141732283472" top="0.74803149606299213" bottom="0.74803149606299213" header="0.31496062992125984" footer="0.31496062992125984"/>
  <pageSetup paperSize="9" scale="5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zoomScale="80" zoomScaleNormal="80" workbookViewId="0">
      <selection activeCell="A2" sqref="A2:A4"/>
    </sheetView>
  </sheetViews>
  <sheetFormatPr baseColWidth="10" defaultRowHeight="15" x14ac:dyDescent="0.25"/>
  <cols>
    <col min="1" max="1" width="61.7109375" bestFit="1" customWidth="1"/>
    <col min="2" max="2" width="49.42578125" style="488" bestFit="1" customWidth="1"/>
    <col min="3" max="3" width="38" style="488" bestFit="1" customWidth="1"/>
    <col min="4" max="4" width="13.140625" customWidth="1"/>
    <col min="5" max="5" width="28" style="687" bestFit="1" customWidth="1"/>
    <col min="6" max="6" width="34.5703125" style="687" bestFit="1" customWidth="1"/>
    <col min="7" max="7" width="20.28515625" bestFit="1" customWidth="1"/>
    <col min="8" max="8" width="34.5703125" bestFit="1" customWidth="1"/>
    <col min="9" max="9" width="36.7109375" bestFit="1" customWidth="1"/>
    <col min="10" max="10" width="32.85546875" bestFit="1" customWidth="1"/>
    <col min="11" max="11" width="17.42578125" style="150" customWidth="1"/>
    <col min="257" max="257" width="57.7109375" customWidth="1"/>
    <col min="258" max="258" width="43.28515625" customWidth="1"/>
    <col min="259" max="259" width="35.140625" customWidth="1"/>
    <col min="260" max="260" width="25" customWidth="1"/>
    <col min="261" max="261" width="28.28515625" customWidth="1"/>
    <col min="262" max="262" width="35" customWidth="1"/>
    <col min="263" max="263" width="19.42578125" customWidth="1"/>
    <col min="264" max="264" width="30.140625" customWidth="1"/>
    <col min="265" max="265" width="34.7109375" customWidth="1"/>
    <col min="266" max="266" width="30.5703125" customWidth="1"/>
    <col min="267" max="267" width="17.140625" customWidth="1"/>
    <col min="513" max="513" width="57.7109375" customWidth="1"/>
    <col min="514" max="514" width="43.28515625" customWidth="1"/>
    <col min="515" max="515" width="35.140625" customWidth="1"/>
    <col min="516" max="516" width="25" customWidth="1"/>
    <col min="517" max="517" width="28.28515625" customWidth="1"/>
    <col min="518" max="518" width="35" customWidth="1"/>
    <col min="519" max="519" width="19.42578125" customWidth="1"/>
    <col min="520" max="520" width="30.140625" customWidth="1"/>
    <col min="521" max="521" width="34.7109375" customWidth="1"/>
    <col min="522" max="522" width="30.5703125" customWidth="1"/>
    <col min="523" max="523" width="17.140625" customWidth="1"/>
    <col min="769" max="769" width="57.7109375" customWidth="1"/>
    <col min="770" max="770" width="43.28515625" customWidth="1"/>
    <col min="771" max="771" width="35.140625" customWidth="1"/>
    <col min="772" max="772" width="25" customWidth="1"/>
    <col min="773" max="773" width="28.28515625" customWidth="1"/>
    <col min="774" max="774" width="35" customWidth="1"/>
    <col min="775" max="775" width="19.42578125" customWidth="1"/>
    <col min="776" max="776" width="30.140625" customWidth="1"/>
    <col min="777" max="777" width="34.7109375" customWidth="1"/>
    <col min="778" max="778" width="30.5703125" customWidth="1"/>
    <col min="779" max="779" width="17.140625" customWidth="1"/>
    <col min="1025" max="1025" width="57.7109375" customWidth="1"/>
    <col min="1026" max="1026" width="43.28515625" customWidth="1"/>
    <col min="1027" max="1027" width="35.140625" customWidth="1"/>
    <col min="1028" max="1028" width="25" customWidth="1"/>
    <col min="1029" max="1029" width="28.28515625" customWidth="1"/>
    <col min="1030" max="1030" width="35" customWidth="1"/>
    <col min="1031" max="1031" width="19.42578125" customWidth="1"/>
    <col min="1032" max="1032" width="30.140625" customWidth="1"/>
    <col min="1033" max="1033" width="34.7109375" customWidth="1"/>
    <col min="1034" max="1034" width="30.5703125" customWidth="1"/>
    <col min="1035" max="1035" width="17.140625" customWidth="1"/>
    <col min="1281" max="1281" width="57.7109375" customWidth="1"/>
    <col min="1282" max="1282" width="43.28515625" customWidth="1"/>
    <col min="1283" max="1283" width="35.140625" customWidth="1"/>
    <col min="1284" max="1284" width="25" customWidth="1"/>
    <col min="1285" max="1285" width="28.28515625" customWidth="1"/>
    <col min="1286" max="1286" width="35" customWidth="1"/>
    <col min="1287" max="1287" width="19.42578125" customWidth="1"/>
    <col min="1288" max="1288" width="30.140625" customWidth="1"/>
    <col min="1289" max="1289" width="34.7109375" customWidth="1"/>
    <col min="1290" max="1290" width="30.5703125" customWidth="1"/>
    <col min="1291" max="1291" width="17.140625" customWidth="1"/>
    <col min="1537" max="1537" width="57.7109375" customWidth="1"/>
    <col min="1538" max="1538" width="43.28515625" customWidth="1"/>
    <col min="1539" max="1539" width="35.140625" customWidth="1"/>
    <col min="1540" max="1540" width="25" customWidth="1"/>
    <col min="1541" max="1541" width="28.28515625" customWidth="1"/>
    <col min="1542" max="1542" width="35" customWidth="1"/>
    <col min="1543" max="1543" width="19.42578125" customWidth="1"/>
    <col min="1544" max="1544" width="30.140625" customWidth="1"/>
    <col min="1545" max="1545" width="34.7109375" customWidth="1"/>
    <col min="1546" max="1546" width="30.5703125" customWidth="1"/>
    <col min="1547" max="1547" width="17.140625" customWidth="1"/>
    <col min="1793" max="1793" width="57.7109375" customWidth="1"/>
    <col min="1794" max="1794" width="43.28515625" customWidth="1"/>
    <col min="1795" max="1795" width="35.140625" customWidth="1"/>
    <col min="1796" max="1796" width="25" customWidth="1"/>
    <col min="1797" max="1797" width="28.28515625" customWidth="1"/>
    <col min="1798" max="1798" width="35" customWidth="1"/>
    <col min="1799" max="1799" width="19.42578125" customWidth="1"/>
    <col min="1800" max="1800" width="30.140625" customWidth="1"/>
    <col min="1801" max="1801" width="34.7109375" customWidth="1"/>
    <col min="1802" max="1802" width="30.5703125" customWidth="1"/>
    <col min="1803" max="1803" width="17.140625" customWidth="1"/>
    <col min="2049" max="2049" width="57.7109375" customWidth="1"/>
    <col min="2050" max="2050" width="43.28515625" customWidth="1"/>
    <col min="2051" max="2051" width="35.140625" customWidth="1"/>
    <col min="2052" max="2052" width="25" customWidth="1"/>
    <col min="2053" max="2053" width="28.28515625" customWidth="1"/>
    <col min="2054" max="2054" width="35" customWidth="1"/>
    <col min="2055" max="2055" width="19.42578125" customWidth="1"/>
    <col min="2056" max="2056" width="30.140625" customWidth="1"/>
    <col min="2057" max="2057" width="34.7109375" customWidth="1"/>
    <col min="2058" max="2058" width="30.5703125" customWidth="1"/>
    <col min="2059" max="2059" width="17.140625" customWidth="1"/>
    <col min="2305" max="2305" width="57.7109375" customWidth="1"/>
    <col min="2306" max="2306" width="43.28515625" customWidth="1"/>
    <col min="2307" max="2307" width="35.140625" customWidth="1"/>
    <col min="2308" max="2308" width="25" customWidth="1"/>
    <col min="2309" max="2309" width="28.28515625" customWidth="1"/>
    <col min="2310" max="2310" width="35" customWidth="1"/>
    <col min="2311" max="2311" width="19.42578125" customWidth="1"/>
    <col min="2312" max="2312" width="30.140625" customWidth="1"/>
    <col min="2313" max="2313" width="34.7109375" customWidth="1"/>
    <col min="2314" max="2314" width="30.5703125" customWidth="1"/>
    <col min="2315" max="2315" width="17.140625" customWidth="1"/>
    <col min="2561" max="2561" width="57.7109375" customWidth="1"/>
    <col min="2562" max="2562" width="43.28515625" customWidth="1"/>
    <col min="2563" max="2563" width="35.140625" customWidth="1"/>
    <col min="2564" max="2564" width="25" customWidth="1"/>
    <col min="2565" max="2565" width="28.28515625" customWidth="1"/>
    <col min="2566" max="2566" width="35" customWidth="1"/>
    <col min="2567" max="2567" width="19.42578125" customWidth="1"/>
    <col min="2568" max="2568" width="30.140625" customWidth="1"/>
    <col min="2569" max="2569" width="34.7109375" customWidth="1"/>
    <col min="2570" max="2570" width="30.5703125" customWidth="1"/>
    <col min="2571" max="2571" width="17.140625" customWidth="1"/>
    <col min="2817" max="2817" width="57.7109375" customWidth="1"/>
    <col min="2818" max="2818" width="43.28515625" customWidth="1"/>
    <col min="2819" max="2819" width="35.140625" customWidth="1"/>
    <col min="2820" max="2820" width="25" customWidth="1"/>
    <col min="2821" max="2821" width="28.28515625" customWidth="1"/>
    <col min="2822" max="2822" width="35" customWidth="1"/>
    <col min="2823" max="2823" width="19.42578125" customWidth="1"/>
    <col min="2824" max="2824" width="30.140625" customWidth="1"/>
    <col min="2825" max="2825" width="34.7109375" customWidth="1"/>
    <col min="2826" max="2826" width="30.5703125" customWidth="1"/>
    <col min="2827" max="2827" width="17.140625" customWidth="1"/>
    <col min="3073" max="3073" width="57.7109375" customWidth="1"/>
    <col min="3074" max="3074" width="43.28515625" customWidth="1"/>
    <col min="3075" max="3075" width="35.140625" customWidth="1"/>
    <col min="3076" max="3076" width="25" customWidth="1"/>
    <col min="3077" max="3077" width="28.28515625" customWidth="1"/>
    <col min="3078" max="3078" width="35" customWidth="1"/>
    <col min="3079" max="3079" width="19.42578125" customWidth="1"/>
    <col min="3080" max="3080" width="30.140625" customWidth="1"/>
    <col min="3081" max="3081" width="34.7109375" customWidth="1"/>
    <col min="3082" max="3082" width="30.5703125" customWidth="1"/>
    <col min="3083" max="3083" width="17.140625" customWidth="1"/>
    <col min="3329" max="3329" width="57.7109375" customWidth="1"/>
    <col min="3330" max="3330" width="43.28515625" customWidth="1"/>
    <col min="3331" max="3331" width="35.140625" customWidth="1"/>
    <col min="3332" max="3332" width="25" customWidth="1"/>
    <col min="3333" max="3333" width="28.28515625" customWidth="1"/>
    <col min="3334" max="3334" width="35" customWidth="1"/>
    <col min="3335" max="3335" width="19.42578125" customWidth="1"/>
    <col min="3336" max="3336" width="30.140625" customWidth="1"/>
    <col min="3337" max="3337" width="34.7109375" customWidth="1"/>
    <col min="3338" max="3338" width="30.5703125" customWidth="1"/>
    <col min="3339" max="3339" width="17.140625" customWidth="1"/>
    <col min="3585" max="3585" width="57.7109375" customWidth="1"/>
    <col min="3586" max="3586" width="43.28515625" customWidth="1"/>
    <col min="3587" max="3587" width="35.140625" customWidth="1"/>
    <col min="3588" max="3588" width="25" customWidth="1"/>
    <col min="3589" max="3589" width="28.28515625" customWidth="1"/>
    <col min="3590" max="3590" width="35" customWidth="1"/>
    <col min="3591" max="3591" width="19.42578125" customWidth="1"/>
    <col min="3592" max="3592" width="30.140625" customWidth="1"/>
    <col min="3593" max="3593" width="34.7109375" customWidth="1"/>
    <col min="3594" max="3594" width="30.5703125" customWidth="1"/>
    <col min="3595" max="3595" width="17.140625" customWidth="1"/>
    <col min="3841" max="3841" width="57.7109375" customWidth="1"/>
    <col min="3842" max="3842" width="43.28515625" customWidth="1"/>
    <col min="3843" max="3843" width="35.140625" customWidth="1"/>
    <col min="3844" max="3844" width="25" customWidth="1"/>
    <col min="3845" max="3845" width="28.28515625" customWidth="1"/>
    <col min="3846" max="3846" width="35" customWidth="1"/>
    <col min="3847" max="3847" width="19.42578125" customWidth="1"/>
    <col min="3848" max="3848" width="30.140625" customWidth="1"/>
    <col min="3849" max="3849" width="34.7109375" customWidth="1"/>
    <col min="3850" max="3850" width="30.5703125" customWidth="1"/>
    <col min="3851" max="3851" width="17.140625" customWidth="1"/>
    <col min="4097" max="4097" width="57.7109375" customWidth="1"/>
    <col min="4098" max="4098" width="43.28515625" customWidth="1"/>
    <col min="4099" max="4099" width="35.140625" customWidth="1"/>
    <col min="4100" max="4100" width="25" customWidth="1"/>
    <col min="4101" max="4101" width="28.28515625" customWidth="1"/>
    <col min="4102" max="4102" width="35" customWidth="1"/>
    <col min="4103" max="4103" width="19.42578125" customWidth="1"/>
    <col min="4104" max="4104" width="30.140625" customWidth="1"/>
    <col min="4105" max="4105" width="34.7109375" customWidth="1"/>
    <col min="4106" max="4106" width="30.5703125" customWidth="1"/>
    <col min="4107" max="4107" width="17.140625" customWidth="1"/>
    <col min="4353" max="4353" width="57.7109375" customWidth="1"/>
    <col min="4354" max="4354" width="43.28515625" customWidth="1"/>
    <col min="4355" max="4355" width="35.140625" customWidth="1"/>
    <col min="4356" max="4356" width="25" customWidth="1"/>
    <col min="4357" max="4357" width="28.28515625" customWidth="1"/>
    <col min="4358" max="4358" width="35" customWidth="1"/>
    <col min="4359" max="4359" width="19.42578125" customWidth="1"/>
    <col min="4360" max="4360" width="30.140625" customWidth="1"/>
    <col min="4361" max="4361" width="34.7109375" customWidth="1"/>
    <col min="4362" max="4362" width="30.5703125" customWidth="1"/>
    <col min="4363" max="4363" width="17.140625" customWidth="1"/>
    <col min="4609" max="4609" width="57.7109375" customWidth="1"/>
    <col min="4610" max="4610" width="43.28515625" customWidth="1"/>
    <col min="4611" max="4611" width="35.140625" customWidth="1"/>
    <col min="4612" max="4612" width="25" customWidth="1"/>
    <col min="4613" max="4613" width="28.28515625" customWidth="1"/>
    <col min="4614" max="4614" width="35" customWidth="1"/>
    <col min="4615" max="4615" width="19.42578125" customWidth="1"/>
    <col min="4616" max="4616" width="30.140625" customWidth="1"/>
    <col min="4617" max="4617" width="34.7109375" customWidth="1"/>
    <col min="4618" max="4618" width="30.5703125" customWidth="1"/>
    <col min="4619" max="4619" width="17.140625" customWidth="1"/>
    <col min="4865" max="4865" width="57.7109375" customWidth="1"/>
    <col min="4866" max="4866" width="43.28515625" customWidth="1"/>
    <col min="4867" max="4867" width="35.140625" customWidth="1"/>
    <col min="4868" max="4868" width="25" customWidth="1"/>
    <col min="4869" max="4869" width="28.28515625" customWidth="1"/>
    <col min="4870" max="4870" width="35" customWidth="1"/>
    <col min="4871" max="4871" width="19.42578125" customWidth="1"/>
    <col min="4872" max="4872" width="30.140625" customWidth="1"/>
    <col min="4873" max="4873" width="34.7109375" customWidth="1"/>
    <col min="4874" max="4874" width="30.5703125" customWidth="1"/>
    <col min="4875" max="4875" width="17.140625" customWidth="1"/>
    <col min="5121" max="5121" width="57.7109375" customWidth="1"/>
    <col min="5122" max="5122" width="43.28515625" customWidth="1"/>
    <col min="5123" max="5123" width="35.140625" customWidth="1"/>
    <col min="5124" max="5124" width="25" customWidth="1"/>
    <col min="5125" max="5125" width="28.28515625" customWidth="1"/>
    <col min="5126" max="5126" width="35" customWidth="1"/>
    <col min="5127" max="5127" width="19.42578125" customWidth="1"/>
    <col min="5128" max="5128" width="30.140625" customWidth="1"/>
    <col min="5129" max="5129" width="34.7109375" customWidth="1"/>
    <col min="5130" max="5130" width="30.5703125" customWidth="1"/>
    <col min="5131" max="5131" width="17.140625" customWidth="1"/>
    <col min="5377" max="5377" width="57.7109375" customWidth="1"/>
    <col min="5378" max="5378" width="43.28515625" customWidth="1"/>
    <col min="5379" max="5379" width="35.140625" customWidth="1"/>
    <col min="5380" max="5380" width="25" customWidth="1"/>
    <col min="5381" max="5381" width="28.28515625" customWidth="1"/>
    <col min="5382" max="5382" width="35" customWidth="1"/>
    <col min="5383" max="5383" width="19.42578125" customWidth="1"/>
    <col min="5384" max="5384" width="30.140625" customWidth="1"/>
    <col min="5385" max="5385" width="34.7109375" customWidth="1"/>
    <col min="5386" max="5386" width="30.5703125" customWidth="1"/>
    <col min="5387" max="5387" width="17.140625" customWidth="1"/>
    <col min="5633" max="5633" width="57.7109375" customWidth="1"/>
    <col min="5634" max="5634" width="43.28515625" customWidth="1"/>
    <col min="5635" max="5635" width="35.140625" customWidth="1"/>
    <col min="5636" max="5636" width="25" customWidth="1"/>
    <col min="5637" max="5637" width="28.28515625" customWidth="1"/>
    <col min="5638" max="5638" width="35" customWidth="1"/>
    <col min="5639" max="5639" width="19.42578125" customWidth="1"/>
    <col min="5640" max="5640" width="30.140625" customWidth="1"/>
    <col min="5641" max="5641" width="34.7109375" customWidth="1"/>
    <col min="5642" max="5642" width="30.5703125" customWidth="1"/>
    <col min="5643" max="5643" width="17.140625" customWidth="1"/>
    <col min="5889" max="5889" width="57.7109375" customWidth="1"/>
    <col min="5890" max="5890" width="43.28515625" customWidth="1"/>
    <col min="5891" max="5891" width="35.140625" customWidth="1"/>
    <col min="5892" max="5892" width="25" customWidth="1"/>
    <col min="5893" max="5893" width="28.28515625" customWidth="1"/>
    <col min="5894" max="5894" width="35" customWidth="1"/>
    <col min="5895" max="5895" width="19.42578125" customWidth="1"/>
    <col min="5896" max="5896" width="30.140625" customWidth="1"/>
    <col min="5897" max="5897" width="34.7109375" customWidth="1"/>
    <col min="5898" max="5898" width="30.5703125" customWidth="1"/>
    <col min="5899" max="5899" width="17.140625" customWidth="1"/>
    <col min="6145" max="6145" width="57.7109375" customWidth="1"/>
    <col min="6146" max="6146" width="43.28515625" customWidth="1"/>
    <col min="6147" max="6147" width="35.140625" customWidth="1"/>
    <col min="6148" max="6148" width="25" customWidth="1"/>
    <col min="6149" max="6149" width="28.28515625" customWidth="1"/>
    <col min="6150" max="6150" width="35" customWidth="1"/>
    <col min="6151" max="6151" width="19.42578125" customWidth="1"/>
    <col min="6152" max="6152" width="30.140625" customWidth="1"/>
    <col min="6153" max="6153" width="34.7109375" customWidth="1"/>
    <col min="6154" max="6154" width="30.5703125" customWidth="1"/>
    <col min="6155" max="6155" width="17.140625" customWidth="1"/>
    <col min="6401" max="6401" width="57.7109375" customWidth="1"/>
    <col min="6402" max="6402" width="43.28515625" customWidth="1"/>
    <col min="6403" max="6403" width="35.140625" customWidth="1"/>
    <col min="6404" max="6404" width="25" customWidth="1"/>
    <col min="6405" max="6405" width="28.28515625" customWidth="1"/>
    <col min="6406" max="6406" width="35" customWidth="1"/>
    <col min="6407" max="6407" width="19.42578125" customWidth="1"/>
    <col min="6408" max="6408" width="30.140625" customWidth="1"/>
    <col min="6409" max="6409" width="34.7109375" customWidth="1"/>
    <col min="6410" max="6410" width="30.5703125" customWidth="1"/>
    <col min="6411" max="6411" width="17.140625" customWidth="1"/>
    <col min="6657" max="6657" width="57.7109375" customWidth="1"/>
    <col min="6658" max="6658" width="43.28515625" customWidth="1"/>
    <col min="6659" max="6659" width="35.140625" customWidth="1"/>
    <col min="6660" max="6660" width="25" customWidth="1"/>
    <col min="6661" max="6661" width="28.28515625" customWidth="1"/>
    <col min="6662" max="6662" width="35" customWidth="1"/>
    <col min="6663" max="6663" width="19.42578125" customWidth="1"/>
    <col min="6664" max="6664" width="30.140625" customWidth="1"/>
    <col min="6665" max="6665" width="34.7109375" customWidth="1"/>
    <col min="6666" max="6666" width="30.5703125" customWidth="1"/>
    <col min="6667" max="6667" width="17.140625" customWidth="1"/>
    <col min="6913" max="6913" width="57.7109375" customWidth="1"/>
    <col min="6914" max="6914" width="43.28515625" customWidth="1"/>
    <col min="6915" max="6915" width="35.140625" customWidth="1"/>
    <col min="6916" max="6916" width="25" customWidth="1"/>
    <col min="6917" max="6917" width="28.28515625" customWidth="1"/>
    <col min="6918" max="6918" width="35" customWidth="1"/>
    <col min="6919" max="6919" width="19.42578125" customWidth="1"/>
    <col min="6920" max="6920" width="30.140625" customWidth="1"/>
    <col min="6921" max="6921" width="34.7109375" customWidth="1"/>
    <col min="6922" max="6922" width="30.5703125" customWidth="1"/>
    <col min="6923" max="6923" width="17.140625" customWidth="1"/>
    <col min="7169" max="7169" width="57.7109375" customWidth="1"/>
    <col min="7170" max="7170" width="43.28515625" customWidth="1"/>
    <col min="7171" max="7171" width="35.140625" customWidth="1"/>
    <col min="7172" max="7172" width="25" customWidth="1"/>
    <col min="7173" max="7173" width="28.28515625" customWidth="1"/>
    <col min="7174" max="7174" width="35" customWidth="1"/>
    <col min="7175" max="7175" width="19.42578125" customWidth="1"/>
    <col min="7176" max="7176" width="30.140625" customWidth="1"/>
    <col min="7177" max="7177" width="34.7109375" customWidth="1"/>
    <col min="7178" max="7178" width="30.5703125" customWidth="1"/>
    <col min="7179" max="7179" width="17.140625" customWidth="1"/>
    <col min="7425" max="7425" width="57.7109375" customWidth="1"/>
    <col min="7426" max="7426" width="43.28515625" customWidth="1"/>
    <col min="7427" max="7427" width="35.140625" customWidth="1"/>
    <col min="7428" max="7428" width="25" customWidth="1"/>
    <col min="7429" max="7429" width="28.28515625" customWidth="1"/>
    <col min="7430" max="7430" width="35" customWidth="1"/>
    <col min="7431" max="7431" width="19.42578125" customWidth="1"/>
    <col min="7432" max="7432" width="30.140625" customWidth="1"/>
    <col min="7433" max="7433" width="34.7109375" customWidth="1"/>
    <col min="7434" max="7434" width="30.5703125" customWidth="1"/>
    <col min="7435" max="7435" width="17.140625" customWidth="1"/>
    <col min="7681" max="7681" width="57.7109375" customWidth="1"/>
    <col min="7682" max="7682" width="43.28515625" customWidth="1"/>
    <col min="7683" max="7683" width="35.140625" customWidth="1"/>
    <col min="7684" max="7684" width="25" customWidth="1"/>
    <col min="7685" max="7685" width="28.28515625" customWidth="1"/>
    <col min="7686" max="7686" width="35" customWidth="1"/>
    <col min="7687" max="7687" width="19.42578125" customWidth="1"/>
    <col min="7688" max="7688" width="30.140625" customWidth="1"/>
    <col min="7689" max="7689" width="34.7109375" customWidth="1"/>
    <col min="7690" max="7690" width="30.5703125" customWidth="1"/>
    <col min="7691" max="7691" width="17.140625" customWidth="1"/>
    <col min="7937" max="7937" width="57.7109375" customWidth="1"/>
    <col min="7938" max="7938" width="43.28515625" customWidth="1"/>
    <col min="7939" max="7939" width="35.140625" customWidth="1"/>
    <col min="7940" max="7940" width="25" customWidth="1"/>
    <col min="7941" max="7941" width="28.28515625" customWidth="1"/>
    <col min="7942" max="7942" width="35" customWidth="1"/>
    <col min="7943" max="7943" width="19.42578125" customWidth="1"/>
    <col min="7944" max="7944" width="30.140625" customWidth="1"/>
    <col min="7945" max="7945" width="34.7109375" customWidth="1"/>
    <col min="7946" max="7946" width="30.5703125" customWidth="1"/>
    <col min="7947" max="7947" width="17.140625" customWidth="1"/>
    <col min="8193" max="8193" width="57.7109375" customWidth="1"/>
    <col min="8194" max="8194" width="43.28515625" customWidth="1"/>
    <col min="8195" max="8195" width="35.140625" customWidth="1"/>
    <col min="8196" max="8196" width="25" customWidth="1"/>
    <col min="8197" max="8197" width="28.28515625" customWidth="1"/>
    <col min="8198" max="8198" width="35" customWidth="1"/>
    <col min="8199" max="8199" width="19.42578125" customWidth="1"/>
    <col min="8200" max="8200" width="30.140625" customWidth="1"/>
    <col min="8201" max="8201" width="34.7109375" customWidth="1"/>
    <col min="8202" max="8202" width="30.5703125" customWidth="1"/>
    <col min="8203" max="8203" width="17.140625" customWidth="1"/>
    <col min="8449" max="8449" width="57.7109375" customWidth="1"/>
    <col min="8450" max="8450" width="43.28515625" customWidth="1"/>
    <col min="8451" max="8451" width="35.140625" customWidth="1"/>
    <col min="8452" max="8452" width="25" customWidth="1"/>
    <col min="8453" max="8453" width="28.28515625" customWidth="1"/>
    <col min="8454" max="8454" width="35" customWidth="1"/>
    <col min="8455" max="8455" width="19.42578125" customWidth="1"/>
    <col min="8456" max="8456" width="30.140625" customWidth="1"/>
    <col min="8457" max="8457" width="34.7109375" customWidth="1"/>
    <col min="8458" max="8458" width="30.5703125" customWidth="1"/>
    <col min="8459" max="8459" width="17.140625" customWidth="1"/>
    <col min="8705" max="8705" width="57.7109375" customWidth="1"/>
    <col min="8706" max="8706" width="43.28515625" customWidth="1"/>
    <col min="8707" max="8707" width="35.140625" customWidth="1"/>
    <col min="8708" max="8708" width="25" customWidth="1"/>
    <col min="8709" max="8709" width="28.28515625" customWidth="1"/>
    <col min="8710" max="8710" width="35" customWidth="1"/>
    <col min="8711" max="8711" width="19.42578125" customWidth="1"/>
    <col min="8712" max="8712" width="30.140625" customWidth="1"/>
    <col min="8713" max="8713" width="34.7109375" customWidth="1"/>
    <col min="8714" max="8714" width="30.5703125" customWidth="1"/>
    <col min="8715" max="8715" width="17.140625" customWidth="1"/>
    <col min="8961" max="8961" width="57.7109375" customWidth="1"/>
    <col min="8962" max="8962" width="43.28515625" customWidth="1"/>
    <col min="8963" max="8963" width="35.140625" customWidth="1"/>
    <col min="8964" max="8964" width="25" customWidth="1"/>
    <col min="8965" max="8965" width="28.28515625" customWidth="1"/>
    <col min="8966" max="8966" width="35" customWidth="1"/>
    <col min="8967" max="8967" width="19.42578125" customWidth="1"/>
    <col min="8968" max="8968" width="30.140625" customWidth="1"/>
    <col min="8969" max="8969" width="34.7109375" customWidth="1"/>
    <col min="8970" max="8970" width="30.5703125" customWidth="1"/>
    <col min="8971" max="8971" width="17.140625" customWidth="1"/>
    <col min="9217" max="9217" width="57.7109375" customWidth="1"/>
    <col min="9218" max="9218" width="43.28515625" customWidth="1"/>
    <col min="9219" max="9219" width="35.140625" customWidth="1"/>
    <col min="9220" max="9220" width="25" customWidth="1"/>
    <col min="9221" max="9221" width="28.28515625" customWidth="1"/>
    <col min="9222" max="9222" width="35" customWidth="1"/>
    <col min="9223" max="9223" width="19.42578125" customWidth="1"/>
    <col min="9224" max="9224" width="30.140625" customWidth="1"/>
    <col min="9225" max="9225" width="34.7109375" customWidth="1"/>
    <col min="9226" max="9226" width="30.5703125" customWidth="1"/>
    <col min="9227" max="9227" width="17.140625" customWidth="1"/>
    <col min="9473" max="9473" width="57.7109375" customWidth="1"/>
    <col min="9474" max="9474" width="43.28515625" customWidth="1"/>
    <col min="9475" max="9475" width="35.140625" customWidth="1"/>
    <col min="9476" max="9476" width="25" customWidth="1"/>
    <col min="9477" max="9477" width="28.28515625" customWidth="1"/>
    <col min="9478" max="9478" width="35" customWidth="1"/>
    <col min="9479" max="9479" width="19.42578125" customWidth="1"/>
    <col min="9480" max="9480" width="30.140625" customWidth="1"/>
    <col min="9481" max="9481" width="34.7109375" customWidth="1"/>
    <col min="9482" max="9482" width="30.5703125" customWidth="1"/>
    <col min="9483" max="9483" width="17.140625" customWidth="1"/>
    <col min="9729" max="9729" width="57.7109375" customWidth="1"/>
    <col min="9730" max="9730" width="43.28515625" customWidth="1"/>
    <col min="9731" max="9731" width="35.140625" customWidth="1"/>
    <col min="9732" max="9732" width="25" customWidth="1"/>
    <col min="9733" max="9733" width="28.28515625" customWidth="1"/>
    <col min="9734" max="9734" width="35" customWidth="1"/>
    <col min="9735" max="9735" width="19.42578125" customWidth="1"/>
    <col min="9736" max="9736" width="30.140625" customWidth="1"/>
    <col min="9737" max="9737" width="34.7109375" customWidth="1"/>
    <col min="9738" max="9738" width="30.5703125" customWidth="1"/>
    <col min="9739" max="9739" width="17.140625" customWidth="1"/>
    <col min="9985" max="9985" width="57.7109375" customWidth="1"/>
    <col min="9986" max="9986" width="43.28515625" customWidth="1"/>
    <col min="9987" max="9987" width="35.140625" customWidth="1"/>
    <col min="9988" max="9988" width="25" customWidth="1"/>
    <col min="9989" max="9989" width="28.28515625" customWidth="1"/>
    <col min="9990" max="9990" width="35" customWidth="1"/>
    <col min="9991" max="9991" width="19.42578125" customWidth="1"/>
    <col min="9992" max="9992" width="30.140625" customWidth="1"/>
    <col min="9993" max="9993" width="34.7109375" customWidth="1"/>
    <col min="9994" max="9994" width="30.5703125" customWidth="1"/>
    <col min="9995" max="9995" width="17.140625" customWidth="1"/>
    <col min="10241" max="10241" width="57.7109375" customWidth="1"/>
    <col min="10242" max="10242" width="43.28515625" customWidth="1"/>
    <col min="10243" max="10243" width="35.140625" customWidth="1"/>
    <col min="10244" max="10244" width="25" customWidth="1"/>
    <col min="10245" max="10245" width="28.28515625" customWidth="1"/>
    <col min="10246" max="10246" width="35" customWidth="1"/>
    <col min="10247" max="10247" width="19.42578125" customWidth="1"/>
    <col min="10248" max="10248" width="30.140625" customWidth="1"/>
    <col min="10249" max="10249" width="34.7109375" customWidth="1"/>
    <col min="10250" max="10250" width="30.5703125" customWidth="1"/>
    <col min="10251" max="10251" width="17.140625" customWidth="1"/>
    <col min="10497" max="10497" width="57.7109375" customWidth="1"/>
    <col min="10498" max="10498" width="43.28515625" customWidth="1"/>
    <col min="10499" max="10499" width="35.140625" customWidth="1"/>
    <col min="10500" max="10500" width="25" customWidth="1"/>
    <col min="10501" max="10501" width="28.28515625" customWidth="1"/>
    <col min="10502" max="10502" width="35" customWidth="1"/>
    <col min="10503" max="10503" width="19.42578125" customWidth="1"/>
    <col min="10504" max="10504" width="30.140625" customWidth="1"/>
    <col min="10505" max="10505" width="34.7109375" customWidth="1"/>
    <col min="10506" max="10506" width="30.5703125" customWidth="1"/>
    <col min="10507" max="10507" width="17.140625" customWidth="1"/>
    <col min="10753" max="10753" width="57.7109375" customWidth="1"/>
    <col min="10754" max="10754" width="43.28515625" customWidth="1"/>
    <col min="10755" max="10755" width="35.140625" customWidth="1"/>
    <col min="10756" max="10756" width="25" customWidth="1"/>
    <col min="10757" max="10757" width="28.28515625" customWidth="1"/>
    <col min="10758" max="10758" width="35" customWidth="1"/>
    <col min="10759" max="10759" width="19.42578125" customWidth="1"/>
    <col min="10760" max="10760" width="30.140625" customWidth="1"/>
    <col min="10761" max="10761" width="34.7109375" customWidth="1"/>
    <col min="10762" max="10762" width="30.5703125" customWidth="1"/>
    <col min="10763" max="10763" width="17.140625" customWidth="1"/>
    <col min="11009" max="11009" width="57.7109375" customWidth="1"/>
    <col min="11010" max="11010" width="43.28515625" customWidth="1"/>
    <col min="11011" max="11011" width="35.140625" customWidth="1"/>
    <col min="11012" max="11012" width="25" customWidth="1"/>
    <col min="11013" max="11013" width="28.28515625" customWidth="1"/>
    <col min="11014" max="11014" width="35" customWidth="1"/>
    <col min="11015" max="11015" width="19.42578125" customWidth="1"/>
    <col min="11016" max="11016" width="30.140625" customWidth="1"/>
    <col min="11017" max="11017" width="34.7109375" customWidth="1"/>
    <col min="11018" max="11018" width="30.5703125" customWidth="1"/>
    <col min="11019" max="11019" width="17.140625" customWidth="1"/>
    <col min="11265" max="11265" width="57.7109375" customWidth="1"/>
    <col min="11266" max="11266" width="43.28515625" customWidth="1"/>
    <col min="11267" max="11267" width="35.140625" customWidth="1"/>
    <col min="11268" max="11268" width="25" customWidth="1"/>
    <col min="11269" max="11269" width="28.28515625" customWidth="1"/>
    <col min="11270" max="11270" width="35" customWidth="1"/>
    <col min="11271" max="11271" width="19.42578125" customWidth="1"/>
    <col min="11272" max="11272" width="30.140625" customWidth="1"/>
    <col min="11273" max="11273" width="34.7109375" customWidth="1"/>
    <col min="11274" max="11274" width="30.5703125" customWidth="1"/>
    <col min="11275" max="11275" width="17.140625" customWidth="1"/>
    <col min="11521" max="11521" width="57.7109375" customWidth="1"/>
    <col min="11522" max="11522" width="43.28515625" customWidth="1"/>
    <col min="11523" max="11523" width="35.140625" customWidth="1"/>
    <col min="11524" max="11524" width="25" customWidth="1"/>
    <col min="11525" max="11525" width="28.28515625" customWidth="1"/>
    <col min="11526" max="11526" width="35" customWidth="1"/>
    <col min="11527" max="11527" width="19.42578125" customWidth="1"/>
    <col min="11528" max="11528" width="30.140625" customWidth="1"/>
    <col min="11529" max="11529" width="34.7109375" customWidth="1"/>
    <col min="11530" max="11530" width="30.5703125" customWidth="1"/>
    <col min="11531" max="11531" width="17.140625" customWidth="1"/>
    <col min="11777" max="11777" width="57.7109375" customWidth="1"/>
    <col min="11778" max="11778" width="43.28515625" customWidth="1"/>
    <col min="11779" max="11779" width="35.140625" customWidth="1"/>
    <col min="11780" max="11780" width="25" customWidth="1"/>
    <col min="11781" max="11781" width="28.28515625" customWidth="1"/>
    <col min="11782" max="11782" width="35" customWidth="1"/>
    <col min="11783" max="11783" width="19.42578125" customWidth="1"/>
    <col min="11784" max="11784" width="30.140625" customWidth="1"/>
    <col min="11785" max="11785" width="34.7109375" customWidth="1"/>
    <col min="11786" max="11786" width="30.5703125" customWidth="1"/>
    <col min="11787" max="11787" width="17.140625" customWidth="1"/>
    <col min="12033" max="12033" width="57.7109375" customWidth="1"/>
    <col min="12034" max="12034" width="43.28515625" customWidth="1"/>
    <col min="12035" max="12035" width="35.140625" customWidth="1"/>
    <col min="12036" max="12036" width="25" customWidth="1"/>
    <col min="12037" max="12037" width="28.28515625" customWidth="1"/>
    <col min="12038" max="12038" width="35" customWidth="1"/>
    <col min="12039" max="12039" width="19.42578125" customWidth="1"/>
    <col min="12040" max="12040" width="30.140625" customWidth="1"/>
    <col min="12041" max="12041" width="34.7109375" customWidth="1"/>
    <col min="12042" max="12042" width="30.5703125" customWidth="1"/>
    <col min="12043" max="12043" width="17.140625" customWidth="1"/>
    <col min="12289" max="12289" width="57.7109375" customWidth="1"/>
    <col min="12290" max="12290" width="43.28515625" customWidth="1"/>
    <col min="12291" max="12291" width="35.140625" customWidth="1"/>
    <col min="12292" max="12292" width="25" customWidth="1"/>
    <col min="12293" max="12293" width="28.28515625" customWidth="1"/>
    <col min="12294" max="12294" width="35" customWidth="1"/>
    <col min="12295" max="12295" width="19.42578125" customWidth="1"/>
    <col min="12296" max="12296" width="30.140625" customWidth="1"/>
    <col min="12297" max="12297" width="34.7109375" customWidth="1"/>
    <col min="12298" max="12298" width="30.5703125" customWidth="1"/>
    <col min="12299" max="12299" width="17.140625" customWidth="1"/>
    <col min="12545" max="12545" width="57.7109375" customWidth="1"/>
    <col min="12546" max="12546" width="43.28515625" customWidth="1"/>
    <col min="12547" max="12547" width="35.140625" customWidth="1"/>
    <col min="12548" max="12548" width="25" customWidth="1"/>
    <col min="12549" max="12549" width="28.28515625" customWidth="1"/>
    <col min="12550" max="12550" width="35" customWidth="1"/>
    <col min="12551" max="12551" width="19.42578125" customWidth="1"/>
    <col min="12552" max="12552" width="30.140625" customWidth="1"/>
    <col min="12553" max="12553" width="34.7109375" customWidth="1"/>
    <col min="12554" max="12554" width="30.5703125" customWidth="1"/>
    <col min="12555" max="12555" width="17.140625" customWidth="1"/>
    <col min="12801" max="12801" width="57.7109375" customWidth="1"/>
    <col min="12802" max="12802" width="43.28515625" customWidth="1"/>
    <col min="12803" max="12803" width="35.140625" customWidth="1"/>
    <col min="12804" max="12804" width="25" customWidth="1"/>
    <col min="12805" max="12805" width="28.28515625" customWidth="1"/>
    <col min="12806" max="12806" width="35" customWidth="1"/>
    <col min="12807" max="12807" width="19.42578125" customWidth="1"/>
    <col min="12808" max="12808" width="30.140625" customWidth="1"/>
    <col min="12809" max="12809" width="34.7109375" customWidth="1"/>
    <col min="12810" max="12810" width="30.5703125" customWidth="1"/>
    <col min="12811" max="12811" width="17.140625" customWidth="1"/>
    <col min="13057" max="13057" width="57.7109375" customWidth="1"/>
    <col min="13058" max="13058" width="43.28515625" customWidth="1"/>
    <col min="13059" max="13059" width="35.140625" customWidth="1"/>
    <col min="13060" max="13060" width="25" customWidth="1"/>
    <col min="13061" max="13061" width="28.28515625" customWidth="1"/>
    <col min="13062" max="13062" width="35" customWidth="1"/>
    <col min="13063" max="13063" width="19.42578125" customWidth="1"/>
    <col min="13064" max="13064" width="30.140625" customWidth="1"/>
    <col min="13065" max="13065" width="34.7109375" customWidth="1"/>
    <col min="13066" max="13066" width="30.5703125" customWidth="1"/>
    <col min="13067" max="13067" width="17.140625" customWidth="1"/>
    <col min="13313" max="13313" width="57.7109375" customWidth="1"/>
    <col min="13314" max="13314" width="43.28515625" customWidth="1"/>
    <col min="13315" max="13315" width="35.140625" customWidth="1"/>
    <col min="13316" max="13316" width="25" customWidth="1"/>
    <col min="13317" max="13317" width="28.28515625" customWidth="1"/>
    <col min="13318" max="13318" width="35" customWidth="1"/>
    <col min="13319" max="13319" width="19.42578125" customWidth="1"/>
    <col min="13320" max="13320" width="30.140625" customWidth="1"/>
    <col min="13321" max="13321" width="34.7109375" customWidth="1"/>
    <col min="13322" max="13322" width="30.5703125" customWidth="1"/>
    <col min="13323" max="13323" width="17.140625" customWidth="1"/>
    <col min="13569" max="13569" width="57.7109375" customWidth="1"/>
    <col min="13570" max="13570" width="43.28515625" customWidth="1"/>
    <col min="13571" max="13571" width="35.140625" customWidth="1"/>
    <col min="13572" max="13572" width="25" customWidth="1"/>
    <col min="13573" max="13573" width="28.28515625" customWidth="1"/>
    <col min="13574" max="13574" width="35" customWidth="1"/>
    <col min="13575" max="13575" width="19.42578125" customWidth="1"/>
    <col min="13576" max="13576" width="30.140625" customWidth="1"/>
    <col min="13577" max="13577" width="34.7109375" customWidth="1"/>
    <col min="13578" max="13578" width="30.5703125" customWidth="1"/>
    <col min="13579" max="13579" width="17.140625" customWidth="1"/>
    <col min="13825" max="13825" width="57.7109375" customWidth="1"/>
    <col min="13826" max="13826" width="43.28515625" customWidth="1"/>
    <col min="13827" max="13827" width="35.140625" customWidth="1"/>
    <col min="13828" max="13828" width="25" customWidth="1"/>
    <col min="13829" max="13829" width="28.28515625" customWidth="1"/>
    <col min="13830" max="13830" width="35" customWidth="1"/>
    <col min="13831" max="13831" width="19.42578125" customWidth="1"/>
    <col min="13832" max="13832" width="30.140625" customWidth="1"/>
    <col min="13833" max="13833" width="34.7109375" customWidth="1"/>
    <col min="13834" max="13834" width="30.5703125" customWidth="1"/>
    <col min="13835" max="13835" width="17.140625" customWidth="1"/>
    <col min="14081" max="14081" width="57.7109375" customWidth="1"/>
    <col min="14082" max="14082" width="43.28515625" customWidth="1"/>
    <col min="14083" max="14083" width="35.140625" customWidth="1"/>
    <col min="14084" max="14084" width="25" customWidth="1"/>
    <col min="14085" max="14085" width="28.28515625" customWidth="1"/>
    <col min="14086" max="14086" width="35" customWidth="1"/>
    <col min="14087" max="14087" width="19.42578125" customWidth="1"/>
    <col min="14088" max="14088" width="30.140625" customWidth="1"/>
    <col min="14089" max="14089" width="34.7109375" customWidth="1"/>
    <col min="14090" max="14090" width="30.5703125" customWidth="1"/>
    <col min="14091" max="14091" width="17.140625" customWidth="1"/>
    <col min="14337" max="14337" width="57.7109375" customWidth="1"/>
    <col min="14338" max="14338" width="43.28515625" customWidth="1"/>
    <col min="14339" max="14339" width="35.140625" customWidth="1"/>
    <col min="14340" max="14340" width="25" customWidth="1"/>
    <col min="14341" max="14341" width="28.28515625" customWidth="1"/>
    <col min="14342" max="14342" width="35" customWidth="1"/>
    <col min="14343" max="14343" width="19.42578125" customWidth="1"/>
    <col min="14344" max="14344" width="30.140625" customWidth="1"/>
    <col min="14345" max="14345" width="34.7109375" customWidth="1"/>
    <col min="14346" max="14346" width="30.5703125" customWidth="1"/>
    <col min="14347" max="14347" width="17.140625" customWidth="1"/>
    <col min="14593" max="14593" width="57.7109375" customWidth="1"/>
    <col min="14594" max="14594" width="43.28515625" customWidth="1"/>
    <col min="14595" max="14595" width="35.140625" customWidth="1"/>
    <col min="14596" max="14596" width="25" customWidth="1"/>
    <col min="14597" max="14597" width="28.28515625" customWidth="1"/>
    <col min="14598" max="14598" width="35" customWidth="1"/>
    <col min="14599" max="14599" width="19.42578125" customWidth="1"/>
    <col min="14600" max="14600" width="30.140625" customWidth="1"/>
    <col min="14601" max="14601" width="34.7109375" customWidth="1"/>
    <col min="14602" max="14602" width="30.5703125" customWidth="1"/>
    <col min="14603" max="14603" width="17.140625" customWidth="1"/>
    <col min="14849" max="14849" width="57.7109375" customWidth="1"/>
    <col min="14850" max="14850" width="43.28515625" customWidth="1"/>
    <col min="14851" max="14851" width="35.140625" customWidth="1"/>
    <col min="14852" max="14852" width="25" customWidth="1"/>
    <col min="14853" max="14853" width="28.28515625" customWidth="1"/>
    <col min="14854" max="14854" width="35" customWidth="1"/>
    <col min="14855" max="14855" width="19.42578125" customWidth="1"/>
    <col min="14856" max="14856" width="30.140625" customWidth="1"/>
    <col min="14857" max="14857" width="34.7109375" customWidth="1"/>
    <col min="14858" max="14858" width="30.5703125" customWidth="1"/>
    <col min="14859" max="14859" width="17.140625" customWidth="1"/>
    <col min="15105" max="15105" width="57.7109375" customWidth="1"/>
    <col min="15106" max="15106" width="43.28515625" customWidth="1"/>
    <col min="15107" max="15107" width="35.140625" customWidth="1"/>
    <col min="15108" max="15108" width="25" customWidth="1"/>
    <col min="15109" max="15109" width="28.28515625" customWidth="1"/>
    <col min="15110" max="15110" width="35" customWidth="1"/>
    <col min="15111" max="15111" width="19.42578125" customWidth="1"/>
    <col min="15112" max="15112" width="30.140625" customWidth="1"/>
    <col min="15113" max="15113" width="34.7109375" customWidth="1"/>
    <col min="15114" max="15114" width="30.5703125" customWidth="1"/>
    <col min="15115" max="15115" width="17.140625" customWidth="1"/>
    <col min="15361" max="15361" width="57.7109375" customWidth="1"/>
    <col min="15362" max="15362" width="43.28515625" customWidth="1"/>
    <col min="15363" max="15363" width="35.140625" customWidth="1"/>
    <col min="15364" max="15364" width="25" customWidth="1"/>
    <col min="15365" max="15365" width="28.28515625" customWidth="1"/>
    <col min="15366" max="15366" width="35" customWidth="1"/>
    <col min="15367" max="15367" width="19.42578125" customWidth="1"/>
    <col min="15368" max="15368" width="30.140625" customWidth="1"/>
    <col min="15369" max="15369" width="34.7109375" customWidth="1"/>
    <col min="15370" max="15370" width="30.5703125" customWidth="1"/>
    <col min="15371" max="15371" width="17.140625" customWidth="1"/>
    <col min="15617" max="15617" width="57.7109375" customWidth="1"/>
    <col min="15618" max="15618" width="43.28515625" customWidth="1"/>
    <col min="15619" max="15619" width="35.140625" customWidth="1"/>
    <col min="15620" max="15620" width="25" customWidth="1"/>
    <col min="15621" max="15621" width="28.28515625" customWidth="1"/>
    <col min="15622" max="15622" width="35" customWidth="1"/>
    <col min="15623" max="15623" width="19.42578125" customWidth="1"/>
    <col min="15624" max="15624" width="30.140625" customWidth="1"/>
    <col min="15625" max="15625" width="34.7109375" customWidth="1"/>
    <col min="15626" max="15626" width="30.5703125" customWidth="1"/>
    <col min="15627" max="15627" width="17.140625" customWidth="1"/>
    <col min="15873" max="15873" width="57.7109375" customWidth="1"/>
    <col min="15874" max="15874" width="43.28515625" customWidth="1"/>
    <col min="15875" max="15875" width="35.140625" customWidth="1"/>
    <col min="15876" max="15876" width="25" customWidth="1"/>
    <col min="15877" max="15877" width="28.28515625" customWidth="1"/>
    <col min="15878" max="15878" width="35" customWidth="1"/>
    <col min="15879" max="15879" width="19.42578125" customWidth="1"/>
    <col min="15880" max="15880" width="30.140625" customWidth="1"/>
    <col min="15881" max="15881" width="34.7109375" customWidth="1"/>
    <col min="15882" max="15882" width="30.5703125" customWidth="1"/>
    <col min="15883" max="15883" width="17.140625" customWidth="1"/>
    <col min="16129" max="16129" width="57.7109375" customWidth="1"/>
    <col min="16130" max="16130" width="43.28515625" customWidth="1"/>
    <col min="16131" max="16131" width="35.140625" customWidth="1"/>
    <col min="16132" max="16132" width="25" customWidth="1"/>
    <col min="16133" max="16133" width="28.28515625" customWidth="1"/>
    <col min="16134" max="16134" width="35" customWidth="1"/>
    <col min="16135" max="16135" width="19.42578125" customWidth="1"/>
    <col min="16136" max="16136" width="30.140625" customWidth="1"/>
    <col min="16137" max="16137" width="34.7109375" customWidth="1"/>
    <col min="16138" max="16138" width="30.5703125" customWidth="1"/>
    <col min="16139" max="16139" width="17.140625" customWidth="1"/>
  </cols>
  <sheetData>
    <row r="1" spans="1:11" ht="15.75" x14ac:dyDescent="0.25">
      <c r="A1" s="444"/>
      <c r="B1" s="766"/>
      <c r="C1" s="478"/>
      <c r="D1" s="18"/>
      <c r="E1" s="681"/>
      <c r="F1" s="681"/>
      <c r="G1" s="18"/>
      <c r="H1" s="18"/>
      <c r="I1" s="18"/>
      <c r="J1" s="18"/>
      <c r="K1" s="362"/>
    </row>
    <row r="2" spans="1:11" x14ac:dyDescent="0.25">
      <c r="A2" s="19" t="s">
        <v>84</v>
      </c>
      <c r="B2" s="766"/>
      <c r="C2" s="479"/>
      <c r="D2" s="20"/>
      <c r="E2" s="689"/>
      <c r="F2" s="689"/>
      <c r="G2" s="20"/>
      <c r="H2" s="20"/>
      <c r="I2" s="20"/>
      <c r="J2" s="20"/>
      <c r="K2" s="363" t="s">
        <v>20</v>
      </c>
    </row>
    <row r="3" spans="1:11" x14ac:dyDescent="0.25">
      <c r="A3" s="154" t="s">
        <v>85</v>
      </c>
      <c r="B3" s="766"/>
      <c r="C3" s="479"/>
      <c r="D3" s="20"/>
      <c r="E3" s="689"/>
      <c r="F3" s="689"/>
      <c r="G3" s="20"/>
      <c r="H3" s="20"/>
      <c r="I3" s="20"/>
      <c r="J3" s="20"/>
      <c r="K3" s="364"/>
    </row>
    <row r="4" spans="1:11" x14ac:dyDescent="0.25">
      <c r="A4" s="29" t="s">
        <v>2312</v>
      </c>
      <c r="B4" s="766"/>
      <c r="C4" s="479"/>
      <c r="D4" s="20"/>
      <c r="E4" s="689"/>
      <c r="F4" s="689"/>
      <c r="G4" s="20"/>
      <c r="H4" s="20"/>
      <c r="I4" s="20"/>
      <c r="J4" s="20"/>
      <c r="K4" s="364"/>
    </row>
    <row r="5" spans="1:11" x14ac:dyDescent="0.25">
      <c r="A5" s="19"/>
      <c r="B5" s="766"/>
      <c r="C5" s="479"/>
      <c r="D5" s="20"/>
      <c r="E5" s="689"/>
      <c r="F5" s="689"/>
      <c r="G5" s="20"/>
      <c r="H5" s="20"/>
      <c r="I5" s="20"/>
      <c r="J5" s="20"/>
      <c r="K5" s="364"/>
    </row>
    <row r="6" spans="1:11" ht="17.25" x14ac:dyDescent="0.3">
      <c r="A6" s="652"/>
      <c r="B6" s="790"/>
      <c r="C6" s="790"/>
      <c r="D6" s="653"/>
      <c r="E6" s="781"/>
      <c r="F6" s="781"/>
      <c r="G6" s="72"/>
      <c r="H6" s="450"/>
      <c r="I6" s="450"/>
      <c r="J6" s="18"/>
      <c r="K6" s="639"/>
    </row>
    <row r="7" spans="1:11" x14ac:dyDescent="0.25">
      <c r="A7" s="738" t="s">
        <v>21</v>
      </c>
      <c r="B7" s="738" t="s">
        <v>22</v>
      </c>
      <c r="C7" s="738" t="s">
        <v>23</v>
      </c>
      <c r="D7" s="738"/>
      <c r="E7" s="919" t="s">
        <v>24</v>
      </c>
      <c r="F7" s="919"/>
      <c r="G7" s="738" t="s">
        <v>25</v>
      </c>
      <c r="H7" s="919" t="s">
        <v>26</v>
      </c>
      <c r="I7" s="919"/>
      <c r="J7" s="738" t="s">
        <v>27</v>
      </c>
      <c r="K7" s="365" t="s">
        <v>28</v>
      </c>
    </row>
    <row r="8" spans="1:11" x14ac:dyDescent="0.25">
      <c r="A8" s="924" t="s">
        <v>29</v>
      </c>
      <c r="B8" s="920" t="s">
        <v>30</v>
      </c>
      <c r="C8" s="920" t="s">
        <v>31</v>
      </c>
      <c r="D8" s="920" t="s">
        <v>32</v>
      </c>
      <c r="E8" s="926" t="s">
        <v>33</v>
      </c>
      <c r="F8" s="927"/>
      <c r="G8" s="920" t="s">
        <v>34</v>
      </c>
      <c r="H8" s="926" t="s">
        <v>35</v>
      </c>
      <c r="I8" s="927"/>
      <c r="J8" s="920" t="s">
        <v>36</v>
      </c>
      <c r="K8" s="922" t="s">
        <v>37</v>
      </c>
    </row>
    <row r="9" spans="1:11" ht="15" customHeight="1" x14ac:dyDescent="0.25">
      <c r="A9" s="925"/>
      <c r="B9" s="921"/>
      <c r="C9" s="921"/>
      <c r="D9" s="921"/>
      <c r="E9" s="736" t="s">
        <v>38</v>
      </c>
      <c r="F9" s="736" t="s">
        <v>39</v>
      </c>
      <c r="G9" s="921"/>
      <c r="H9" s="736" t="s">
        <v>38</v>
      </c>
      <c r="I9" s="736" t="s">
        <v>39</v>
      </c>
      <c r="J9" s="921"/>
      <c r="K9" s="923"/>
    </row>
    <row r="10" spans="1:11" x14ac:dyDescent="0.25">
      <c r="A10" s="31" t="s">
        <v>89</v>
      </c>
      <c r="B10" s="480"/>
      <c r="C10" s="480"/>
      <c r="D10" s="77"/>
      <c r="E10" s="793"/>
      <c r="F10" s="793"/>
      <c r="G10" s="32"/>
      <c r="H10" s="32"/>
      <c r="I10" s="32"/>
      <c r="J10" s="32"/>
      <c r="K10" s="74">
        <f>SUM(K11:K18)</f>
        <v>97988000</v>
      </c>
    </row>
    <row r="11" spans="1:11" x14ac:dyDescent="0.25">
      <c r="A11" s="39" t="s">
        <v>2063</v>
      </c>
      <c r="B11" s="482" t="s">
        <v>2064</v>
      </c>
      <c r="C11" s="482" t="s">
        <v>102</v>
      </c>
      <c r="D11" s="119" t="s">
        <v>2065</v>
      </c>
      <c r="E11" s="794" t="s">
        <v>2066</v>
      </c>
      <c r="F11" s="794" t="s">
        <v>2067</v>
      </c>
      <c r="G11" s="41"/>
      <c r="H11" s="41" t="s">
        <v>2068</v>
      </c>
      <c r="I11" s="41"/>
      <c r="J11" s="41" t="s">
        <v>2069</v>
      </c>
      <c r="K11" s="741">
        <v>35160000</v>
      </c>
    </row>
    <row r="12" spans="1:11" x14ac:dyDescent="0.25">
      <c r="A12" s="39" t="s">
        <v>2070</v>
      </c>
      <c r="B12" s="482" t="s">
        <v>2071</v>
      </c>
      <c r="C12" s="482" t="s">
        <v>102</v>
      </c>
      <c r="D12" s="119">
        <v>8.6900000000000005E-2</v>
      </c>
      <c r="E12" s="794"/>
      <c r="F12" s="794"/>
      <c r="G12" s="41"/>
      <c r="H12" s="41"/>
      <c r="I12" s="41"/>
      <c r="J12" s="41" t="s">
        <v>2069</v>
      </c>
      <c r="K12" s="741">
        <v>22500000</v>
      </c>
    </row>
    <row r="13" spans="1:11" x14ac:dyDescent="0.25">
      <c r="A13" s="39" t="s">
        <v>2072</v>
      </c>
      <c r="B13" s="482" t="s">
        <v>2073</v>
      </c>
      <c r="C13" s="482" t="s">
        <v>285</v>
      </c>
      <c r="D13" s="117"/>
      <c r="E13" s="794" t="s">
        <v>2074</v>
      </c>
      <c r="F13" s="794" t="s">
        <v>2075</v>
      </c>
      <c r="G13" s="41"/>
      <c r="H13" s="41" t="s">
        <v>2076</v>
      </c>
      <c r="I13" s="41" t="s">
        <v>2077</v>
      </c>
      <c r="J13" s="41" t="s">
        <v>2069</v>
      </c>
      <c r="K13" s="741">
        <v>17600000</v>
      </c>
    </row>
    <row r="14" spans="1:11" x14ac:dyDescent="0.25">
      <c r="A14" s="39" t="s">
        <v>2078</v>
      </c>
      <c r="B14" s="482" t="s">
        <v>2071</v>
      </c>
      <c r="C14" s="482" t="s">
        <v>102</v>
      </c>
      <c r="D14" s="117"/>
      <c r="E14" s="794" t="s">
        <v>2079</v>
      </c>
      <c r="F14" s="794" t="s">
        <v>2080</v>
      </c>
      <c r="G14" s="41"/>
      <c r="H14" s="41"/>
      <c r="I14" s="41"/>
      <c r="J14" s="41" t="s">
        <v>2069</v>
      </c>
      <c r="K14" s="741">
        <v>13000000</v>
      </c>
    </row>
    <row r="15" spans="1:11" x14ac:dyDescent="0.25">
      <c r="A15" s="39" t="s">
        <v>2081</v>
      </c>
      <c r="B15" s="482" t="s">
        <v>2082</v>
      </c>
      <c r="C15" s="482" t="s">
        <v>2083</v>
      </c>
      <c r="D15" s="117"/>
      <c r="E15" s="794" t="s">
        <v>2084</v>
      </c>
      <c r="F15" s="794" t="s">
        <v>2085</v>
      </c>
      <c r="G15" s="41"/>
      <c r="H15" s="41" t="s">
        <v>2086</v>
      </c>
      <c r="I15" s="41" t="s">
        <v>2087</v>
      </c>
      <c r="J15" s="41" t="s">
        <v>2069</v>
      </c>
      <c r="K15" s="741">
        <v>9650000</v>
      </c>
    </row>
    <row r="16" spans="1:11" x14ac:dyDescent="0.25">
      <c r="A16" s="39" t="s">
        <v>2088</v>
      </c>
      <c r="B16" s="482" t="s">
        <v>2089</v>
      </c>
      <c r="C16" s="482" t="s">
        <v>2090</v>
      </c>
      <c r="D16" s="117"/>
      <c r="E16" s="794"/>
      <c r="F16" s="794"/>
      <c r="G16" s="41" t="s">
        <v>2091</v>
      </c>
      <c r="H16" s="41"/>
      <c r="I16" s="41"/>
      <c r="J16" s="41" t="s">
        <v>2092</v>
      </c>
      <c r="K16" s="741">
        <v>26000</v>
      </c>
    </row>
    <row r="17" spans="1:11" x14ac:dyDescent="0.25">
      <c r="A17" s="39" t="s">
        <v>2093</v>
      </c>
      <c r="B17" s="482" t="s">
        <v>2094</v>
      </c>
      <c r="C17" s="482" t="s">
        <v>2095</v>
      </c>
      <c r="D17" s="117"/>
      <c r="E17" s="794" t="s">
        <v>2096</v>
      </c>
      <c r="F17" s="794" t="s">
        <v>2097</v>
      </c>
      <c r="G17" s="41"/>
      <c r="H17" s="41" t="s">
        <v>2098</v>
      </c>
      <c r="I17" s="41" t="s">
        <v>2099</v>
      </c>
      <c r="J17" s="41" t="s">
        <v>2069</v>
      </c>
      <c r="K17" s="741">
        <v>2000</v>
      </c>
    </row>
    <row r="18" spans="1:11" x14ac:dyDescent="0.25">
      <c r="A18" s="39" t="s">
        <v>2100</v>
      </c>
      <c r="B18" s="482" t="s">
        <v>2101</v>
      </c>
      <c r="C18" s="482" t="s">
        <v>2102</v>
      </c>
      <c r="D18" s="117"/>
      <c r="E18" s="794"/>
      <c r="F18" s="794"/>
      <c r="G18" s="41"/>
      <c r="H18" s="41" t="s">
        <v>2103</v>
      </c>
      <c r="I18" s="41" t="s">
        <v>2104</v>
      </c>
      <c r="J18" s="41" t="s">
        <v>2069</v>
      </c>
      <c r="K18" s="741">
        <v>50000</v>
      </c>
    </row>
    <row r="19" spans="1:11" x14ac:dyDescent="0.25">
      <c r="A19" s="39"/>
      <c r="B19" s="486"/>
      <c r="C19" s="486"/>
      <c r="D19" s="87"/>
      <c r="E19" s="795"/>
      <c r="F19" s="795"/>
      <c r="G19" s="47"/>
      <c r="H19" s="47"/>
      <c r="I19" s="47"/>
      <c r="J19" s="47"/>
      <c r="K19" s="89"/>
    </row>
    <row r="20" spans="1:11" x14ac:dyDescent="0.25">
      <c r="A20" s="31" t="s">
        <v>107</v>
      </c>
      <c r="B20" s="480"/>
      <c r="C20" s="480"/>
      <c r="D20" s="77"/>
      <c r="E20" s="793"/>
      <c r="F20" s="793"/>
      <c r="G20" s="32"/>
      <c r="H20" s="32"/>
      <c r="I20" s="32"/>
      <c r="J20" s="32"/>
      <c r="K20" s="74">
        <f>SUM(K21:K32)</f>
        <v>13169800</v>
      </c>
    </row>
    <row r="21" spans="1:11" x14ac:dyDescent="0.25">
      <c r="A21" s="39" t="s">
        <v>2105</v>
      </c>
      <c r="B21" s="482" t="s">
        <v>2106</v>
      </c>
      <c r="C21" s="482" t="s">
        <v>2107</v>
      </c>
      <c r="D21" s="117"/>
      <c r="E21" s="794"/>
      <c r="F21" s="794"/>
      <c r="G21" s="41"/>
      <c r="H21" s="41" t="s">
        <v>2108</v>
      </c>
      <c r="I21" s="41" t="s">
        <v>2109</v>
      </c>
      <c r="J21" s="41" t="s">
        <v>2069</v>
      </c>
      <c r="K21" s="741">
        <v>6000000</v>
      </c>
    </row>
    <row r="22" spans="1:11" x14ac:dyDescent="0.25">
      <c r="A22" s="39" t="s">
        <v>2110</v>
      </c>
      <c r="B22" s="482" t="s">
        <v>2111</v>
      </c>
      <c r="C22" s="482" t="s">
        <v>2112</v>
      </c>
      <c r="D22" s="117"/>
      <c r="E22" s="794"/>
      <c r="F22" s="794"/>
      <c r="G22" s="41"/>
      <c r="H22" s="41" t="s">
        <v>2113</v>
      </c>
      <c r="I22" s="41" t="s">
        <v>2114</v>
      </c>
      <c r="J22" s="41" t="s">
        <v>2069</v>
      </c>
      <c r="K22" s="741">
        <v>1400000</v>
      </c>
    </row>
    <row r="23" spans="1:11" x14ac:dyDescent="0.25">
      <c r="A23" s="39" t="s">
        <v>2115</v>
      </c>
      <c r="B23" s="482" t="s">
        <v>2116</v>
      </c>
      <c r="C23" s="482" t="s">
        <v>1831</v>
      </c>
      <c r="D23" s="117"/>
      <c r="E23" s="794"/>
      <c r="F23" s="794"/>
      <c r="G23" s="41"/>
      <c r="H23" s="41" t="s">
        <v>2117</v>
      </c>
      <c r="I23" s="41" t="s">
        <v>2118</v>
      </c>
      <c r="J23" s="41" t="s">
        <v>2069</v>
      </c>
      <c r="K23" s="741">
        <v>1495000</v>
      </c>
    </row>
    <row r="24" spans="1:11" x14ac:dyDescent="0.25">
      <c r="A24" s="39" t="s">
        <v>2119</v>
      </c>
      <c r="B24" s="482" t="s">
        <v>2120</v>
      </c>
      <c r="C24" s="482" t="s">
        <v>2121</v>
      </c>
      <c r="D24" s="117"/>
      <c r="E24" s="794"/>
      <c r="F24" s="794"/>
      <c r="G24" s="41"/>
      <c r="H24" s="41" t="s">
        <v>2122</v>
      </c>
      <c r="I24" s="41" t="s">
        <v>2123</v>
      </c>
      <c r="J24" s="41" t="s">
        <v>2069</v>
      </c>
      <c r="K24" s="741">
        <v>918000</v>
      </c>
    </row>
    <row r="25" spans="1:11" x14ac:dyDescent="0.25">
      <c r="A25" s="39" t="s">
        <v>2124</v>
      </c>
      <c r="B25" s="482" t="s">
        <v>2125</v>
      </c>
      <c r="C25" s="482" t="s">
        <v>2126</v>
      </c>
      <c r="D25" s="117"/>
      <c r="E25" s="794"/>
      <c r="F25" s="794"/>
      <c r="G25" s="41"/>
      <c r="H25" s="41" t="s">
        <v>2127</v>
      </c>
      <c r="I25" s="41" t="s">
        <v>2128</v>
      </c>
      <c r="J25" s="41" t="s">
        <v>2069</v>
      </c>
      <c r="K25" s="741">
        <v>677000</v>
      </c>
    </row>
    <row r="26" spans="1:11" x14ac:dyDescent="0.25">
      <c r="A26" s="39" t="s">
        <v>2129</v>
      </c>
      <c r="B26" s="482" t="s">
        <v>2130</v>
      </c>
      <c r="C26" s="482" t="s">
        <v>2131</v>
      </c>
      <c r="D26" s="117"/>
      <c r="E26" s="794" t="s">
        <v>2132</v>
      </c>
      <c r="F26" s="794">
        <v>0.1</v>
      </c>
      <c r="G26" s="41"/>
      <c r="H26" s="41" t="s">
        <v>2133</v>
      </c>
      <c r="I26" s="41" t="s">
        <v>2134</v>
      </c>
      <c r="J26" s="41" t="s">
        <v>2069</v>
      </c>
      <c r="K26" s="741">
        <v>715000</v>
      </c>
    </row>
    <row r="27" spans="1:11" x14ac:dyDescent="0.25">
      <c r="A27" s="39" t="s">
        <v>2135</v>
      </c>
      <c r="B27" s="482" t="s">
        <v>2136</v>
      </c>
      <c r="C27" s="482" t="s">
        <v>1831</v>
      </c>
      <c r="D27" s="117"/>
      <c r="E27" s="794"/>
      <c r="F27" s="794"/>
      <c r="G27" s="41"/>
      <c r="H27" s="41" t="s">
        <v>2108</v>
      </c>
      <c r="I27" s="41" t="s">
        <v>2137</v>
      </c>
      <c r="J27" s="41" t="s">
        <v>2069</v>
      </c>
      <c r="K27" s="741">
        <v>220000</v>
      </c>
    </row>
    <row r="28" spans="1:11" x14ac:dyDescent="0.25">
      <c r="A28" s="39" t="s">
        <v>2138</v>
      </c>
      <c r="B28" s="482" t="s">
        <v>2139</v>
      </c>
      <c r="C28" s="482" t="s">
        <v>102</v>
      </c>
      <c r="D28" s="117"/>
      <c r="E28" s="794"/>
      <c r="F28" s="794"/>
      <c r="G28" s="41"/>
      <c r="H28" s="41" t="s">
        <v>2140</v>
      </c>
      <c r="I28" s="41"/>
      <c r="J28" s="41" t="s">
        <v>2069</v>
      </c>
      <c r="K28" s="741">
        <v>190000</v>
      </c>
    </row>
    <row r="29" spans="1:11" ht="45" x14ac:dyDescent="0.25">
      <c r="A29" s="39" t="s">
        <v>2141</v>
      </c>
      <c r="B29" s="482" t="s">
        <v>2142</v>
      </c>
      <c r="C29" s="482" t="s">
        <v>2143</v>
      </c>
      <c r="D29" s="774" t="s">
        <v>2144</v>
      </c>
      <c r="E29" s="794"/>
      <c r="F29" s="794"/>
      <c r="G29" s="41"/>
      <c r="H29" s="41" t="s">
        <v>2145</v>
      </c>
      <c r="I29" s="41" t="s">
        <v>2146</v>
      </c>
      <c r="J29" s="41" t="s">
        <v>2069</v>
      </c>
      <c r="K29" s="741">
        <v>33800</v>
      </c>
    </row>
    <row r="30" spans="1:11" x14ac:dyDescent="0.25">
      <c r="A30" s="39" t="s">
        <v>2147</v>
      </c>
      <c r="B30" s="482" t="s">
        <v>2136</v>
      </c>
      <c r="C30" s="482" t="s">
        <v>1831</v>
      </c>
      <c r="D30" s="117"/>
      <c r="E30" s="794"/>
      <c r="F30" s="794"/>
      <c r="G30" s="41"/>
      <c r="H30" s="41" t="s">
        <v>2148</v>
      </c>
      <c r="I30" s="41" t="s">
        <v>2149</v>
      </c>
      <c r="J30" s="41" t="s">
        <v>2069</v>
      </c>
      <c r="K30" s="741">
        <v>21000</v>
      </c>
    </row>
    <row r="31" spans="1:11" x14ac:dyDescent="0.25">
      <c r="A31" s="39" t="s">
        <v>2150</v>
      </c>
      <c r="B31" s="482" t="s">
        <v>2151</v>
      </c>
      <c r="C31" s="482" t="s">
        <v>2152</v>
      </c>
      <c r="D31" s="117"/>
      <c r="E31" s="794"/>
      <c r="F31" s="794"/>
      <c r="G31" s="41"/>
      <c r="H31" s="41" t="s">
        <v>2148</v>
      </c>
      <c r="I31" s="41" t="s">
        <v>2153</v>
      </c>
      <c r="J31" s="41" t="s">
        <v>2069</v>
      </c>
      <c r="K31" s="741">
        <v>0</v>
      </c>
    </row>
    <row r="32" spans="1:11" x14ac:dyDescent="0.25">
      <c r="A32" s="39" t="s">
        <v>2154</v>
      </c>
      <c r="B32" s="482" t="s">
        <v>2155</v>
      </c>
      <c r="C32" s="482" t="s">
        <v>1831</v>
      </c>
      <c r="D32" s="117"/>
      <c r="E32" s="794"/>
      <c r="F32" s="794"/>
      <c r="G32" s="41"/>
      <c r="H32" s="41" t="s">
        <v>2156</v>
      </c>
      <c r="I32" s="41" t="s">
        <v>2118</v>
      </c>
      <c r="J32" s="41"/>
      <c r="K32" s="741">
        <v>1500000</v>
      </c>
    </row>
    <row r="33" spans="1:11" x14ac:dyDescent="0.25">
      <c r="A33" s="35"/>
      <c r="B33" s="481"/>
      <c r="C33" s="481"/>
      <c r="D33" s="75"/>
      <c r="E33" s="796"/>
      <c r="F33" s="796"/>
      <c r="G33" s="36"/>
      <c r="H33" s="36"/>
      <c r="I33" s="36"/>
      <c r="J33" s="36"/>
      <c r="K33" s="76"/>
    </row>
    <row r="34" spans="1:11" x14ac:dyDescent="0.25">
      <c r="A34" s="31" t="s">
        <v>114</v>
      </c>
      <c r="B34" s="480"/>
      <c r="C34" s="480"/>
      <c r="D34" s="77"/>
      <c r="E34" s="793"/>
      <c r="F34" s="793"/>
      <c r="G34" s="32"/>
      <c r="H34" s="32"/>
      <c r="I34" s="32"/>
      <c r="J34" s="32"/>
      <c r="K34" s="74">
        <f>SUM(K35:K38)</f>
        <v>6760000</v>
      </c>
    </row>
    <row r="35" spans="1:11" x14ac:dyDescent="0.25">
      <c r="A35" s="39" t="s">
        <v>2157</v>
      </c>
      <c r="B35" s="482" t="s">
        <v>2158</v>
      </c>
      <c r="C35" s="482" t="s">
        <v>2159</v>
      </c>
      <c r="D35" s="791"/>
      <c r="E35" s="794"/>
      <c r="F35" s="794"/>
      <c r="G35" s="41"/>
      <c r="H35" s="41" t="s">
        <v>2160</v>
      </c>
      <c r="I35" s="41"/>
      <c r="J35" s="41" t="s">
        <v>2069</v>
      </c>
      <c r="K35" s="741">
        <v>4000000</v>
      </c>
    </row>
    <row r="36" spans="1:11" x14ac:dyDescent="0.25">
      <c r="A36" s="39" t="s">
        <v>2161</v>
      </c>
      <c r="B36" s="482" t="s">
        <v>2158</v>
      </c>
      <c r="C36" s="482" t="s">
        <v>1831</v>
      </c>
      <c r="D36" s="792">
        <v>6.7000000000000002E-4</v>
      </c>
      <c r="E36" s="794"/>
      <c r="F36" s="794"/>
      <c r="G36" s="41"/>
      <c r="H36" s="41"/>
      <c r="I36" s="41"/>
      <c r="J36" s="41" t="s">
        <v>2069</v>
      </c>
      <c r="K36" s="741">
        <v>1750000</v>
      </c>
    </row>
    <row r="37" spans="1:11" x14ac:dyDescent="0.25">
      <c r="A37" s="39" t="s">
        <v>2162</v>
      </c>
      <c r="B37" s="482" t="s">
        <v>2163</v>
      </c>
      <c r="C37" s="482" t="s">
        <v>2164</v>
      </c>
      <c r="D37" s="791"/>
      <c r="E37" s="794"/>
      <c r="F37" s="794"/>
      <c r="G37" s="41"/>
      <c r="H37" s="41" t="s">
        <v>2165</v>
      </c>
      <c r="I37" s="41"/>
      <c r="J37" s="41" t="s">
        <v>2069</v>
      </c>
      <c r="K37" s="741">
        <v>800000</v>
      </c>
    </row>
    <row r="38" spans="1:11" x14ac:dyDescent="0.25">
      <c r="A38" s="39" t="s">
        <v>2166</v>
      </c>
      <c r="B38" s="482" t="s">
        <v>2167</v>
      </c>
      <c r="C38" s="482" t="s">
        <v>2168</v>
      </c>
      <c r="D38" s="791"/>
      <c r="E38" s="794"/>
      <c r="F38" s="794"/>
      <c r="G38" s="41" t="s">
        <v>2169</v>
      </c>
      <c r="H38" s="41"/>
      <c r="I38" s="41"/>
      <c r="J38" s="41" t="s">
        <v>2069</v>
      </c>
      <c r="K38" s="741">
        <v>210000</v>
      </c>
    </row>
    <row r="39" spans="1:11" x14ac:dyDescent="0.25">
      <c r="A39" s="45"/>
      <c r="B39" s="486"/>
      <c r="C39" s="486"/>
      <c r="D39" s="87"/>
      <c r="E39" s="795"/>
      <c r="F39" s="795"/>
      <c r="G39" s="47"/>
      <c r="H39" s="47"/>
      <c r="I39" s="47"/>
      <c r="J39" s="47"/>
      <c r="K39" s="89"/>
    </row>
    <row r="40" spans="1:11" x14ac:dyDescent="0.25">
      <c r="A40" s="31" t="s">
        <v>117</v>
      </c>
      <c r="B40" s="480"/>
      <c r="C40" s="480"/>
      <c r="D40" s="77"/>
      <c r="E40" s="793"/>
      <c r="F40" s="793"/>
      <c r="G40" s="32"/>
      <c r="H40" s="32"/>
      <c r="I40" s="32"/>
      <c r="J40" s="32"/>
      <c r="K40" s="74">
        <f>SUM(K41:K50)</f>
        <v>14897000</v>
      </c>
    </row>
    <row r="41" spans="1:11" x14ac:dyDescent="0.25">
      <c r="A41" s="39" t="s">
        <v>2170</v>
      </c>
      <c r="B41" s="482" t="s">
        <v>2171</v>
      </c>
      <c r="C41" s="482" t="s">
        <v>2172</v>
      </c>
      <c r="D41" s="117">
        <v>0.12</v>
      </c>
      <c r="E41" s="794"/>
      <c r="F41" s="794"/>
      <c r="G41" s="41"/>
      <c r="H41" s="41"/>
      <c r="I41" s="41"/>
      <c r="J41" s="41" t="s">
        <v>2069</v>
      </c>
      <c r="K41" s="741">
        <v>6776000</v>
      </c>
    </row>
    <row r="42" spans="1:11" x14ac:dyDescent="0.25">
      <c r="A42" s="39" t="s">
        <v>2173</v>
      </c>
      <c r="B42" s="482" t="s">
        <v>2174</v>
      </c>
      <c r="C42" s="482" t="s">
        <v>2175</v>
      </c>
      <c r="D42" s="117">
        <v>0.2</v>
      </c>
      <c r="E42" s="794"/>
      <c r="F42" s="794"/>
      <c r="G42" s="41"/>
      <c r="H42" s="41" t="s">
        <v>2176</v>
      </c>
      <c r="I42" s="41" t="s">
        <v>2177</v>
      </c>
      <c r="J42" s="41" t="s">
        <v>2069</v>
      </c>
      <c r="K42" s="741">
        <v>2500000</v>
      </c>
    </row>
    <row r="43" spans="1:11" x14ac:dyDescent="0.25">
      <c r="A43" s="39" t="s">
        <v>2178</v>
      </c>
      <c r="B43" s="482" t="s">
        <v>2179</v>
      </c>
      <c r="C43" s="482" t="s">
        <v>102</v>
      </c>
      <c r="D43" s="117"/>
      <c r="E43" s="794"/>
      <c r="F43" s="794"/>
      <c r="G43" s="41"/>
      <c r="H43" s="41"/>
      <c r="I43" s="41"/>
      <c r="J43" s="41" t="s">
        <v>2180</v>
      </c>
      <c r="K43" s="741">
        <v>1500000</v>
      </c>
    </row>
    <row r="44" spans="1:11" x14ac:dyDescent="0.25">
      <c r="A44" s="39" t="s">
        <v>2181</v>
      </c>
      <c r="B44" s="482" t="s">
        <v>2182</v>
      </c>
      <c r="C44" s="482" t="s">
        <v>2183</v>
      </c>
      <c r="D44" s="117"/>
      <c r="E44" s="794"/>
      <c r="F44" s="794"/>
      <c r="G44" s="41"/>
      <c r="H44" s="41" t="s">
        <v>2169</v>
      </c>
      <c r="I44" s="41"/>
      <c r="J44" s="41" t="s">
        <v>2069</v>
      </c>
      <c r="K44" s="741">
        <v>1488000</v>
      </c>
    </row>
    <row r="45" spans="1:11" x14ac:dyDescent="0.25">
      <c r="A45" s="39" t="s">
        <v>2184</v>
      </c>
      <c r="B45" s="482"/>
      <c r="C45" s="482"/>
      <c r="D45" s="117"/>
      <c r="E45" s="794"/>
      <c r="F45" s="794"/>
      <c r="G45" s="41"/>
      <c r="H45" s="41"/>
      <c r="I45" s="41"/>
      <c r="J45" s="41"/>
      <c r="K45" s="741">
        <v>1400000</v>
      </c>
    </row>
    <row r="46" spans="1:11" x14ac:dyDescent="0.25">
      <c r="A46" s="39" t="s">
        <v>2185</v>
      </c>
      <c r="B46" s="482" t="s">
        <v>2186</v>
      </c>
      <c r="C46" s="482" t="s">
        <v>2090</v>
      </c>
      <c r="D46" s="117"/>
      <c r="E46" s="794"/>
      <c r="F46" s="794"/>
      <c r="G46" s="41" t="s">
        <v>2091</v>
      </c>
      <c r="H46" s="41"/>
      <c r="I46" s="41"/>
      <c r="J46" s="41" t="s">
        <v>2187</v>
      </c>
      <c r="K46" s="741">
        <v>500000</v>
      </c>
    </row>
    <row r="47" spans="1:11" x14ac:dyDescent="0.25">
      <c r="A47" s="39" t="s">
        <v>2188</v>
      </c>
      <c r="B47" s="482" t="s">
        <v>2189</v>
      </c>
      <c r="C47" s="482" t="s">
        <v>2175</v>
      </c>
      <c r="D47" s="117"/>
      <c r="E47" s="794"/>
      <c r="F47" s="794"/>
      <c r="G47" s="41" t="s">
        <v>1076</v>
      </c>
      <c r="H47" s="41"/>
      <c r="I47" s="41"/>
      <c r="J47" s="41" t="s">
        <v>2190</v>
      </c>
      <c r="K47" s="741">
        <v>483000</v>
      </c>
    </row>
    <row r="48" spans="1:11" x14ac:dyDescent="0.25">
      <c r="A48" s="39" t="s">
        <v>2191</v>
      </c>
      <c r="B48" s="482" t="s">
        <v>2192</v>
      </c>
      <c r="C48" s="482" t="s">
        <v>2193</v>
      </c>
      <c r="D48" s="117"/>
      <c r="E48" s="794"/>
      <c r="F48" s="794"/>
      <c r="G48" s="41"/>
      <c r="H48" s="41" t="s">
        <v>2194</v>
      </c>
      <c r="I48" s="41" t="s">
        <v>2195</v>
      </c>
      <c r="J48" s="41" t="s">
        <v>2196</v>
      </c>
      <c r="K48" s="741">
        <v>180000</v>
      </c>
    </row>
    <row r="49" spans="1:11" x14ac:dyDescent="0.25">
      <c r="A49" s="39" t="s">
        <v>2197</v>
      </c>
      <c r="B49" s="482" t="s">
        <v>2198</v>
      </c>
      <c r="C49" s="482" t="s">
        <v>102</v>
      </c>
      <c r="D49" s="117"/>
      <c r="E49" s="794"/>
      <c r="F49" s="794"/>
      <c r="G49" s="41" t="s">
        <v>2199</v>
      </c>
      <c r="H49" s="41"/>
      <c r="I49" s="41"/>
      <c r="J49" s="41" t="s">
        <v>2069</v>
      </c>
      <c r="K49" s="741">
        <v>70000</v>
      </c>
    </row>
    <row r="50" spans="1:11" x14ac:dyDescent="0.25">
      <c r="A50" s="39" t="s">
        <v>2200</v>
      </c>
      <c r="B50" s="482"/>
      <c r="C50" s="482"/>
      <c r="D50" s="117"/>
      <c r="E50" s="794"/>
      <c r="F50" s="794"/>
      <c r="G50" s="41"/>
      <c r="H50" s="41"/>
      <c r="I50" s="41"/>
      <c r="J50" s="41"/>
      <c r="K50" s="741">
        <v>0</v>
      </c>
    </row>
    <row r="51" spans="1:11" x14ac:dyDescent="0.25">
      <c r="A51" s="35"/>
      <c r="B51" s="481"/>
      <c r="C51" s="481"/>
      <c r="D51" s="75"/>
      <c r="E51" s="796"/>
      <c r="F51" s="796"/>
      <c r="G51" s="36"/>
      <c r="H51" s="36"/>
      <c r="I51" s="36"/>
      <c r="J51" s="36"/>
      <c r="K51" s="76"/>
    </row>
    <row r="52" spans="1:11" x14ac:dyDescent="0.25">
      <c r="A52" s="55" t="s">
        <v>131</v>
      </c>
      <c r="B52" s="487"/>
      <c r="C52" s="487"/>
      <c r="D52" s="96"/>
      <c r="E52" s="797"/>
      <c r="F52" s="797"/>
      <c r="G52" s="448"/>
      <c r="H52" s="448"/>
      <c r="I52" s="448"/>
      <c r="J52" s="448"/>
      <c r="K52" s="64">
        <f>SUM(K10,K20,K34,K40)</f>
        <v>132814800</v>
      </c>
    </row>
  </sheetData>
  <mergeCells count="11">
    <mergeCell ref="A8:A9"/>
    <mergeCell ref="B8:B9"/>
    <mergeCell ref="C8:C9"/>
    <mergeCell ref="D8:D9"/>
    <mergeCell ref="E8:F8"/>
    <mergeCell ref="E7:F7"/>
    <mergeCell ref="G8:G9"/>
    <mergeCell ref="H7:I7"/>
    <mergeCell ref="J8:J9"/>
    <mergeCell ref="K8:K9"/>
    <mergeCell ref="H8:I8"/>
  </mergeCells>
  <pageMargins left="0.11811023622047245" right="0.11811023622047245" top="0.74803149606299213" bottom="0.74803149606299213" header="0.31496062992125984" footer="0.31496062992125984"/>
  <pageSetup paperSize="5"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zoomScale="80" zoomScaleNormal="80" workbookViewId="0">
      <selection activeCell="A63" sqref="A63"/>
    </sheetView>
  </sheetViews>
  <sheetFormatPr baseColWidth="10" defaultColWidth="11.42578125" defaultRowHeight="15" x14ac:dyDescent="0.25"/>
  <cols>
    <col min="1" max="1" width="61.140625" style="508" customWidth="1"/>
    <col min="2" max="2" width="41.7109375" style="478" bestFit="1" customWidth="1"/>
    <col min="3" max="3" width="21.140625" style="567" customWidth="1"/>
    <col min="4" max="4" width="11.42578125" style="18" customWidth="1"/>
    <col min="5" max="5" width="11" style="18" customWidth="1"/>
    <col min="6" max="6" width="10.7109375" style="18" customWidth="1"/>
    <col min="7" max="7" width="11" style="18" customWidth="1"/>
    <col min="8" max="8" width="11.42578125" style="18" bestFit="1" customWidth="1"/>
    <col min="9" max="9" width="12.42578125" style="18" bestFit="1" customWidth="1"/>
    <col min="10" max="10" width="26.42578125" style="18" bestFit="1" customWidth="1"/>
    <col min="11" max="11" width="16.28515625" style="362" bestFit="1" customWidth="1"/>
    <col min="12" max="16384" width="11.42578125" style="18"/>
  </cols>
  <sheetData>
    <row r="1" spans="1:11" x14ac:dyDescent="0.25">
      <c r="A1" s="538"/>
      <c r="B1" s="512"/>
      <c r="C1" s="554"/>
      <c r="D1" s="125"/>
      <c r="E1" s="125"/>
      <c r="F1" s="125"/>
      <c r="G1" s="125"/>
      <c r="H1" s="125"/>
      <c r="I1" s="125"/>
      <c r="J1" s="125"/>
      <c r="K1" s="497"/>
    </row>
    <row r="2" spans="1:11" x14ac:dyDescent="0.25">
      <c r="A2" s="539" t="s">
        <v>84</v>
      </c>
      <c r="B2" s="479"/>
      <c r="C2" s="555"/>
      <c r="D2" s="20"/>
      <c r="E2" s="20"/>
      <c r="F2" s="20"/>
      <c r="G2" s="20"/>
      <c r="H2" s="20"/>
      <c r="I2" s="20"/>
      <c r="J2" s="20"/>
      <c r="K2" s="363" t="s">
        <v>20</v>
      </c>
    </row>
    <row r="3" spans="1:11" x14ac:dyDescent="0.25">
      <c r="A3" s="568" t="s">
        <v>85</v>
      </c>
      <c r="B3" s="479"/>
      <c r="C3" s="555"/>
      <c r="D3" s="20"/>
      <c r="E3" s="20"/>
      <c r="F3" s="20"/>
      <c r="G3" s="20"/>
      <c r="H3" s="20"/>
      <c r="I3" s="20"/>
      <c r="J3" s="20"/>
      <c r="K3" s="364"/>
    </row>
    <row r="4" spans="1:11" x14ac:dyDescent="0.25">
      <c r="A4" s="540" t="s">
        <v>2057</v>
      </c>
      <c r="B4" s="479"/>
      <c r="C4" s="555"/>
      <c r="D4" s="20"/>
      <c r="E4" s="20"/>
      <c r="F4" s="20"/>
      <c r="G4" s="20"/>
      <c r="H4" s="20"/>
      <c r="I4" s="20"/>
      <c r="J4" s="20"/>
      <c r="K4" s="364"/>
    </row>
    <row r="5" spans="1:11" x14ac:dyDescent="0.25">
      <c r="A5" s="539"/>
      <c r="B5" s="479"/>
      <c r="C5" s="555"/>
      <c r="D5" s="20"/>
      <c r="E5" s="20"/>
      <c r="F5" s="20"/>
      <c r="G5" s="20"/>
      <c r="H5" s="20"/>
      <c r="I5" s="20"/>
      <c r="J5" s="20"/>
      <c r="K5" s="364"/>
    </row>
    <row r="6" spans="1:11" x14ac:dyDescent="0.25">
      <c r="A6" s="451"/>
      <c r="B6" s="479"/>
      <c r="C6" s="555"/>
      <c r="D6" s="20"/>
      <c r="E6" s="20"/>
      <c r="F6" s="20"/>
      <c r="G6" s="20"/>
      <c r="H6" s="20"/>
      <c r="I6" s="20"/>
      <c r="J6" s="20"/>
      <c r="K6" s="364"/>
    </row>
    <row r="7" spans="1:11" x14ac:dyDescent="0.25">
      <c r="A7" s="504" t="s">
        <v>21</v>
      </c>
      <c r="B7" s="446" t="s">
        <v>22</v>
      </c>
      <c r="C7" s="504" t="s">
        <v>23</v>
      </c>
      <c r="D7" s="446"/>
      <c r="E7" s="919" t="s">
        <v>24</v>
      </c>
      <c r="F7" s="919"/>
      <c r="G7" s="446" t="s">
        <v>25</v>
      </c>
      <c r="H7" s="919" t="s">
        <v>26</v>
      </c>
      <c r="I7" s="919"/>
      <c r="J7" s="446" t="s">
        <v>27</v>
      </c>
      <c r="K7" s="365" t="s">
        <v>28</v>
      </c>
    </row>
    <row r="8" spans="1:11" x14ac:dyDescent="0.25">
      <c r="A8" s="928" t="s">
        <v>29</v>
      </c>
      <c r="B8" s="920" t="s">
        <v>30</v>
      </c>
      <c r="C8" s="920" t="s">
        <v>31</v>
      </c>
      <c r="D8" s="920" t="s">
        <v>32</v>
      </c>
      <c r="E8" s="926" t="s">
        <v>33</v>
      </c>
      <c r="F8" s="927"/>
      <c r="G8" s="920" t="s">
        <v>34</v>
      </c>
      <c r="H8" s="926" t="s">
        <v>35</v>
      </c>
      <c r="I8" s="927"/>
      <c r="J8" s="920" t="s">
        <v>1849</v>
      </c>
      <c r="K8" s="922" t="s">
        <v>37</v>
      </c>
    </row>
    <row r="9" spans="1:11" x14ac:dyDescent="0.25">
      <c r="A9" s="929"/>
      <c r="B9" s="921"/>
      <c r="C9" s="921"/>
      <c r="D9" s="921"/>
      <c r="E9" s="447" t="s">
        <v>38</v>
      </c>
      <c r="F9" s="447" t="s">
        <v>39</v>
      </c>
      <c r="G9" s="921"/>
      <c r="H9" s="447" t="s">
        <v>38</v>
      </c>
      <c r="I9" s="447" t="s">
        <v>39</v>
      </c>
      <c r="J9" s="921"/>
      <c r="K9" s="923"/>
    </row>
    <row r="10" spans="1:11" x14ac:dyDescent="0.25">
      <c r="A10" s="541" t="s">
        <v>88</v>
      </c>
      <c r="B10" s="484"/>
      <c r="C10" s="556"/>
      <c r="D10" s="83"/>
      <c r="E10" s="83"/>
      <c r="F10" s="83"/>
      <c r="G10" s="83"/>
      <c r="H10" s="83"/>
      <c r="I10" s="83"/>
      <c r="J10" s="83"/>
      <c r="K10" s="86">
        <f>SUM(K11)</f>
        <v>0</v>
      </c>
    </row>
    <row r="11" spans="1:11" x14ac:dyDescent="0.25">
      <c r="A11" s="542">
        <v>0</v>
      </c>
      <c r="B11" s="513">
        <v>0</v>
      </c>
      <c r="C11" s="557">
        <v>0</v>
      </c>
      <c r="D11" s="128">
        <v>0</v>
      </c>
      <c r="E11" s="128">
        <v>0</v>
      </c>
      <c r="F11" s="128">
        <v>0</v>
      </c>
      <c r="G11" s="127">
        <v>0</v>
      </c>
      <c r="H11" s="127">
        <v>0</v>
      </c>
      <c r="I11" s="127">
        <v>0</v>
      </c>
      <c r="J11" s="127">
        <v>0</v>
      </c>
      <c r="K11" s="89">
        <v>0</v>
      </c>
    </row>
    <row r="12" spans="1:11" x14ac:dyDescent="0.25">
      <c r="A12" s="541" t="s">
        <v>89</v>
      </c>
      <c r="B12" s="484"/>
      <c r="C12" s="556"/>
      <c r="D12" s="84"/>
      <c r="E12" s="84"/>
      <c r="F12" s="84"/>
      <c r="G12" s="83"/>
      <c r="H12" s="83"/>
      <c r="I12" s="83"/>
      <c r="J12" s="83"/>
      <c r="K12" s="86">
        <f>SUM(K13:K23)</f>
        <v>7265000</v>
      </c>
    </row>
    <row r="13" spans="1:11" ht="15.95" customHeight="1" x14ac:dyDescent="0.25">
      <c r="A13" s="543" t="s">
        <v>362</v>
      </c>
      <c r="B13" s="485" t="s">
        <v>363</v>
      </c>
      <c r="C13" s="511" t="s">
        <v>139</v>
      </c>
      <c r="D13" s="122" t="s">
        <v>364</v>
      </c>
      <c r="E13" s="122" t="s">
        <v>365</v>
      </c>
      <c r="F13" s="122" t="s">
        <v>366</v>
      </c>
      <c r="G13" s="130">
        <v>500</v>
      </c>
      <c r="H13" s="128">
        <v>0</v>
      </c>
      <c r="I13" s="128">
        <v>0</v>
      </c>
      <c r="J13" s="88" t="s">
        <v>367</v>
      </c>
      <c r="K13" s="453">
        <v>2500000</v>
      </c>
    </row>
    <row r="14" spans="1:11" s="129" customFormat="1" x14ac:dyDescent="0.25">
      <c r="A14" s="543" t="s">
        <v>368</v>
      </c>
      <c r="B14" s="513">
        <v>0</v>
      </c>
      <c r="C14" s="511" t="s">
        <v>230</v>
      </c>
      <c r="D14" s="128">
        <v>0</v>
      </c>
      <c r="E14" s="128">
        <v>0</v>
      </c>
      <c r="F14" s="128">
        <v>0</v>
      </c>
      <c r="G14" s="130">
        <v>130</v>
      </c>
      <c r="H14" s="128">
        <v>0</v>
      </c>
      <c r="I14" s="128">
        <v>0</v>
      </c>
      <c r="J14" s="88" t="s">
        <v>369</v>
      </c>
      <c r="K14" s="453">
        <v>1560000</v>
      </c>
    </row>
    <row r="15" spans="1:11" x14ac:dyDescent="0.25">
      <c r="A15" s="544" t="s">
        <v>370</v>
      </c>
      <c r="B15" s="514" t="s">
        <v>363</v>
      </c>
      <c r="C15" s="510" t="s">
        <v>230</v>
      </c>
      <c r="D15" s="133">
        <v>8.6956000000000006E-2</v>
      </c>
      <c r="E15" s="134">
        <v>0</v>
      </c>
      <c r="F15" s="134">
        <v>0</v>
      </c>
      <c r="G15" s="134">
        <v>0</v>
      </c>
      <c r="H15" s="134">
        <v>0</v>
      </c>
      <c r="I15" s="134">
        <v>0</v>
      </c>
      <c r="J15" s="132" t="s">
        <v>371</v>
      </c>
      <c r="K15" s="135">
        <v>1800000</v>
      </c>
    </row>
    <row r="16" spans="1:11" x14ac:dyDescent="0.25">
      <c r="A16" s="544" t="s">
        <v>372</v>
      </c>
      <c r="B16" s="515" t="s">
        <v>373</v>
      </c>
      <c r="C16" s="510" t="s">
        <v>374</v>
      </c>
      <c r="D16" s="490">
        <v>0</v>
      </c>
      <c r="E16" s="490">
        <v>0</v>
      </c>
      <c r="F16" s="490">
        <v>0</v>
      </c>
      <c r="G16" s="490">
        <v>0</v>
      </c>
      <c r="H16" s="490">
        <v>0</v>
      </c>
      <c r="I16" s="134">
        <v>0</v>
      </c>
      <c r="J16" s="132" t="s">
        <v>375</v>
      </c>
      <c r="K16" s="140">
        <v>1050000</v>
      </c>
    </row>
    <row r="17" spans="1:11" ht="15.95" customHeight="1" x14ac:dyDescent="0.25">
      <c r="A17" s="545">
        <v>1</v>
      </c>
      <c r="B17" s="516">
        <v>0</v>
      </c>
      <c r="C17" s="558">
        <v>0</v>
      </c>
      <c r="D17" s="490">
        <v>0</v>
      </c>
      <c r="E17" s="490">
        <v>0</v>
      </c>
      <c r="F17" s="490">
        <v>0</v>
      </c>
      <c r="G17" s="491">
        <v>1014.11</v>
      </c>
      <c r="H17" s="490">
        <v>0</v>
      </c>
      <c r="I17" s="490">
        <v>0</v>
      </c>
      <c r="J17" s="490">
        <v>0</v>
      </c>
      <c r="K17" s="498">
        <v>0</v>
      </c>
    </row>
    <row r="18" spans="1:11" s="136" customFormat="1" x14ac:dyDescent="0.25">
      <c r="A18" s="545">
        <v>2</v>
      </c>
      <c r="B18" s="516">
        <v>0</v>
      </c>
      <c r="C18" s="558">
        <v>0</v>
      </c>
      <c r="D18" s="494">
        <v>1.84E-2</v>
      </c>
      <c r="E18" s="490">
        <v>0</v>
      </c>
      <c r="F18" s="490">
        <v>0</v>
      </c>
      <c r="G18" s="491">
        <v>1014.11</v>
      </c>
      <c r="H18" s="490">
        <v>0</v>
      </c>
      <c r="I18" s="490">
        <v>0</v>
      </c>
      <c r="J18" s="490">
        <v>0</v>
      </c>
      <c r="K18" s="498">
        <v>0</v>
      </c>
    </row>
    <row r="19" spans="1:11" s="136" customFormat="1" x14ac:dyDescent="0.25">
      <c r="A19" s="545">
        <v>3</v>
      </c>
      <c r="B19" s="516">
        <v>0</v>
      </c>
      <c r="C19" s="558">
        <v>0</v>
      </c>
      <c r="D19" s="494">
        <v>5.3999999999999999E-2</v>
      </c>
      <c r="E19" s="490">
        <v>0</v>
      </c>
      <c r="F19" s="490">
        <v>0</v>
      </c>
      <c r="G19" s="491">
        <v>1133.0999999999999</v>
      </c>
      <c r="H19" s="490">
        <v>0</v>
      </c>
      <c r="I19" s="490">
        <v>0</v>
      </c>
      <c r="J19" s="490">
        <v>0</v>
      </c>
      <c r="K19" s="498">
        <v>0</v>
      </c>
    </row>
    <row r="20" spans="1:11" s="137" customFormat="1" ht="20.100000000000001" customHeight="1" x14ac:dyDescent="0.25">
      <c r="A20" s="545">
        <v>4</v>
      </c>
      <c r="B20" s="516">
        <v>0</v>
      </c>
      <c r="C20" s="558">
        <v>0</v>
      </c>
      <c r="D20" s="494">
        <v>5.6000000000000001E-2</v>
      </c>
      <c r="E20" s="490">
        <v>0</v>
      </c>
      <c r="F20" s="490">
        <v>0</v>
      </c>
      <c r="G20" s="491">
        <v>1403.1</v>
      </c>
      <c r="H20" s="490">
        <v>0</v>
      </c>
      <c r="I20" s="490">
        <v>0</v>
      </c>
      <c r="J20" s="490">
        <v>0</v>
      </c>
      <c r="K20" s="498">
        <v>0</v>
      </c>
    </row>
    <row r="21" spans="1:11" s="137" customFormat="1" x14ac:dyDescent="0.25">
      <c r="A21" s="545">
        <v>5</v>
      </c>
      <c r="B21" s="516">
        <v>0</v>
      </c>
      <c r="C21" s="558">
        <v>0</v>
      </c>
      <c r="D21" s="494">
        <v>5.8099999999999999E-2</v>
      </c>
      <c r="E21" s="490">
        <v>0</v>
      </c>
      <c r="F21" s="490">
        <v>0</v>
      </c>
      <c r="G21" s="491">
        <v>1683.1</v>
      </c>
      <c r="H21" s="490">
        <v>0</v>
      </c>
      <c r="I21" s="490">
        <v>0</v>
      </c>
      <c r="J21" s="490">
        <v>0</v>
      </c>
      <c r="K21" s="498">
        <v>0</v>
      </c>
    </row>
    <row r="22" spans="1:11" s="137" customFormat="1" x14ac:dyDescent="0.25">
      <c r="A22" s="546" t="s">
        <v>376</v>
      </c>
      <c r="B22" s="517" t="s">
        <v>377</v>
      </c>
      <c r="C22" s="558">
        <v>0</v>
      </c>
      <c r="D22" s="490">
        <v>0</v>
      </c>
      <c r="E22" s="490">
        <v>0</v>
      </c>
      <c r="F22" s="490">
        <v>0</v>
      </c>
      <c r="G22" s="491">
        <v>558</v>
      </c>
      <c r="H22" s="492">
        <v>0</v>
      </c>
      <c r="I22" s="490">
        <v>0</v>
      </c>
      <c r="J22" s="490">
        <v>0</v>
      </c>
      <c r="K22" s="498">
        <v>0</v>
      </c>
    </row>
    <row r="23" spans="1:11" s="137" customFormat="1" x14ac:dyDescent="0.25">
      <c r="A23" s="543" t="s">
        <v>378</v>
      </c>
      <c r="B23" s="485" t="s">
        <v>379</v>
      </c>
      <c r="C23" s="511" t="s">
        <v>374</v>
      </c>
      <c r="D23" s="122">
        <v>0.1</v>
      </c>
      <c r="E23" s="138">
        <v>0</v>
      </c>
      <c r="F23" s="138">
        <v>0</v>
      </c>
      <c r="G23" s="138">
        <v>0</v>
      </c>
      <c r="H23" s="138">
        <v>0</v>
      </c>
      <c r="I23" s="138">
        <v>0</v>
      </c>
      <c r="J23" s="88" t="s">
        <v>380</v>
      </c>
      <c r="K23" s="123">
        <v>355000</v>
      </c>
    </row>
    <row r="24" spans="1:11" s="137" customFormat="1" x14ac:dyDescent="0.25">
      <c r="A24" s="543"/>
      <c r="B24" s="485"/>
      <c r="C24" s="511"/>
      <c r="D24" s="122"/>
      <c r="E24" s="138"/>
      <c r="F24" s="138"/>
      <c r="G24" s="138"/>
      <c r="H24" s="138"/>
      <c r="I24" s="138"/>
      <c r="J24" s="88"/>
      <c r="K24" s="123"/>
    </row>
    <row r="25" spans="1:11" s="137" customFormat="1" x14ac:dyDescent="0.25">
      <c r="A25" s="541" t="s">
        <v>106</v>
      </c>
      <c r="B25" s="484"/>
      <c r="C25" s="559"/>
      <c r="D25" s="84"/>
      <c r="E25" s="84"/>
      <c r="F25" s="84"/>
      <c r="G25" s="83"/>
      <c r="H25" s="83"/>
      <c r="I25" s="83"/>
      <c r="J25" s="83"/>
      <c r="K25" s="86">
        <f>SUM(K26+K27)</f>
        <v>1840000</v>
      </c>
    </row>
    <row r="26" spans="1:11" s="137" customFormat="1" x14ac:dyDescent="0.25">
      <c r="A26" s="543" t="s">
        <v>381</v>
      </c>
      <c r="B26" s="485" t="s">
        <v>382</v>
      </c>
      <c r="C26" s="511" t="s">
        <v>383</v>
      </c>
      <c r="D26" s="138">
        <v>0</v>
      </c>
      <c r="E26" s="138">
        <v>0</v>
      </c>
      <c r="F26" s="138">
        <v>0</v>
      </c>
      <c r="G26" s="139">
        <v>857.77</v>
      </c>
      <c r="H26" s="138">
        <v>0</v>
      </c>
      <c r="I26" s="138">
        <v>0</v>
      </c>
      <c r="J26" s="132" t="s">
        <v>384</v>
      </c>
      <c r="K26" s="140">
        <v>1800000</v>
      </c>
    </row>
    <row r="27" spans="1:11" x14ac:dyDescent="0.25">
      <c r="A27" s="544" t="s">
        <v>385</v>
      </c>
      <c r="B27" s="514" t="s">
        <v>386</v>
      </c>
      <c r="C27" s="511" t="s">
        <v>387</v>
      </c>
      <c r="D27" s="127">
        <v>0</v>
      </c>
      <c r="E27" s="127">
        <v>0</v>
      </c>
      <c r="F27" s="127">
        <v>0</v>
      </c>
      <c r="G27" s="139">
        <v>1200</v>
      </c>
      <c r="H27" s="127">
        <v>0</v>
      </c>
      <c r="I27" s="127">
        <v>0</v>
      </c>
      <c r="J27" s="132" t="s">
        <v>388</v>
      </c>
      <c r="K27" s="140">
        <v>40000</v>
      </c>
    </row>
    <row r="28" spans="1:11" x14ac:dyDescent="0.25">
      <c r="A28" s="544"/>
      <c r="B28" s="514"/>
      <c r="C28" s="511"/>
      <c r="D28" s="127"/>
      <c r="E28" s="127"/>
      <c r="F28" s="127"/>
      <c r="G28" s="139"/>
      <c r="H28" s="127"/>
      <c r="I28" s="127"/>
      <c r="J28" s="132"/>
      <c r="K28" s="140"/>
    </row>
    <row r="29" spans="1:11" x14ac:dyDescent="0.25">
      <c r="A29" s="541" t="s">
        <v>107</v>
      </c>
      <c r="B29" s="484"/>
      <c r="C29" s="556"/>
      <c r="D29" s="84"/>
      <c r="E29" s="84"/>
      <c r="F29" s="84"/>
      <c r="G29" s="83"/>
      <c r="H29" s="83"/>
      <c r="I29" s="83"/>
      <c r="J29" s="83"/>
      <c r="K29" s="86">
        <f>SUM(K30:K36)</f>
        <v>1995000</v>
      </c>
    </row>
    <row r="30" spans="1:11" s="136" customFormat="1" ht="15.95" customHeight="1" x14ac:dyDescent="0.25">
      <c r="A30" s="544" t="s">
        <v>389</v>
      </c>
      <c r="B30" s="514" t="s">
        <v>390</v>
      </c>
      <c r="C30" s="510" t="s">
        <v>391</v>
      </c>
      <c r="D30" s="134">
        <v>0</v>
      </c>
      <c r="E30" s="134">
        <v>0</v>
      </c>
      <c r="F30" s="134">
        <v>0</v>
      </c>
      <c r="G30" s="132"/>
      <c r="H30" s="139">
        <v>422</v>
      </c>
      <c r="I30" s="139">
        <v>2933</v>
      </c>
      <c r="J30" s="132" t="s">
        <v>392</v>
      </c>
      <c r="K30" s="140">
        <v>1200000</v>
      </c>
    </row>
    <row r="31" spans="1:11" s="136" customFormat="1" ht="15.95" customHeight="1" x14ac:dyDescent="0.25">
      <c r="A31" s="543" t="s">
        <v>70</v>
      </c>
      <c r="B31" s="485" t="s">
        <v>393</v>
      </c>
      <c r="C31" s="511" t="s">
        <v>394</v>
      </c>
      <c r="D31" s="128">
        <v>0</v>
      </c>
      <c r="E31" s="128">
        <v>0</v>
      </c>
      <c r="F31" s="128">
        <v>0</v>
      </c>
      <c r="G31" s="128">
        <v>0</v>
      </c>
      <c r="H31" s="141">
        <v>17</v>
      </c>
      <c r="I31" s="141">
        <v>320</v>
      </c>
      <c r="J31" s="88" t="s">
        <v>395</v>
      </c>
      <c r="K31" s="123">
        <v>280000</v>
      </c>
    </row>
    <row r="32" spans="1:11" x14ac:dyDescent="0.25">
      <c r="A32" s="544" t="s">
        <v>52</v>
      </c>
      <c r="B32" s="514" t="s">
        <v>396</v>
      </c>
      <c r="C32" s="510" t="s">
        <v>397</v>
      </c>
      <c r="D32" s="134">
        <v>0</v>
      </c>
      <c r="E32" s="134">
        <v>0</v>
      </c>
      <c r="F32" s="134">
        <v>0</v>
      </c>
      <c r="G32" s="134">
        <v>0</v>
      </c>
      <c r="H32" s="139">
        <v>1300</v>
      </c>
      <c r="I32" s="139">
        <v>20800</v>
      </c>
      <c r="J32" s="132" t="s">
        <v>398</v>
      </c>
      <c r="K32" s="140">
        <v>320000</v>
      </c>
    </row>
    <row r="33" spans="1:11" s="136" customFormat="1" ht="15.95" customHeight="1" x14ac:dyDescent="0.25">
      <c r="A33" s="543" t="s">
        <v>399</v>
      </c>
      <c r="B33" s="485" t="s">
        <v>400</v>
      </c>
      <c r="C33" s="511" t="s">
        <v>230</v>
      </c>
      <c r="D33" s="122">
        <v>0.01</v>
      </c>
      <c r="E33" s="128">
        <v>0</v>
      </c>
      <c r="F33" s="128">
        <v>0</v>
      </c>
      <c r="G33" s="128">
        <v>0</v>
      </c>
      <c r="H33" s="128">
        <v>0</v>
      </c>
      <c r="I33" s="128">
        <v>0</v>
      </c>
      <c r="J33" s="88" t="s">
        <v>401</v>
      </c>
      <c r="K33" s="123">
        <v>80000</v>
      </c>
    </row>
    <row r="34" spans="1:11" ht="15.95" customHeight="1" x14ac:dyDescent="0.25">
      <c r="A34" s="543" t="s">
        <v>402</v>
      </c>
      <c r="B34" s="485" t="s">
        <v>403</v>
      </c>
      <c r="C34" s="551">
        <v>0</v>
      </c>
      <c r="D34" s="122" t="s">
        <v>46</v>
      </c>
      <c r="E34" s="128">
        <v>0</v>
      </c>
      <c r="F34" s="128">
        <v>0</v>
      </c>
      <c r="G34" s="128">
        <v>0</v>
      </c>
      <c r="H34" s="128">
        <v>0</v>
      </c>
      <c r="I34" s="128">
        <v>0</v>
      </c>
      <c r="J34" s="88" t="s">
        <v>404</v>
      </c>
      <c r="K34" s="123">
        <v>100000</v>
      </c>
    </row>
    <row r="35" spans="1:11" s="136" customFormat="1" ht="30" x14ac:dyDescent="0.25">
      <c r="A35" s="543" t="s">
        <v>321</v>
      </c>
      <c r="B35" s="518">
        <v>0</v>
      </c>
      <c r="C35" s="560" t="s">
        <v>405</v>
      </c>
      <c r="D35" s="128">
        <v>0</v>
      </c>
      <c r="E35" s="128">
        <v>0</v>
      </c>
      <c r="F35" s="128">
        <v>0</v>
      </c>
      <c r="G35" s="130">
        <v>234</v>
      </c>
      <c r="H35" s="128">
        <v>0</v>
      </c>
      <c r="I35" s="128">
        <v>0</v>
      </c>
      <c r="J35" s="88" t="s">
        <v>406</v>
      </c>
      <c r="K35" s="123">
        <v>10000</v>
      </c>
    </row>
    <row r="36" spans="1:11" ht="15.95" customHeight="1" x14ac:dyDescent="0.25">
      <c r="A36" s="543" t="s">
        <v>71</v>
      </c>
      <c r="B36" s="518">
        <v>0</v>
      </c>
      <c r="C36" s="511" t="s">
        <v>407</v>
      </c>
      <c r="D36" s="128">
        <v>0</v>
      </c>
      <c r="E36" s="128">
        <v>0</v>
      </c>
      <c r="F36" s="128">
        <v>0</v>
      </c>
      <c r="G36" s="130">
        <v>300</v>
      </c>
      <c r="H36" s="128">
        <v>0</v>
      </c>
      <c r="I36" s="128">
        <v>0</v>
      </c>
      <c r="J36" s="88" t="s">
        <v>408</v>
      </c>
      <c r="K36" s="123">
        <v>5000</v>
      </c>
    </row>
    <row r="37" spans="1:11" ht="15.95" customHeight="1" x14ac:dyDescent="0.25">
      <c r="A37" s="543"/>
      <c r="B37" s="518"/>
      <c r="C37" s="511"/>
      <c r="D37" s="128"/>
      <c r="E37" s="128"/>
      <c r="F37" s="128"/>
      <c r="G37" s="130"/>
      <c r="H37" s="128"/>
      <c r="I37" s="128"/>
      <c r="J37" s="88"/>
      <c r="K37" s="123"/>
    </row>
    <row r="38" spans="1:11" ht="15.95" customHeight="1" x14ac:dyDescent="0.25">
      <c r="A38" s="541" t="s">
        <v>113</v>
      </c>
      <c r="B38" s="484"/>
      <c r="C38" s="556"/>
      <c r="D38" s="84"/>
      <c r="E38" s="84"/>
      <c r="F38" s="84"/>
      <c r="G38" s="83"/>
      <c r="H38" s="83"/>
      <c r="I38" s="83"/>
      <c r="J38" s="83"/>
      <c r="K38" s="86">
        <f>SUM(K39:K39)</f>
        <v>0</v>
      </c>
    </row>
    <row r="39" spans="1:11" ht="19.5" customHeight="1" x14ac:dyDescent="0.25">
      <c r="A39" s="552">
        <v>0</v>
      </c>
      <c r="B39" s="518">
        <v>0</v>
      </c>
      <c r="C39" s="551">
        <v>0</v>
      </c>
      <c r="D39" s="128">
        <v>0</v>
      </c>
      <c r="E39" s="128">
        <v>0</v>
      </c>
      <c r="F39" s="128">
        <v>0</v>
      </c>
      <c r="G39" s="128">
        <v>0</v>
      </c>
      <c r="H39" s="128">
        <v>0</v>
      </c>
      <c r="I39" s="128">
        <v>0</v>
      </c>
      <c r="J39" s="128">
        <v>0</v>
      </c>
      <c r="K39" s="89">
        <v>0</v>
      </c>
    </row>
    <row r="40" spans="1:11" ht="15.95" customHeight="1" x14ac:dyDescent="0.25">
      <c r="A40" s="541" t="s">
        <v>114</v>
      </c>
      <c r="B40" s="484"/>
      <c r="C40" s="556"/>
      <c r="D40" s="84"/>
      <c r="E40" s="84"/>
      <c r="F40" s="84"/>
      <c r="G40" s="83"/>
      <c r="H40" s="83"/>
      <c r="I40" s="83"/>
      <c r="J40" s="83"/>
      <c r="K40" s="86">
        <f>SUM(K41:K43)</f>
        <v>150000</v>
      </c>
    </row>
    <row r="41" spans="1:11" ht="60" x14ac:dyDescent="0.25">
      <c r="A41" s="543" t="s">
        <v>409</v>
      </c>
      <c r="B41" s="485" t="s">
        <v>410</v>
      </c>
      <c r="C41" s="551">
        <v>0</v>
      </c>
      <c r="D41" s="495" t="s">
        <v>411</v>
      </c>
      <c r="E41" s="128">
        <v>0</v>
      </c>
      <c r="F41" s="128">
        <v>0</v>
      </c>
      <c r="G41" s="128">
        <v>0</v>
      </c>
      <c r="H41" s="128">
        <v>0</v>
      </c>
      <c r="I41" s="128">
        <v>0</v>
      </c>
      <c r="J41" s="88" t="s">
        <v>412</v>
      </c>
      <c r="K41" s="123">
        <v>100000</v>
      </c>
    </row>
    <row r="42" spans="1:11" x14ac:dyDescent="0.25">
      <c r="A42" s="543" t="s">
        <v>413</v>
      </c>
      <c r="B42" s="485" t="s">
        <v>414</v>
      </c>
      <c r="C42" s="561" t="s">
        <v>415</v>
      </c>
      <c r="D42" s="128">
        <v>0</v>
      </c>
      <c r="E42" s="128">
        <v>0</v>
      </c>
      <c r="F42" s="128">
        <v>0</v>
      </c>
      <c r="G42" s="128">
        <v>0</v>
      </c>
      <c r="H42" s="130">
        <v>529.79999999999995</v>
      </c>
      <c r="I42" s="130">
        <v>794.7</v>
      </c>
      <c r="J42" s="88" t="s">
        <v>416</v>
      </c>
      <c r="K42" s="123">
        <v>50000</v>
      </c>
    </row>
    <row r="43" spans="1:11" ht="15.95" customHeight="1" x14ac:dyDescent="0.25">
      <c r="A43" s="543" t="s">
        <v>417</v>
      </c>
      <c r="B43" s="485" t="s">
        <v>418</v>
      </c>
      <c r="C43" s="561" t="s">
        <v>415</v>
      </c>
      <c r="D43" s="128">
        <v>0</v>
      </c>
      <c r="E43" s="128">
        <v>0</v>
      </c>
      <c r="F43" s="128">
        <v>0</v>
      </c>
      <c r="G43" s="128">
        <v>0</v>
      </c>
      <c r="H43" s="130">
        <v>316</v>
      </c>
      <c r="I43" s="130">
        <v>6463</v>
      </c>
      <c r="J43" s="88" t="s">
        <v>419</v>
      </c>
      <c r="K43" s="123">
        <v>0</v>
      </c>
    </row>
    <row r="44" spans="1:11" ht="15.95" customHeight="1" x14ac:dyDescent="0.25">
      <c r="A44" s="543"/>
      <c r="B44" s="485"/>
      <c r="C44" s="561"/>
      <c r="D44" s="128"/>
      <c r="E44" s="128"/>
      <c r="F44" s="128"/>
      <c r="G44" s="128"/>
      <c r="H44" s="130"/>
      <c r="I44" s="130"/>
      <c r="J44" s="88"/>
      <c r="K44" s="123"/>
    </row>
    <row r="45" spans="1:11" ht="20.25" customHeight="1" x14ac:dyDescent="0.25">
      <c r="A45" s="541" t="s">
        <v>116</v>
      </c>
      <c r="B45" s="484"/>
      <c r="C45" s="556"/>
      <c r="D45" s="84"/>
      <c r="E45" s="84"/>
      <c r="F45" s="84"/>
      <c r="G45" s="83"/>
      <c r="H45" s="83"/>
      <c r="I45" s="83"/>
      <c r="J45" s="83"/>
      <c r="K45" s="86">
        <f>SUM(K46)</f>
        <v>0</v>
      </c>
    </row>
    <row r="46" spans="1:11" ht="15.95" customHeight="1" x14ac:dyDescent="0.25">
      <c r="A46" s="505">
        <v>0</v>
      </c>
      <c r="B46" s="518">
        <v>0</v>
      </c>
      <c r="C46" s="551">
        <v>0</v>
      </c>
      <c r="D46" s="128">
        <v>0</v>
      </c>
      <c r="E46" s="128">
        <v>0</v>
      </c>
      <c r="F46" s="128">
        <v>0</v>
      </c>
      <c r="G46" s="128">
        <v>0</v>
      </c>
      <c r="H46" s="128">
        <v>0</v>
      </c>
      <c r="I46" s="128">
        <v>0</v>
      </c>
      <c r="J46" s="128">
        <v>0</v>
      </c>
      <c r="K46" s="89">
        <v>0</v>
      </c>
    </row>
    <row r="47" spans="1:11" ht="15.95" customHeight="1" x14ac:dyDescent="0.25">
      <c r="A47" s="541" t="s">
        <v>117</v>
      </c>
      <c r="B47" s="484"/>
      <c r="C47" s="556"/>
      <c r="D47" s="84"/>
      <c r="E47" s="84"/>
      <c r="F47" s="84"/>
      <c r="G47" s="83"/>
      <c r="H47" s="83"/>
      <c r="I47" s="83"/>
      <c r="J47" s="83"/>
      <c r="K47" s="86">
        <f>SUM(K48:K52)</f>
        <v>1320000</v>
      </c>
    </row>
    <row r="48" spans="1:11" ht="15.95" customHeight="1" x14ac:dyDescent="0.25">
      <c r="A48" s="544" t="s">
        <v>420</v>
      </c>
      <c r="B48" s="519" t="s">
        <v>421</v>
      </c>
      <c r="C48" s="551">
        <v>0</v>
      </c>
      <c r="D48" s="142">
        <v>0.28000000000000003</v>
      </c>
      <c r="E48" s="128">
        <v>0</v>
      </c>
      <c r="F48" s="128">
        <v>0</v>
      </c>
      <c r="G48" s="128">
        <v>0</v>
      </c>
      <c r="H48" s="128">
        <v>0</v>
      </c>
      <c r="I48" s="128">
        <v>0</v>
      </c>
      <c r="J48" s="128">
        <v>0</v>
      </c>
      <c r="K48" s="140">
        <v>500000</v>
      </c>
    </row>
    <row r="49" spans="1:11" x14ac:dyDescent="0.25">
      <c r="A49" s="544" t="s">
        <v>422</v>
      </c>
      <c r="B49" s="520" t="s">
        <v>423</v>
      </c>
      <c r="C49" s="551">
        <v>0</v>
      </c>
      <c r="D49" s="128">
        <v>0</v>
      </c>
      <c r="E49" s="128">
        <v>0</v>
      </c>
      <c r="F49" s="128">
        <v>0</v>
      </c>
      <c r="G49" s="128">
        <v>0</v>
      </c>
      <c r="H49" s="128">
        <v>0</v>
      </c>
      <c r="I49" s="128">
        <v>0</v>
      </c>
      <c r="J49" s="128">
        <v>0</v>
      </c>
      <c r="K49" s="140">
        <v>200000</v>
      </c>
    </row>
    <row r="50" spans="1:11" ht="15.95" customHeight="1" x14ac:dyDescent="0.25">
      <c r="A50" s="544" t="s">
        <v>424</v>
      </c>
      <c r="B50" s="514" t="s">
        <v>425</v>
      </c>
      <c r="C50" s="510" t="s">
        <v>230</v>
      </c>
      <c r="D50" s="128">
        <v>0</v>
      </c>
      <c r="E50" s="128">
        <v>0</v>
      </c>
      <c r="F50" s="128">
        <v>0</v>
      </c>
      <c r="G50" s="128">
        <v>0</v>
      </c>
      <c r="H50" s="128">
        <v>0</v>
      </c>
      <c r="I50" s="128">
        <v>0</v>
      </c>
      <c r="J50" s="132" t="s">
        <v>426</v>
      </c>
      <c r="K50" s="140">
        <v>300000</v>
      </c>
    </row>
    <row r="51" spans="1:11" s="136" customFormat="1" ht="15.95" customHeight="1" x14ac:dyDescent="0.25">
      <c r="A51" s="544" t="s">
        <v>427</v>
      </c>
      <c r="B51" s="514" t="s">
        <v>428</v>
      </c>
      <c r="C51" s="510" t="s">
        <v>429</v>
      </c>
      <c r="D51" s="128">
        <v>0</v>
      </c>
      <c r="E51" s="128">
        <v>0</v>
      </c>
      <c r="F51" s="128">
        <v>0</v>
      </c>
      <c r="G51" s="128">
        <v>0</v>
      </c>
      <c r="H51" s="139">
        <v>1307</v>
      </c>
      <c r="I51" s="139">
        <v>3479</v>
      </c>
      <c r="J51" s="132" t="s">
        <v>430</v>
      </c>
      <c r="K51" s="140">
        <v>250000</v>
      </c>
    </row>
    <row r="52" spans="1:11" s="136" customFormat="1" ht="30" customHeight="1" x14ac:dyDescent="0.25">
      <c r="A52" s="544" t="s">
        <v>431</v>
      </c>
      <c r="B52" s="514" t="s">
        <v>432</v>
      </c>
      <c r="C52" s="510" t="s">
        <v>230</v>
      </c>
      <c r="D52" s="142">
        <v>0.12</v>
      </c>
      <c r="E52" s="128">
        <v>0</v>
      </c>
      <c r="F52" s="128">
        <v>0</v>
      </c>
      <c r="G52" s="128">
        <v>0</v>
      </c>
      <c r="H52" s="128">
        <v>0</v>
      </c>
      <c r="I52" s="128">
        <v>0</v>
      </c>
      <c r="J52" s="132" t="s">
        <v>433</v>
      </c>
      <c r="K52" s="140">
        <v>70000</v>
      </c>
    </row>
    <row r="53" spans="1:11" s="136" customFormat="1" ht="15.95" customHeight="1" x14ac:dyDescent="0.25">
      <c r="A53" s="544"/>
      <c r="B53" s="514"/>
      <c r="C53" s="510"/>
      <c r="D53" s="142"/>
      <c r="E53" s="128"/>
      <c r="F53" s="128"/>
      <c r="G53" s="128"/>
      <c r="H53" s="128"/>
      <c r="I53" s="128"/>
      <c r="J53" s="132"/>
      <c r="K53" s="140"/>
    </row>
    <row r="54" spans="1:11" s="136" customFormat="1" ht="29.25" customHeight="1" x14ac:dyDescent="0.25">
      <c r="A54" s="525" t="s">
        <v>2055</v>
      </c>
      <c r="B54" s="526"/>
      <c r="C54" s="562"/>
      <c r="D54" s="527"/>
      <c r="E54" s="528"/>
      <c r="F54" s="528"/>
      <c r="G54" s="528"/>
      <c r="H54" s="528"/>
      <c r="I54" s="528"/>
      <c r="J54" s="529"/>
      <c r="K54" s="530">
        <f>SUM(K55:K57)</f>
        <v>6205000</v>
      </c>
    </row>
    <row r="55" spans="1:11" s="136" customFormat="1" x14ac:dyDescent="0.25">
      <c r="A55" s="547" t="s">
        <v>420</v>
      </c>
      <c r="B55" s="519" t="s">
        <v>421</v>
      </c>
      <c r="C55" s="510" t="s">
        <v>230</v>
      </c>
      <c r="D55" s="142">
        <v>0.48499999999999999</v>
      </c>
      <c r="E55" s="128">
        <v>0</v>
      </c>
      <c r="F55" s="128">
        <v>0</v>
      </c>
      <c r="G55" s="128">
        <v>0</v>
      </c>
      <c r="H55" s="128">
        <v>0</v>
      </c>
      <c r="I55" s="128">
        <v>0</v>
      </c>
      <c r="J55" s="128">
        <v>0</v>
      </c>
      <c r="K55" s="140">
        <v>5500000</v>
      </c>
    </row>
    <row r="56" spans="1:11" s="136" customFormat="1" ht="15.95" customHeight="1" x14ac:dyDescent="0.25">
      <c r="A56" s="547" t="s">
        <v>434</v>
      </c>
      <c r="B56" s="521" t="s">
        <v>435</v>
      </c>
      <c r="C56" s="510" t="s">
        <v>230</v>
      </c>
      <c r="D56" s="128">
        <v>0</v>
      </c>
      <c r="E56" s="128">
        <v>0</v>
      </c>
      <c r="F56" s="128">
        <v>0</v>
      </c>
      <c r="G56" s="128">
        <v>0</v>
      </c>
      <c r="H56" s="139">
        <v>12317</v>
      </c>
      <c r="I56" s="139">
        <v>110020</v>
      </c>
      <c r="J56" s="128">
        <v>0</v>
      </c>
      <c r="K56" s="140">
        <v>705000</v>
      </c>
    </row>
    <row r="57" spans="1:11" s="136" customFormat="1" ht="15.95" customHeight="1" x14ac:dyDescent="0.25">
      <c r="A57" s="544"/>
      <c r="B57" s="514"/>
      <c r="C57" s="510"/>
      <c r="D57" s="142"/>
      <c r="E57" s="128"/>
      <c r="F57" s="128"/>
      <c r="G57" s="128"/>
      <c r="H57" s="128"/>
      <c r="I57" s="128"/>
      <c r="J57" s="132"/>
      <c r="K57" s="140"/>
    </row>
    <row r="58" spans="1:11" s="136" customFormat="1" ht="33" customHeight="1" x14ac:dyDescent="0.25">
      <c r="A58" s="531" t="s">
        <v>2056</v>
      </c>
      <c r="B58" s="532"/>
      <c r="C58" s="563"/>
      <c r="D58" s="533"/>
      <c r="E58" s="534"/>
      <c r="F58" s="534"/>
      <c r="G58" s="534"/>
      <c r="H58" s="534"/>
      <c r="I58" s="534"/>
      <c r="J58" s="535"/>
      <c r="K58" s="553">
        <f>SUM(K59:K62)</f>
        <v>2966000</v>
      </c>
    </row>
    <row r="59" spans="1:11" s="136" customFormat="1" ht="15.95" hidden="1" customHeight="1" x14ac:dyDescent="0.25">
      <c r="A59" s="544" t="s">
        <v>436</v>
      </c>
      <c r="B59" s="514" t="s">
        <v>437</v>
      </c>
      <c r="C59" s="510" t="s">
        <v>230</v>
      </c>
      <c r="D59" s="128">
        <v>0</v>
      </c>
      <c r="E59" s="128">
        <v>0</v>
      </c>
      <c r="F59" s="128">
        <v>0</v>
      </c>
      <c r="G59" s="128">
        <v>0</v>
      </c>
      <c r="H59" s="139">
        <v>1700</v>
      </c>
      <c r="I59" s="139">
        <v>2000</v>
      </c>
      <c r="J59" s="128">
        <v>0</v>
      </c>
      <c r="K59" s="140">
        <v>2826000</v>
      </c>
    </row>
    <row r="60" spans="1:11" s="136" customFormat="1" ht="15.95" customHeight="1" x14ac:dyDescent="0.25">
      <c r="A60" s="544" t="s">
        <v>438</v>
      </c>
      <c r="B60" s="514" t="s">
        <v>439</v>
      </c>
      <c r="C60" s="510" t="s">
        <v>230</v>
      </c>
      <c r="D60" s="142">
        <v>0.02</v>
      </c>
      <c r="E60" s="128">
        <v>0</v>
      </c>
      <c r="F60" s="128">
        <v>0</v>
      </c>
      <c r="G60" s="128">
        <v>0</v>
      </c>
      <c r="H60" s="128">
        <v>0</v>
      </c>
      <c r="I60" s="128">
        <v>0</v>
      </c>
      <c r="J60" s="128">
        <v>0</v>
      </c>
      <c r="K60" s="140">
        <v>70000</v>
      </c>
    </row>
    <row r="61" spans="1:11" s="136" customFormat="1" ht="15.95" customHeight="1" x14ac:dyDescent="0.25">
      <c r="A61" s="544" t="s">
        <v>440</v>
      </c>
      <c r="B61" s="514" t="s">
        <v>439</v>
      </c>
      <c r="C61" s="510" t="s">
        <v>230</v>
      </c>
      <c r="D61" s="142">
        <v>0.02</v>
      </c>
      <c r="E61" s="128">
        <v>0</v>
      </c>
      <c r="F61" s="128">
        <v>0</v>
      </c>
      <c r="G61" s="128">
        <v>0</v>
      </c>
      <c r="H61" s="128">
        <v>0</v>
      </c>
      <c r="I61" s="128">
        <v>0</v>
      </c>
      <c r="J61" s="128">
        <v>0</v>
      </c>
      <c r="K61" s="140">
        <v>70000</v>
      </c>
    </row>
    <row r="62" spans="1:11" s="136" customFormat="1" ht="15.95" customHeight="1" x14ac:dyDescent="0.25">
      <c r="A62" s="544"/>
      <c r="B62" s="514"/>
      <c r="C62" s="510"/>
      <c r="D62" s="142"/>
      <c r="E62" s="128"/>
      <c r="F62" s="128"/>
      <c r="G62" s="128"/>
      <c r="H62" s="128"/>
      <c r="I62" s="128"/>
      <c r="J62" s="132"/>
      <c r="K62" s="140"/>
    </row>
    <row r="63" spans="1:11" s="136" customFormat="1" ht="15.95" customHeight="1" x14ac:dyDescent="0.25">
      <c r="A63" s="548" t="s">
        <v>131</v>
      </c>
      <c r="B63" s="536"/>
      <c r="C63" s="564"/>
      <c r="D63" s="537"/>
      <c r="E63" s="537"/>
      <c r="F63" s="537"/>
      <c r="G63" s="445"/>
      <c r="H63" s="445"/>
      <c r="I63" s="445"/>
      <c r="J63" s="445"/>
      <c r="K63" s="64">
        <f>+K10+K12+K25+K29+K38+K40+K45+K47+K54+K58</f>
        <v>21741000</v>
      </c>
    </row>
    <row r="64" spans="1:11" s="136" customFormat="1" ht="15.95" customHeight="1" x14ac:dyDescent="0.25">
      <c r="A64" s="506"/>
      <c r="B64" s="522"/>
      <c r="C64" s="565"/>
      <c r="K64" s="499"/>
    </row>
    <row r="65" spans="1:11" s="136" customFormat="1" ht="15.95" hidden="1" customHeight="1" x14ac:dyDescent="0.25">
      <c r="A65" s="506"/>
      <c r="B65" s="522"/>
      <c r="C65" s="565"/>
      <c r="K65" s="499"/>
    </row>
    <row r="66" spans="1:11" s="126" customFormat="1" ht="26.25" customHeight="1" x14ac:dyDescent="0.25">
      <c r="A66" s="507"/>
      <c r="B66" s="523"/>
      <c r="C66" s="566"/>
      <c r="K66" s="500"/>
    </row>
    <row r="67" spans="1:11" x14ac:dyDescent="0.25">
      <c r="A67" s="549"/>
      <c r="B67" s="524"/>
      <c r="C67" s="549"/>
      <c r="D67" s="143"/>
      <c r="E67" s="143"/>
      <c r="F67" s="143"/>
      <c r="G67" s="143"/>
      <c r="H67" s="143"/>
      <c r="I67" s="143"/>
      <c r="J67" s="143"/>
      <c r="K67" s="501"/>
    </row>
    <row r="70" spans="1:11" x14ac:dyDescent="0.25">
      <c r="A70" s="550"/>
    </row>
    <row r="71" spans="1:11" x14ac:dyDescent="0.25">
      <c r="A71" s="550"/>
    </row>
    <row r="72" spans="1:11" x14ac:dyDescent="0.25">
      <c r="A72" s="550"/>
    </row>
    <row r="73" spans="1:11" x14ac:dyDescent="0.25">
      <c r="A73" s="550"/>
    </row>
    <row r="74" spans="1:11" x14ac:dyDescent="0.25">
      <c r="A74" s="550"/>
    </row>
    <row r="75" spans="1:11" x14ac:dyDescent="0.25">
      <c r="A75" s="550"/>
    </row>
    <row r="76" spans="1:11" x14ac:dyDescent="0.25">
      <c r="A76" s="550"/>
    </row>
    <row r="77" spans="1:11" x14ac:dyDescent="0.25">
      <c r="A77" s="550"/>
    </row>
    <row r="78" spans="1:11" x14ac:dyDescent="0.25">
      <c r="A78" s="550"/>
    </row>
    <row r="79" spans="1:11" x14ac:dyDescent="0.25">
      <c r="A79" s="550"/>
    </row>
    <row r="80" spans="1:11" x14ac:dyDescent="0.25">
      <c r="A80" s="502"/>
    </row>
  </sheetData>
  <mergeCells count="11">
    <mergeCell ref="E7:F7"/>
    <mergeCell ref="H7:I7"/>
    <mergeCell ref="J8:J9"/>
    <mergeCell ref="K8:K9"/>
    <mergeCell ref="A8:A9"/>
    <mergeCell ref="B8:B9"/>
    <mergeCell ref="C8:C9"/>
    <mergeCell ref="D8:D9"/>
    <mergeCell ref="G8:G9"/>
    <mergeCell ref="E8:F8"/>
    <mergeCell ref="H8:I8"/>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80" zoomScaleNormal="80" workbookViewId="0">
      <selection activeCell="C4" sqref="C4"/>
    </sheetView>
  </sheetViews>
  <sheetFormatPr baseColWidth="10" defaultRowHeight="15" x14ac:dyDescent="0.25"/>
  <cols>
    <col min="1" max="1" width="60.140625" bestFit="1" customWidth="1"/>
    <col min="2" max="2" width="21.28515625" style="488" bestFit="1" customWidth="1"/>
    <col min="3" max="3" width="19.28515625" style="488" bestFit="1" customWidth="1"/>
    <col min="4" max="4" width="9.7109375" customWidth="1"/>
    <col min="5" max="5" width="9.85546875" customWidth="1"/>
    <col min="6" max="6" width="11" customWidth="1"/>
    <col min="7" max="7" width="13.5703125" bestFit="1" customWidth="1"/>
    <col min="8" max="8" width="8.42578125" bestFit="1" customWidth="1"/>
    <col min="9" max="9" width="8.85546875" bestFit="1" customWidth="1"/>
    <col min="10" max="10" width="18.5703125" bestFit="1" customWidth="1"/>
    <col min="11" max="11" width="16.28515625" style="809" bestFit="1"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18" customFormat="1" x14ac:dyDescent="0.25">
      <c r="B1" s="478"/>
      <c r="C1" s="478"/>
      <c r="K1" s="798"/>
    </row>
    <row r="2" spans="1:11" s="18" customFormat="1" x14ac:dyDescent="0.25">
      <c r="A2" s="19" t="s">
        <v>84</v>
      </c>
      <c r="B2" s="479"/>
      <c r="C2" s="479"/>
      <c r="D2" s="20"/>
      <c r="E2" s="20"/>
      <c r="F2" s="20"/>
      <c r="G2" s="20"/>
      <c r="H2" s="20"/>
      <c r="I2" s="20"/>
      <c r="J2" s="20"/>
      <c r="K2" s="799" t="s">
        <v>20</v>
      </c>
    </row>
    <row r="3" spans="1:11" s="18" customFormat="1" x14ac:dyDescent="0.25">
      <c r="A3" s="154" t="s">
        <v>85</v>
      </c>
      <c r="B3" s="479"/>
      <c r="C3" s="479"/>
      <c r="D3" s="20"/>
      <c r="E3" s="20"/>
      <c r="F3" s="20"/>
      <c r="G3" s="20"/>
      <c r="H3" s="20"/>
      <c r="I3" s="20"/>
      <c r="J3" s="20"/>
      <c r="K3" s="800"/>
    </row>
    <row r="4" spans="1:11" s="18" customFormat="1" x14ac:dyDescent="0.25">
      <c r="A4" s="29" t="s">
        <v>2313</v>
      </c>
      <c r="B4" s="479"/>
      <c r="C4" s="479"/>
      <c r="D4" s="20"/>
      <c r="E4" s="20"/>
      <c r="F4" s="20"/>
      <c r="G4" s="20"/>
      <c r="H4" s="20"/>
      <c r="I4" s="20"/>
      <c r="J4" s="20"/>
      <c r="K4" s="800"/>
    </row>
    <row r="5" spans="1:11" s="18" customFormat="1" x14ac:dyDescent="0.25">
      <c r="A5" s="19"/>
      <c r="B5" s="479"/>
      <c r="C5" s="479"/>
      <c r="D5" s="20"/>
      <c r="E5" s="20"/>
      <c r="F5" s="20"/>
      <c r="G5" s="20"/>
      <c r="H5" s="20"/>
      <c r="I5" s="20"/>
      <c r="J5" s="20"/>
      <c r="K5" s="800"/>
    </row>
    <row r="6" spans="1:11" s="18" customFormat="1" ht="19.5" customHeight="1" x14ac:dyDescent="0.25">
      <c r="A6"/>
      <c r="B6" s="488"/>
      <c r="C6" s="488"/>
      <c r="D6"/>
      <c r="E6"/>
      <c r="F6"/>
      <c r="G6" s="20"/>
      <c r="H6" s="20"/>
      <c r="I6" s="20"/>
      <c r="J6" s="20"/>
      <c r="K6" s="800"/>
    </row>
    <row r="7" spans="1:11" s="18" customFormat="1" x14ac:dyDescent="0.25">
      <c r="A7" s="400" t="s">
        <v>21</v>
      </c>
      <c r="B7" s="738" t="s">
        <v>22</v>
      </c>
      <c r="C7" s="738" t="s">
        <v>23</v>
      </c>
      <c r="D7" s="400"/>
      <c r="E7" s="919" t="s">
        <v>24</v>
      </c>
      <c r="F7" s="919"/>
      <c r="G7" s="400" t="s">
        <v>25</v>
      </c>
      <c r="H7" s="932" t="s">
        <v>26</v>
      </c>
      <c r="I7" s="932"/>
      <c r="J7" s="400" t="s">
        <v>27</v>
      </c>
      <c r="K7" s="801" t="s">
        <v>28</v>
      </c>
    </row>
    <row r="8" spans="1:11" s="24" customFormat="1" x14ac:dyDescent="0.25">
      <c r="A8" s="933" t="s">
        <v>29</v>
      </c>
      <c r="B8" s="930" t="s">
        <v>30</v>
      </c>
      <c r="C8" s="930" t="s">
        <v>31</v>
      </c>
      <c r="D8" s="930" t="s">
        <v>32</v>
      </c>
      <c r="E8" s="930" t="s">
        <v>33</v>
      </c>
      <c r="F8" s="930"/>
      <c r="G8" s="930" t="s">
        <v>34</v>
      </c>
      <c r="H8" s="930" t="s">
        <v>35</v>
      </c>
      <c r="I8" s="930"/>
      <c r="J8" s="930" t="s">
        <v>36</v>
      </c>
      <c r="K8" s="967" t="s">
        <v>37</v>
      </c>
    </row>
    <row r="9" spans="1:11" s="24" customFormat="1" x14ac:dyDescent="0.25">
      <c r="A9" s="933"/>
      <c r="B9" s="930"/>
      <c r="C9" s="930"/>
      <c r="D9" s="930"/>
      <c r="E9" s="399" t="s">
        <v>38</v>
      </c>
      <c r="F9" s="399" t="s">
        <v>39</v>
      </c>
      <c r="G9" s="930"/>
      <c r="H9" s="399" t="s">
        <v>38</v>
      </c>
      <c r="I9" s="399" t="s">
        <v>39</v>
      </c>
      <c r="J9" s="930"/>
      <c r="K9" s="967"/>
    </row>
    <row r="10" spans="1:11" ht="15.95" customHeight="1" x14ac:dyDescent="0.25">
      <c r="A10" s="31" t="s">
        <v>88</v>
      </c>
      <c r="B10" s="480"/>
      <c r="C10" s="480"/>
      <c r="D10" s="32"/>
      <c r="E10" s="32"/>
      <c r="F10" s="32"/>
      <c r="G10" s="32"/>
      <c r="H10" s="32"/>
      <c r="I10" s="32"/>
      <c r="J10" s="32"/>
      <c r="K10" s="802">
        <f>SUM(K11)</f>
        <v>0</v>
      </c>
    </row>
    <row r="11" spans="1:11" ht="19.5" customHeight="1" x14ac:dyDescent="0.25">
      <c r="A11" s="39"/>
      <c r="B11" s="481"/>
      <c r="C11" s="481"/>
      <c r="D11" s="75"/>
      <c r="E11" s="75"/>
      <c r="F11" s="75"/>
      <c r="G11" s="36"/>
      <c r="H11" s="36"/>
      <c r="I11" s="36"/>
      <c r="J11" s="36"/>
      <c r="K11" s="803"/>
    </row>
    <row r="12" spans="1:11" ht="15.95" customHeight="1" x14ac:dyDescent="0.25">
      <c r="A12" s="31" t="s">
        <v>89</v>
      </c>
      <c r="B12" s="480"/>
      <c r="C12" s="480"/>
      <c r="D12" s="77"/>
      <c r="E12" s="77"/>
      <c r="F12" s="77"/>
      <c r="G12" s="32"/>
      <c r="H12" s="32"/>
      <c r="I12" s="32"/>
      <c r="J12" s="32"/>
      <c r="K12" s="802">
        <f>SUM(K13:K20)</f>
        <v>30844442</v>
      </c>
    </row>
    <row r="13" spans="1:11" ht="15.95" customHeight="1" x14ac:dyDescent="0.25">
      <c r="A13" s="39" t="s">
        <v>1767</v>
      </c>
      <c r="B13" s="482" t="s">
        <v>1768</v>
      </c>
      <c r="C13" s="482" t="s">
        <v>102</v>
      </c>
      <c r="D13" s="117" t="s">
        <v>1769</v>
      </c>
      <c r="E13" s="117"/>
      <c r="F13" s="117"/>
      <c r="G13" s="41"/>
      <c r="H13" s="41"/>
      <c r="I13" s="41"/>
      <c r="J13" s="41" t="s">
        <v>1770</v>
      </c>
      <c r="K13" s="804">
        <v>8950000</v>
      </c>
    </row>
    <row r="14" spans="1:11" ht="15.95" customHeight="1" x14ac:dyDescent="0.25">
      <c r="A14" s="675" t="s">
        <v>2315</v>
      </c>
      <c r="B14" s="482" t="s">
        <v>1768</v>
      </c>
      <c r="C14" s="482" t="s">
        <v>102</v>
      </c>
      <c r="D14" s="117">
        <v>0.22</v>
      </c>
      <c r="E14" s="117"/>
      <c r="F14" s="117"/>
      <c r="G14" s="41"/>
      <c r="H14" s="41"/>
      <c r="I14" s="41"/>
      <c r="J14" s="41" t="s">
        <v>1771</v>
      </c>
      <c r="K14" s="804">
        <v>13000449</v>
      </c>
    </row>
    <row r="15" spans="1:11" ht="15.95" customHeight="1" x14ac:dyDescent="0.25">
      <c r="A15" s="39" t="s">
        <v>1772</v>
      </c>
      <c r="B15" s="482" t="s">
        <v>1773</v>
      </c>
      <c r="C15" s="482" t="s">
        <v>1774</v>
      </c>
      <c r="D15" s="117"/>
      <c r="E15" s="117"/>
      <c r="F15" s="117"/>
      <c r="G15" s="41" t="s">
        <v>1775</v>
      </c>
      <c r="H15" s="41"/>
      <c r="I15" s="41"/>
      <c r="J15" s="41" t="s">
        <v>1776</v>
      </c>
      <c r="K15" s="804">
        <v>2500000</v>
      </c>
    </row>
    <row r="16" spans="1:11" ht="15.95" customHeight="1" x14ac:dyDescent="0.25">
      <c r="A16" s="39" t="s">
        <v>1777</v>
      </c>
      <c r="B16" s="482" t="s">
        <v>1778</v>
      </c>
      <c r="C16" s="482" t="s">
        <v>139</v>
      </c>
      <c r="D16" s="117"/>
      <c r="E16" s="117"/>
      <c r="F16" s="117"/>
      <c r="G16" s="41"/>
      <c r="H16" s="41"/>
      <c r="I16" s="41"/>
      <c r="J16" s="41" t="s">
        <v>1779</v>
      </c>
      <c r="K16" s="804">
        <v>850000</v>
      </c>
    </row>
    <row r="17" spans="1:11" ht="15.95" customHeight="1" x14ac:dyDescent="0.25">
      <c r="A17" s="39" t="s">
        <v>169</v>
      </c>
      <c r="B17" s="482" t="s">
        <v>1778</v>
      </c>
      <c r="C17" s="482" t="s">
        <v>160</v>
      </c>
      <c r="D17" s="117"/>
      <c r="E17" s="117"/>
      <c r="F17" s="117"/>
      <c r="G17" s="41"/>
      <c r="H17" s="41"/>
      <c r="I17" s="41"/>
      <c r="J17" s="41" t="s">
        <v>1780</v>
      </c>
      <c r="K17" s="804">
        <v>120000</v>
      </c>
    </row>
    <row r="18" spans="1:11" ht="15.95" customHeight="1" x14ac:dyDescent="0.25">
      <c r="A18" s="39" t="s">
        <v>159</v>
      </c>
      <c r="B18" s="482" t="s">
        <v>1781</v>
      </c>
      <c r="C18" s="482" t="s">
        <v>1782</v>
      </c>
      <c r="D18" s="117"/>
      <c r="E18" s="117"/>
      <c r="F18" s="117"/>
      <c r="G18" s="41"/>
      <c r="H18" s="41"/>
      <c r="I18" s="41"/>
      <c r="J18" s="41" t="s">
        <v>1783</v>
      </c>
      <c r="K18" s="804">
        <v>120000</v>
      </c>
    </row>
    <row r="19" spans="1:11" ht="15.95" customHeight="1" x14ac:dyDescent="0.25">
      <c r="A19" s="39" t="s">
        <v>1784</v>
      </c>
      <c r="B19" s="482"/>
      <c r="C19" s="482"/>
      <c r="D19" s="117"/>
      <c r="E19" s="117"/>
      <c r="F19" s="117"/>
      <c r="G19" s="41"/>
      <c r="H19" s="41"/>
      <c r="I19" s="41"/>
      <c r="J19" s="41"/>
      <c r="K19" s="804">
        <v>5303993</v>
      </c>
    </row>
    <row r="20" spans="1:11" ht="15.95" customHeight="1" x14ac:dyDescent="0.25">
      <c r="A20" s="39"/>
      <c r="B20" s="481"/>
      <c r="C20" s="481"/>
      <c r="D20" s="75"/>
      <c r="E20" s="75"/>
      <c r="F20" s="75"/>
      <c r="G20" s="36"/>
      <c r="H20" s="36"/>
      <c r="I20" s="36"/>
      <c r="J20" s="36"/>
      <c r="K20" s="803"/>
    </row>
    <row r="21" spans="1:11" s="18" customFormat="1" ht="15.95" customHeight="1" x14ac:dyDescent="0.25">
      <c r="A21" s="43" t="s">
        <v>106</v>
      </c>
      <c r="B21" s="484"/>
      <c r="C21" s="484"/>
      <c r="D21" s="84"/>
      <c r="E21" s="84"/>
      <c r="F21" s="84"/>
      <c r="G21" s="83"/>
      <c r="H21" s="83"/>
      <c r="I21" s="83"/>
      <c r="J21" s="83"/>
      <c r="K21" s="805">
        <f>SUM(K22:K23)</f>
        <v>250000</v>
      </c>
    </row>
    <row r="22" spans="1:11" s="18" customFormat="1" ht="15.95" customHeight="1" x14ac:dyDescent="0.25">
      <c r="A22" s="675" t="s">
        <v>154</v>
      </c>
      <c r="B22" s="485" t="s">
        <v>1778</v>
      </c>
      <c r="C22" s="485" t="s">
        <v>1785</v>
      </c>
      <c r="D22" s="122"/>
      <c r="E22" s="122"/>
      <c r="F22" s="122"/>
      <c r="G22" s="88"/>
      <c r="H22" s="88"/>
      <c r="I22" s="88"/>
      <c r="J22" s="88" t="s">
        <v>1786</v>
      </c>
      <c r="K22" s="806">
        <v>250000</v>
      </c>
    </row>
    <row r="23" spans="1:11" s="18" customFormat="1" ht="15.95" customHeight="1" x14ac:dyDescent="0.25">
      <c r="A23" s="39"/>
      <c r="B23" s="485"/>
      <c r="C23" s="485"/>
      <c r="D23" s="122"/>
      <c r="E23" s="122"/>
      <c r="F23" s="122"/>
      <c r="G23" s="88"/>
      <c r="H23" s="88"/>
      <c r="I23" s="88"/>
      <c r="J23" s="88"/>
      <c r="K23" s="806"/>
    </row>
    <row r="24" spans="1:11" ht="15.95" customHeight="1" x14ac:dyDescent="0.25">
      <c r="A24" s="31" t="s">
        <v>107</v>
      </c>
      <c r="B24" s="480"/>
      <c r="C24" s="480"/>
      <c r="D24" s="77"/>
      <c r="E24" s="77"/>
      <c r="F24" s="77"/>
      <c r="G24" s="32"/>
      <c r="H24" s="32"/>
      <c r="I24" s="32"/>
      <c r="J24" s="32"/>
      <c r="K24" s="802">
        <f>SUM(K25:K26)</f>
        <v>875000</v>
      </c>
    </row>
    <row r="25" spans="1:11" ht="15.95" customHeight="1" x14ac:dyDescent="0.25">
      <c r="A25" s="39" t="s">
        <v>157</v>
      </c>
      <c r="B25" s="482" t="s">
        <v>1778</v>
      </c>
      <c r="C25" s="482" t="s">
        <v>1787</v>
      </c>
      <c r="D25" s="117"/>
      <c r="E25" s="117"/>
      <c r="F25" s="117"/>
      <c r="G25" s="41"/>
      <c r="H25" s="41"/>
      <c r="I25" s="41"/>
      <c r="J25" s="41" t="s">
        <v>1788</v>
      </c>
      <c r="K25" s="804">
        <v>875000</v>
      </c>
    </row>
    <row r="26" spans="1:11" ht="15.95" customHeight="1" x14ac:dyDescent="0.25">
      <c r="A26" s="39"/>
      <c r="B26" s="481"/>
      <c r="C26" s="481"/>
      <c r="D26" s="75"/>
      <c r="E26" s="75"/>
      <c r="F26" s="75"/>
      <c r="G26" s="36"/>
      <c r="H26" s="36"/>
      <c r="I26" s="36"/>
      <c r="J26" s="36"/>
      <c r="K26" s="803"/>
    </row>
    <row r="27" spans="1:11" ht="15.95" customHeight="1" x14ac:dyDescent="0.25">
      <c r="A27" s="31" t="s">
        <v>113</v>
      </c>
      <c r="B27" s="480"/>
      <c r="C27" s="480"/>
      <c r="D27" s="77"/>
      <c r="E27" s="77"/>
      <c r="F27" s="77"/>
      <c r="G27" s="32"/>
      <c r="H27" s="32"/>
      <c r="I27" s="32"/>
      <c r="J27" s="32"/>
      <c r="K27" s="802">
        <f>SUM(K28:K28)</f>
        <v>0</v>
      </c>
    </row>
    <row r="28" spans="1:11" ht="15.95" customHeight="1" x14ac:dyDescent="0.25">
      <c r="A28" s="35"/>
      <c r="B28" s="481"/>
      <c r="C28" s="481"/>
      <c r="D28" s="75"/>
      <c r="E28" s="75"/>
      <c r="F28" s="75"/>
      <c r="G28" s="36"/>
      <c r="H28" s="36"/>
      <c r="I28" s="36"/>
      <c r="J28" s="36"/>
      <c r="K28" s="803"/>
    </row>
    <row r="29" spans="1:11" ht="15.95" customHeight="1" x14ac:dyDescent="0.25">
      <c r="A29" s="31" t="s">
        <v>114</v>
      </c>
      <c r="B29" s="480"/>
      <c r="C29" s="480"/>
      <c r="D29" s="77"/>
      <c r="E29" s="77"/>
      <c r="F29" s="77"/>
      <c r="G29" s="32"/>
      <c r="H29" s="32"/>
      <c r="I29" s="32"/>
      <c r="J29" s="32"/>
      <c r="K29" s="802">
        <f>SUM(K30:K31)</f>
        <v>300000</v>
      </c>
    </row>
    <row r="30" spans="1:11" ht="15.95" customHeight="1" x14ac:dyDescent="0.25">
      <c r="A30" s="39" t="s">
        <v>1789</v>
      </c>
      <c r="B30" s="482" t="s">
        <v>1790</v>
      </c>
      <c r="C30" s="482" t="s">
        <v>1787</v>
      </c>
      <c r="D30" s="117"/>
      <c r="E30" s="117"/>
      <c r="F30" s="117"/>
      <c r="G30" s="41"/>
      <c r="H30" s="41"/>
      <c r="I30" s="41"/>
      <c r="J30" s="41" t="s">
        <v>1791</v>
      </c>
      <c r="K30" s="804">
        <v>300000</v>
      </c>
    </row>
    <row r="31" spans="1:11" ht="15.95" customHeight="1" x14ac:dyDescent="0.25">
      <c r="A31" s="35"/>
      <c r="B31" s="481"/>
      <c r="C31" s="481"/>
      <c r="D31" s="75"/>
      <c r="E31" s="75"/>
      <c r="F31" s="75"/>
      <c r="G31" s="36"/>
      <c r="H31" s="36"/>
      <c r="I31" s="36"/>
      <c r="J31" s="36"/>
      <c r="K31" s="803"/>
    </row>
    <row r="32" spans="1:11" s="18" customFormat="1" ht="15.95" customHeight="1" x14ac:dyDescent="0.25">
      <c r="A32" s="43" t="s">
        <v>116</v>
      </c>
      <c r="B32" s="484"/>
      <c r="C32" s="484"/>
      <c r="D32" s="84"/>
      <c r="E32" s="84"/>
      <c r="F32" s="84"/>
      <c r="G32" s="83"/>
      <c r="H32" s="83"/>
      <c r="I32" s="83"/>
      <c r="J32" s="83"/>
      <c r="K32" s="805">
        <f>SUM(K33)</f>
        <v>100000</v>
      </c>
    </row>
    <row r="33" spans="1:11" s="18" customFormat="1" ht="15.95" customHeight="1" x14ac:dyDescent="0.25">
      <c r="A33" s="53" t="s">
        <v>2314</v>
      </c>
      <c r="B33" s="485" t="s">
        <v>1778</v>
      </c>
      <c r="C33" s="485" t="s">
        <v>1792</v>
      </c>
      <c r="D33" s="122"/>
      <c r="E33" s="122"/>
      <c r="F33" s="122"/>
      <c r="G33" s="88"/>
      <c r="H33" s="88"/>
      <c r="I33" s="88"/>
      <c r="J33" s="88" t="s">
        <v>1793</v>
      </c>
      <c r="K33" s="806">
        <v>100000</v>
      </c>
    </row>
    <row r="34" spans="1:11" s="18" customFormat="1" ht="15.95" customHeight="1" x14ac:dyDescent="0.25">
      <c r="A34" s="53"/>
      <c r="B34" s="485"/>
      <c r="C34" s="485"/>
      <c r="D34" s="122"/>
      <c r="E34" s="122"/>
      <c r="F34" s="122"/>
      <c r="G34" s="88"/>
      <c r="H34" s="88"/>
      <c r="I34" s="88"/>
      <c r="J34" s="88"/>
      <c r="K34" s="806"/>
    </row>
    <row r="35" spans="1:11" ht="15.95" customHeight="1" x14ac:dyDescent="0.25">
      <c r="A35" s="31" t="s">
        <v>117</v>
      </c>
      <c r="B35" s="480"/>
      <c r="C35" s="480"/>
      <c r="D35" s="77"/>
      <c r="E35" s="77"/>
      <c r="F35" s="77"/>
      <c r="G35" s="32"/>
      <c r="H35" s="32"/>
      <c r="I35" s="32"/>
      <c r="J35" s="32"/>
      <c r="K35" s="802">
        <f>SUM(K36)</f>
        <v>0</v>
      </c>
    </row>
    <row r="36" spans="1:11" x14ac:dyDescent="0.25">
      <c r="A36" s="35"/>
      <c r="B36" s="481"/>
      <c r="C36" s="481"/>
      <c r="D36" s="75"/>
      <c r="E36" s="75"/>
      <c r="F36" s="75"/>
      <c r="G36" s="36"/>
      <c r="H36" s="36"/>
      <c r="I36" s="36"/>
      <c r="J36" s="36"/>
      <c r="K36" s="803"/>
    </row>
    <row r="37" spans="1:11" x14ac:dyDescent="0.25">
      <c r="A37" s="55" t="s">
        <v>131</v>
      </c>
      <c r="B37" s="487"/>
      <c r="C37" s="487"/>
      <c r="D37" s="96"/>
      <c r="E37" s="96"/>
      <c r="F37" s="96"/>
      <c r="G37" s="739"/>
      <c r="H37" s="739"/>
      <c r="I37" s="739"/>
      <c r="J37" s="739"/>
      <c r="K37" s="807">
        <f>+K10+K12+K21+K24+K27+K29+K32+K35</f>
        <v>32369442</v>
      </c>
    </row>
    <row r="38" spans="1:11" x14ac:dyDescent="0.25">
      <c r="A38" s="27"/>
      <c r="B38" s="489"/>
      <c r="C38" s="489"/>
      <c r="D38" s="28"/>
      <c r="E38" s="28"/>
      <c r="F38" s="28"/>
      <c r="G38" s="28"/>
      <c r="H38" s="28"/>
      <c r="I38" s="28"/>
      <c r="J38" s="28"/>
      <c r="K38" s="808"/>
    </row>
  </sheetData>
  <mergeCells count="11">
    <mergeCell ref="H8:I8"/>
    <mergeCell ref="J8:J9"/>
    <mergeCell ref="K8:K9"/>
    <mergeCell ref="H7:I7"/>
    <mergeCell ref="A8:A9"/>
    <mergeCell ref="B8:B9"/>
    <mergeCell ref="C8:C9"/>
    <mergeCell ref="D8:D9"/>
    <mergeCell ref="E8:F8"/>
    <mergeCell ref="G8:G9"/>
    <mergeCell ref="E7:F7"/>
  </mergeCells>
  <pageMargins left="0.70866141732283472" right="0.70866141732283472" top="0.74803149606299213" bottom="0.74803149606299213" header="0.31496062992125984" footer="0.31496062992125984"/>
  <pageSetup paperSize="9" scale="5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zoomScale="80" zoomScaleNormal="80" workbookViewId="0">
      <selection activeCell="G1" sqref="G1"/>
    </sheetView>
  </sheetViews>
  <sheetFormatPr baseColWidth="10" defaultRowHeight="15" x14ac:dyDescent="0.25"/>
  <cols>
    <col min="1" max="1" width="104.85546875" bestFit="1" customWidth="1"/>
    <col min="2" max="2" width="21.42578125" style="488" bestFit="1" customWidth="1"/>
    <col min="3" max="3" width="13.140625" style="488" customWidth="1"/>
    <col min="4" max="4" width="13.140625" customWidth="1"/>
    <col min="5" max="5" width="10.140625" bestFit="1" customWidth="1"/>
    <col min="6" max="6" width="11.5703125" bestFit="1" customWidth="1"/>
    <col min="7" max="7" width="9.28515625" bestFit="1" customWidth="1"/>
    <col min="8" max="8" width="10" customWidth="1"/>
    <col min="9" max="9" width="10.85546875" bestFit="1" customWidth="1"/>
    <col min="10" max="10" width="26.5703125" bestFit="1" customWidth="1"/>
    <col min="11" max="11" width="16.28515625" style="150" bestFit="1" customWidth="1"/>
    <col min="12" max="12" width="1.28515625" customWidth="1"/>
    <col min="257" max="257" width="68" customWidth="1"/>
    <col min="258" max="265" width="17.7109375" customWidth="1"/>
    <col min="266" max="266" width="22.42578125" customWidth="1"/>
    <col min="267" max="267" width="17.7109375" customWidth="1"/>
    <col min="268" max="268" width="1.28515625" customWidth="1"/>
    <col min="513" max="513" width="68" customWidth="1"/>
    <col min="514" max="521" width="17.7109375" customWidth="1"/>
    <col min="522" max="522" width="22.42578125" customWidth="1"/>
    <col min="523" max="523" width="17.7109375" customWidth="1"/>
    <col min="524" max="524" width="1.28515625" customWidth="1"/>
    <col min="769" max="769" width="68" customWidth="1"/>
    <col min="770" max="777" width="17.7109375" customWidth="1"/>
    <col min="778" max="778" width="22.42578125" customWidth="1"/>
    <col min="779" max="779" width="17.7109375" customWidth="1"/>
    <col min="780" max="780" width="1.28515625" customWidth="1"/>
    <col min="1025" max="1025" width="68" customWidth="1"/>
    <col min="1026" max="1033" width="17.7109375" customWidth="1"/>
    <col min="1034" max="1034" width="22.42578125" customWidth="1"/>
    <col min="1035" max="1035" width="17.7109375" customWidth="1"/>
    <col min="1036" max="1036" width="1.28515625" customWidth="1"/>
    <col min="1281" max="1281" width="68" customWidth="1"/>
    <col min="1282" max="1289" width="17.7109375" customWidth="1"/>
    <col min="1290" max="1290" width="22.42578125" customWidth="1"/>
    <col min="1291" max="1291" width="17.7109375" customWidth="1"/>
    <col min="1292" max="1292" width="1.28515625" customWidth="1"/>
    <col min="1537" max="1537" width="68" customWidth="1"/>
    <col min="1538" max="1545" width="17.7109375" customWidth="1"/>
    <col min="1546" max="1546" width="22.42578125" customWidth="1"/>
    <col min="1547" max="1547" width="17.7109375" customWidth="1"/>
    <col min="1548" max="1548" width="1.28515625" customWidth="1"/>
    <col min="1793" max="1793" width="68" customWidth="1"/>
    <col min="1794" max="1801" width="17.7109375" customWidth="1"/>
    <col min="1802" max="1802" width="22.42578125" customWidth="1"/>
    <col min="1803" max="1803" width="17.7109375" customWidth="1"/>
    <col min="1804" max="1804" width="1.28515625" customWidth="1"/>
    <col min="2049" max="2049" width="68" customWidth="1"/>
    <col min="2050" max="2057" width="17.7109375" customWidth="1"/>
    <col min="2058" max="2058" width="22.42578125" customWidth="1"/>
    <col min="2059" max="2059" width="17.7109375" customWidth="1"/>
    <col min="2060" max="2060" width="1.28515625" customWidth="1"/>
    <col min="2305" max="2305" width="68" customWidth="1"/>
    <col min="2306" max="2313" width="17.7109375" customWidth="1"/>
    <col min="2314" max="2314" width="22.42578125" customWidth="1"/>
    <col min="2315" max="2315" width="17.7109375" customWidth="1"/>
    <col min="2316" max="2316" width="1.28515625" customWidth="1"/>
    <col min="2561" max="2561" width="68" customWidth="1"/>
    <col min="2562" max="2569" width="17.7109375" customWidth="1"/>
    <col min="2570" max="2570" width="22.42578125" customWidth="1"/>
    <col min="2571" max="2571" width="17.7109375" customWidth="1"/>
    <col min="2572" max="2572" width="1.28515625" customWidth="1"/>
    <col min="2817" max="2817" width="68" customWidth="1"/>
    <col min="2818" max="2825" width="17.7109375" customWidth="1"/>
    <col min="2826" max="2826" width="22.42578125" customWidth="1"/>
    <col min="2827" max="2827" width="17.7109375" customWidth="1"/>
    <col min="2828" max="2828" width="1.28515625" customWidth="1"/>
    <col min="3073" max="3073" width="68" customWidth="1"/>
    <col min="3074" max="3081" width="17.7109375" customWidth="1"/>
    <col min="3082" max="3082" width="22.42578125" customWidth="1"/>
    <col min="3083" max="3083" width="17.7109375" customWidth="1"/>
    <col min="3084" max="3084" width="1.28515625" customWidth="1"/>
    <col min="3329" max="3329" width="68" customWidth="1"/>
    <col min="3330" max="3337" width="17.7109375" customWidth="1"/>
    <col min="3338" max="3338" width="22.42578125" customWidth="1"/>
    <col min="3339" max="3339" width="17.7109375" customWidth="1"/>
    <col min="3340" max="3340" width="1.28515625" customWidth="1"/>
    <col min="3585" max="3585" width="68" customWidth="1"/>
    <col min="3586" max="3593" width="17.7109375" customWidth="1"/>
    <col min="3594" max="3594" width="22.42578125" customWidth="1"/>
    <col min="3595" max="3595" width="17.7109375" customWidth="1"/>
    <col min="3596" max="3596" width="1.28515625" customWidth="1"/>
    <col min="3841" max="3841" width="68" customWidth="1"/>
    <col min="3842" max="3849" width="17.7109375" customWidth="1"/>
    <col min="3850" max="3850" width="22.42578125" customWidth="1"/>
    <col min="3851" max="3851" width="17.7109375" customWidth="1"/>
    <col min="3852" max="3852" width="1.28515625" customWidth="1"/>
    <col min="4097" max="4097" width="68" customWidth="1"/>
    <col min="4098" max="4105" width="17.7109375" customWidth="1"/>
    <col min="4106" max="4106" width="22.42578125" customWidth="1"/>
    <col min="4107" max="4107" width="17.7109375" customWidth="1"/>
    <col min="4108" max="4108" width="1.28515625" customWidth="1"/>
    <col min="4353" max="4353" width="68" customWidth="1"/>
    <col min="4354" max="4361" width="17.7109375" customWidth="1"/>
    <col min="4362" max="4362" width="22.42578125" customWidth="1"/>
    <col min="4363" max="4363" width="17.7109375" customWidth="1"/>
    <col min="4364" max="4364" width="1.28515625" customWidth="1"/>
    <col min="4609" max="4609" width="68" customWidth="1"/>
    <col min="4610" max="4617" width="17.7109375" customWidth="1"/>
    <col min="4618" max="4618" width="22.42578125" customWidth="1"/>
    <col min="4619" max="4619" width="17.7109375" customWidth="1"/>
    <col min="4620" max="4620" width="1.28515625" customWidth="1"/>
    <col min="4865" max="4865" width="68" customWidth="1"/>
    <col min="4866" max="4873" width="17.7109375" customWidth="1"/>
    <col min="4874" max="4874" width="22.42578125" customWidth="1"/>
    <col min="4875" max="4875" width="17.7109375" customWidth="1"/>
    <col min="4876" max="4876" width="1.28515625" customWidth="1"/>
    <col min="5121" max="5121" width="68" customWidth="1"/>
    <col min="5122" max="5129" width="17.7109375" customWidth="1"/>
    <col min="5130" max="5130" width="22.42578125" customWidth="1"/>
    <col min="5131" max="5131" width="17.7109375" customWidth="1"/>
    <col min="5132" max="5132" width="1.28515625" customWidth="1"/>
    <col min="5377" max="5377" width="68" customWidth="1"/>
    <col min="5378" max="5385" width="17.7109375" customWidth="1"/>
    <col min="5386" max="5386" width="22.42578125" customWidth="1"/>
    <col min="5387" max="5387" width="17.7109375" customWidth="1"/>
    <col min="5388" max="5388" width="1.28515625" customWidth="1"/>
    <col min="5633" max="5633" width="68" customWidth="1"/>
    <col min="5634" max="5641" width="17.7109375" customWidth="1"/>
    <col min="5642" max="5642" width="22.42578125" customWidth="1"/>
    <col min="5643" max="5643" width="17.7109375" customWidth="1"/>
    <col min="5644" max="5644" width="1.28515625" customWidth="1"/>
    <col min="5889" max="5889" width="68" customWidth="1"/>
    <col min="5890" max="5897" width="17.7109375" customWidth="1"/>
    <col min="5898" max="5898" width="22.42578125" customWidth="1"/>
    <col min="5899" max="5899" width="17.7109375" customWidth="1"/>
    <col min="5900" max="5900" width="1.28515625" customWidth="1"/>
    <col min="6145" max="6145" width="68" customWidth="1"/>
    <col min="6146" max="6153" width="17.7109375" customWidth="1"/>
    <col min="6154" max="6154" width="22.42578125" customWidth="1"/>
    <col min="6155" max="6155" width="17.7109375" customWidth="1"/>
    <col min="6156" max="6156" width="1.28515625" customWidth="1"/>
    <col min="6401" max="6401" width="68" customWidth="1"/>
    <col min="6402" max="6409" width="17.7109375" customWidth="1"/>
    <col min="6410" max="6410" width="22.42578125" customWidth="1"/>
    <col min="6411" max="6411" width="17.7109375" customWidth="1"/>
    <col min="6412" max="6412" width="1.28515625" customWidth="1"/>
    <col min="6657" max="6657" width="68" customWidth="1"/>
    <col min="6658" max="6665" width="17.7109375" customWidth="1"/>
    <col min="6666" max="6666" width="22.42578125" customWidth="1"/>
    <col min="6667" max="6667" width="17.7109375" customWidth="1"/>
    <col min="6668" max="6668" width="1.28515625" customWidth="1"/>
    <col min="6913" max="6913" width="68" customWidth="1"/>
    <col min="6914" max="6921" width="17.7109375" customWidth="1"/>
    <col min="6922" max="6922" width="22.42578125" customWidth="1"/>
    <col min="6923" max="6923" width="17.7109375" customWidth="1"/>
    <col min="6924" max="6924" width="1.28515625" customWidth="1"/>
    <col min="7169" max="7169" width="68" customWidth="1"/>
    <col min="7170" max="7177" width="17.7109375" customWidth="1"/>
    <col min="7178" max="7178" width="22.42578125" customWidth="1"/>
    <col min="7179" max="7179" width="17.7109375" customWidth="1"/>
    <col min="7180" max="7180" width="1.28515625" customWidth="1"/>
    <col min="7425" max="7425" width="68" customWidth="1"/>
    <col min="7426" max="7433" width="17.7109375" customWidth="1"/>
    <col min="7434" max="7434" width="22.42578125" customWidth="1"/>
    <col min="7435" max="7435" width="17.7109375" customWidth="1"/>
    <col min="7436" max="7436" width="1.28515625" customWidth="1"/>
    <col min="7681" max="7681" width="68" customWidth="1"/>
    <col min="7682" max="7689" width="17.7109375" customWidth="1"/>
    <col min="7690" max="7690" width="22.42578125" customWidth="1"/>
    <col min="7691" max="7691" width="17.7109375" customWidth="1"/>
    <col min="7692" max="7692" width="1.28515625" customWidth="1"/>
    <col min="7937" max="7937" width="68" customWidth="1"/>
    <col min="7938" max="7945" width="17.7109375" customWidth="1"/>
    <col min="7946" max="7946" width="22.42578125" customWidth="1"/>
    <col min="7947" max="7947" width="17.7109375" customWidth="1"/>
    <col min="7948" max="7948" width="1.28515625" customWidth="1"/>
    <col min="8193" max="8193" width="68" customWidth="1"/>
    <col min="8194" max="8201" width="17.7109375" customWidth="1"/>
    <col min="8202" max="8202" width="22.42578125" customWidth="1"/>
    <col min="8203" max="8203" width="17.7109375" customWidth="1"/>
    <col min="8204" max="8204" width="1.28515625" customWidth="1"/>
    <col min="8449" max="8449" width="68" customWidth="1"/>
    <col min="8450" max="8457" width="17.7109375" customWidth="1"/>
    <col min="8458" max="8458" width="22.42578125" customWidth="1"/>
    <col min="8459" max="8459" width="17.7109375" customWidth="1"/>
    <col min="8460" max="8460" width="1.28515625" customWidth="1"/>
    <col min="8705" max="8705" width="68" customWidth="1"/>
    <col min="8706" max="8713" width="17.7109375" customWidth="1"/>
    <col min="8714" max="8714" width="22.42578125" customWidth="1"/>
    <col min="8715" max="8715" width="17.7109375" customWidth="1"/>
    <col min="8716" max="8716" width="1.28515625" customWidth="1"/>
    <col min="8961" max="8961" width="68" customWidth="1"/>
    <col min="8962" max="8969" width="17.7109375" customWidth="1"/>
    <col min="8970" max="8970" width="22.42578125" customWidth="1"/>
    <col min="8971" max="8971" width="17.7109375" customWidth="1"/>
    <col min="8972" max="8972" width="1.28515625" customWidth="1"/>
    <col min="9217" max="9217" width="68" customWidth="1"/>
    <col min="9218" max="9225" width="17.7109375" customWidth="1"/>
    <col min="9226" max="9226" width="22.42578125" customWidth="1"/>
    <col min="9227" max="9227" width="17.7109375" customWidth="1"/>
    <col min="9228" max="9228" width="1.28515625" customWidth="1"/>
    <col min="9473" max="9473" width="68" customWidth="1"/>
    <col min="9474" max="9481" width="17.7109375" customWidth="1"/>
    <col min="9482" max="9482" width="22.42578125" customWidth="1"/>
    <col min="9483" max="9483" width="17.7109375" customWidth="1"/>
    <col min="9484" max="9484" width="1.28515625" customWidth="1"/>
    <col min="9729" max="9729" width="68" customWidth="1"/>
    <col min="9730" max="9737" width="17.7109375" customWidth="1"/>
    <col min="9738" max="9738" width="22.42578125" customWidth="1"/>
    <col min="9739" max="9739" width="17.7109375" customWidth="1"/>
    <col min="9740" max="9740" width="1.28515625" customWidth="1"/>
    <col min="9985" max="9985" width="68" customWidth="1"/>
    <col min="9986" max="9993" width="17.7109375" customWidth="1"/>
    <col min="9994" max="9994" width="22.42578125" customWidth="1"/>
    <col min="9995" max="9995" width="17.7109375" customWidth="1"/>
    <col min="9996" max="9996" width="1.28515625" customWidth="1"/>
    <col min="10241" max="10241" width="68" customWidth="1"/>
    <col min="10242" max="10249" width="17.7109375" customWidth="1"/>
    <col min="10250" max="10250" width="22.42578125" customWidth="1"/>
    <col min="10251" max="10251" width="17.7109375" customWidth="1"/>
    <col min="10252" max="10252" width="1.28515625" customWidth="1"/>
    <col min="10497" max="10497" width="68" customWidth="1"/>
    <col min="10498" max="10505" width="17.7109375" customWidth="1"/>
    <col min="10506" max="10506" width="22.42578125" customWidth="1"/>
    <col min="10507" max="10507" width="17.7109375" customWidth="1"/>
    <col min="10508" max="10508" width="1.28515625" customWidth="1"/>
    <col min="10753" max="10753" width="68" customWidth="1"/>
    <col min="10754" max="10761" width="17.7109375" customWidth="1"/>
    <col min="10762" max="10762" width="22.42578125" customWidth="1"/>
    <col min="10763" max="10763" width="17.7109375" customWidth="1"/>
    <col min="10764" max="10764" width="1.28515625" customWidth="1"/>
    <col min="11009" max="11009" width="68" customWidth="1"/>
    <col min="11010" max="11017" width="17.7109375" customWidth="1"/>
    <col min="11018" max="11018" width="22.42578125" customWidth="1"/>
    <col min="11019" max="11019" width="17.7109375" customWidth="1"/>
    <col min="11020" max="11020" width="1.28515625" customWidth="1"/>
    <col min="11265" max="11265" width="68" customWidth="1"/>
    <col min="11266" max="11273" width="17.7109375" customWidth="1"/>
    <col min="11274" max="11274" width="22.42578125" customWidth="1"/>
    <col min="11275" max="11275" width="17.7109375" customWidth="1"/>
    <col min="11276" max="11276" width="1.28515625" customWidth="1"/>
    <col min="11521" max="11521" width="68" customWidth="1"/>
    <col min="11522" max="11529" width="17.7109375" customWidth="1"/>
    <col min="11530" max="11530" width="22.42578125" customWidth="1"/>
    <col min="11531" max="11531" width="17.7109375" customWidth="1"/>
    <col min="11532" max="11532" width="1.28515625" customWidth="1"/>
    <col min="11777" max="11777" width="68" customWidth="1"/>
    <col min="11778" max="11785" width="17.7109375" customWidth="1"/>
    <col min="11786" max="11786" width="22.42578125" customWidth="1"/>
    <col min="11787" max="11787" width="17.7109375" customWidth="1"/>
    <col min="11788" max="11788" width="1.28515625" customWidth="1"/>
    <col min="12033" max="12033" width="68" customWidth="1"/>
    <col min="12034" max="12041" width="17.7109375" customWidth="1"/>
    <col min="12042" max="12042" width="22.42578125" customWidth="1"/>
    <col min="12043" max="12043" width="17.7109375" customWidth="1"/>
    <col min="12044" max="12044" width="1.28515625" customWidth="1"/>
    <col min="12289" max="12289" width="68" customWidth="1"/>
    <col min="12290" max="12297" width="17.7109375" customWidth="1"/>
    <col min="12298" max="12298" width="22.42578125" customWidth="1"/>
    <col min="12299" max="12299" width="17.7109375" customWidth="1"/>
    <col min="12300" max="12300" width="1.28515625" customWidth="1"/>
    <col min="12545" max="12545" width="68" customWidth="1"/>
    <col min="12546" max="12553" width="17.7109375" customWidth="1"/>
    <col min="12554" max="12554" width="22.42578125" customWidth="1"/>
    <col min="12555" max="12555" width="17.7109375" customWidth="1"/>
    <col min="12556" max="12556" width="1.28515625" customWidth="1"/>
    <col min="12801" max="12801" width="68" customWidth="1"/>
    <col min="12802" max="12809" width="17.7109375" customWidth="1"/>
    <col min="12810" max="12810" width="22.42578125" customWidth="1"/>
    <col min="12811" max="12811" width="17.7109375" customWidth="1"/>
    <col min="12812" max="12812" width="1.28515625" customWidth="1"/>
    <col min="13057" max="13057" width="68" customWidth="1"/>
    <col min="13058" max="13065" width="17.7109375" customWidth="1"/>
    <col min="13066" max="13066" width="22.42578125" customWidth="1"/>
    <col min="13067" max="13067" width="17.7109375" customWidth="1"/>
    <col min="13068" max="13068" width="1.28515625" customWidth="1"/>
    <col min="13313" max="13313" width="68" customWidth="1"/>
    <col min="13314" max="13321" width="17.7109375" customWidth="1"/>
    <col min="13322" max="13322" width="22.42578125" customWidth="1"/>
    <col min="13323" max="13323" width="17.7109375" customWidth="1"/>
    <col min="13324" max="13324" width="1.28515625" customWidth="1"/>
    <col min="13569" max="13569" width="68" customWidth="1"/>
    <col min="13570" max="13577" width="17.7109375" customWidth="1"/>
    <col min="13578" max="13578" width="22.42578125" customWidth="1"/>
    <col min="13579" max="13579" width="17.7109375" customWidth="1"/>
    <col min="13580" max="13580" width="1.28515625" customWidth="1"/>
    <col min="13825" max="13825" width="68" customWidth="1"/>
    <col min="13826" max="13833" width="17.7109375" customWidth="1"/>
    <col min="13834" max="13834" width="22.42578125" customWidth="1"/>
    <col min="13835" max="13835" width="17.7109375" customWidth="1"/>
    <col min="13836" max="13836" width="1.28515625" customWidth="1"/>
    <col min="14081" max="14081" width="68" customWidth="1"/>
    <col min="14082" max="14089" width="17.7109375" customWidth="1"/>
    <col min="14090" max="14090" width="22.42578125" customWidth="1"/>
    <col min="14091" max="14091" width="17.7109375" customWidth="1"/>
    <col min="14092" max="14092" width="1.28515625" customWidth="1"/>
    <col min="14337" max="14337" width="68" customWidth="1"/>
    <col min="14338" max="14345" width="17.7109375" customWidth="1"/>
    <col min="14346" max="14346" width="22.42578125" customWidth="1"/>
    <col min="14347" max="14347" width="17.7109375" customWidth="1"/>
    <col min="14348" max="14348" width="1.28515625" customWidth="1"/>
    <col min="14593" max="14593" width="68" customWidth="1"/>
    <col min="14594" max="14601" width="17.7109375" customWidth="1"/>
    <col min="14602" max="14602" width="22.42578125" customWidth="1"/>
    <col min="14603" max="14603" width="17.7109375" customWidth="1"/>
    <col min="14604" max="14604" width="1.28515625" customWidth="1"/>
    <col min="14849" max="14849" width="68" customWidth="1"/>
    <col min="14850" max="14857" width="17.7109375" customWidth="1"/>
    <col min="14858" max="14858" width="22.42578125" customWidth="1"/>
    <col min="14859" max="14859" width="17.7109375" customWidth="1"/>
    <col min="14860" max="14860" width="1.28515625" customWidth="1"/>
    <col min="15105" max="15105" width="68" customWidth="1"/>
    <col min="15106" max="15113" width="17.7109375" customWidth="1"/>
    <col min="15114" max="15114" width="22.42578125" customWidth="1"/>
    <col min="15115" max="15115" width="17.7109375" customWidth="1"/>
    <col min="15116" max="15116" width="1.28515625" customWidth="1"/>
    <col min="15361" max="15361" width="68" customWidth="1"/>
    <col min="15362" max="15369" width="17.7109375" customWidth="1"/>
    <col min="15370" max="15370" width="22.42578125" customWidth="1"/>
    <col min="15371" max="15371" width="17.7109375" customWidth="1"/>
    <col min="15372" max="15372" width="1.28515625" customWidth="1"/>
    <col min="15617" max="15617" width="68" customWidth="1"/>
    <col min="15618" max="15625" width="17.7109375" customWidth="1"/>
    <col min="15626" max="15626" width="22.42578125" customWidth="1"/>
    <col min="15627" max="15627" width="17.7109375" customWidth="1"/>
    <col min="15628" max="15628" width="1.28515625" customWidth="1"/>
    <col min="15873" max="15873" width="68" customWidth="1"/>
    <col min="15874" max="15881" width="17.7109375" customWidth="1"/>
    <col min="15882" max="15882" width="22.42578125" customWidth="1"/>
    <col min="15883" max="15883" width="17.7109375" customWidth="1"/>
    <col min="15884" max="15884" width="1.28515625" customWidth="1"/>
    <col min="16129" max="16129" width="68" customWidth="1"/>
    <col min="16130" max="16137" width="17.7109375" customWidth="1"/>
    <col min="16138" max="16138" width="22.42578125" customWidth="1"/>
    <col min="16139" max="16139" width="17.7109375" customWidth="1"/>
    <col min="16140" max="16140" width="1.28515625" customWidth="1"/>
  </cols>
  <sheetData>
    <row r="1" spans="1:11" ht="24.75" customHeight="1" x14ac:dyDescent="0.3">
      <c r="A1" s="408"/>
    </row>
    <row r="2" spans="1:11" x14ac:dyDescent="0.25">
      <c r="A2" s="19" t="s">
        <v>84</v>
      </c>
    </row>
    <row r="3" spans="1:11" x14ac:dyDescent="0.25">
      <c r="A3" s="154" t="s">
        <v>85</v>
      </c>
    </row>
    <row r="4" spans="1:11" x14ac:dyDescent="0.25">
      <c r="A4" s="29" t="s">
        <v>2316</v>
      </c>
    </row>
    <row r="5" spans="1:11" s="18" customFormat="1" x14ac:dyDescent="0.25">
      <c r="B5" s="478"/>
      <c r="C5" s="478"/>
      <c r="K5" s="362"/>
    </row>
    <row r="6" spans="1:11" s="18" customFormat="1" x14ac:dyDescent="0.25">
      <c r="A6" s="406" t="s">
        <v>21</v>
      </c>
      <c r="B6" s="738" t="s">
        <v>22</v>
      </c>
      <c r="C6" s="738" t="s">
        <v>23</v>
      </c>
      <c r="D6" s="406"/>
      <c r="E6" s="919" t="s">
        <v>24</v>
      </c>
      <c r="F6" s="919"/>
      <c r="G6" s="406" t="s">
        <v>25</v>
      </c>
      <c r="H6" s="932" t="s">
        <v>26</v>
      </c>
      <c r="I6" s="932"/>
      <c r="J6" s="406" t="s">
        <v>27</v>
      </c>
      <c r="K6" s="365" t="s">
        <v>28</v>
      </c>
    </row>
    <row r="7" spans="1:11" s="24" customFormat="1" x14ac:dyDescent="0.25">
      <c r="A7" s="933" t="s">
        <v>29</v>
      </c>
      <c r="B7" s="930" t="s">
        <v>30</v>
      </c>
      <c r="C7" s="930" t="s">
        <v>31</v>
      </c>
      <c r="D7" s="930" t="s">
        <v>32</v>
      </c>
      <c r="E7" s="930" t="s">
        <v>33</v>
      </c>
      <c r="F7" s="930"/>
      <c r="G7" s="930" t="s">
        <v>34</v>
      </c>
      <c r="H7" s="930" t="s">
        <v>35</v>
      </c>
      <c r="I7" s="930"/>
      <c r="J7" s="930" t="s">
        <v>36</v>
      </c>
      <c r="K7" s="931" t="s">
        <v>37</v>
      </c>
    </row>
    <row r="8" spans="1:11" s="24" customFormat="1" x14ac:dyDescent="0.25">
      <c r="A8" s="933"/>
      <c r="B8" s="930"/>
      <c r="C8" s="930"/>
      <c r="D8" s="930"/>
      <c r="E8" s="736" t="s">
        <v>38</v>
      </c>
      <c r="F8" s="736" t="s">
        <v>39</v>
      </c>
      <c r="G8" s="930"/>
      <c r="H8" s="736" t="s">
        <v>38</v>
      </c>
      <c r="I8" s="736" t="s">
        <v>39</v>
      </c>
      <c r="J8" s="930"/>
      <c r="K8" s="931"/>
    </row>
    <row r="9" spans="1:11" x14ac:dyDescent="0.25">
      <c r="A9" s="31" t="s">
        <v>40</v>
      </c>
      <c r="B9" s="480"/>
      <c r="C9" s="480"/>
      <c r="D9" s="32"/>
      <c r="E9" s="32"/>
      <c r="F9" s="32"/>
      <c r="G9" s="32"/>
      <c r="H9" s="32"/>
      <c r="I9" s="32"/>
      <c r="J9" s="32"/>
      <c r="K9" s="74">
        <f>SUM(K10)</f>
        <v>0</v>
      </c>
    </row>
    <row r="10" spans="1:11" ht="15.95" customHeight="1" x14ac:dyDescent="0.25">
      <c r="A10" s="35"/>
      <c r="B10" s="481"/>
      <c r="C10" s="481"/>
      <c r="D10" s="36"/>
      <c r="E10" s="36"/>
      <c r="F10" s="36"/>
      <c r="G10" s="36"/>
      <c r="H10" s="36"/>
      <c r="I10" s="36"/>
      <c r="J10" s="36"/>
      <c r="K10" s="76"/>
    </row>
    <row r="11" spans="1:11" ht="15.95" customHeight="1" x14ac:dyDescent="0.25">
      <c r="A11" s="31" t="s">
        <v>41</v>
      </c>
      <c r="B11" s="480"/>
      <c r="C11" s="480"/>
      <c r="D11" s="32"/>
      <c r="E11" s="32"/>
      <c r="F11" s="32"/>
      <c r="G11" s="32"/>
      <c r="H11" s="32"/>
      <c r="I11" s="32"/>
      <c r="J11" s="32"/>
      <c r="K11" s="74">
        <f>SUM(K12:K14)</f>
        <v>19164545.379999999</v>
      </c>
    </row>
    <row r="12" spans="1:11" x14ac:dyDescent="0.25">
      <c r="A12" s="39" t="s">
        <v>92</v>
      </c>
      <c r="B12" s="482" t="s">
        <v>1672</v>
      </c>
      <c r="C12" s="482" t="s">
        <v>102</v>
      </c>
      <c r="D12" s="41"/>
      <c r="E12" s="176">
        <v>8.9999999999999993E-3</v>
      </c>
      <c r="F12" s="176">
        <v>1.0999999999999999E-2</v>
      </c>
      <c r="G12" s="41"/>
      <c r="H12" s="757">
        <v>4500</v>
      </c>
      <c r="I12" s="757">
        <v>6500</v>
      </c>
      <c r="J12" s="41" t="s">
        <v>1794</v>
      </c>
      <c r="K12" s="816">
        <f>2058894.86+1366523.45</f>
        <v>3425418.31</v>
      </c>
    </row>
    <row r="13" spans="1:11" ht="30" x14ac:dyDescent="0.25">
      <c r="A13" s="39" t="s">
        <v>1795</v>
      </c>
      <c r="B13" s="482"/>
      <c r="C13" s="482" t="s">
        <v>102</v>
      </c>
      <c r="D13" s="41"/>
      <c r="E13" s="41"/>
      <c r="F13" s="41"/>
      <c r="G13" s="41" t="s">
        <v>1796</v>
      </c>
      <c r="H13" s="757">
        <v>100</v>
      </c>
      <c r="I13" s="757">
        <v>200</v>
      </c>
      <c r="J13" s="118" t="s">
        <v>1797</v>
      </c>
      <c r="K13" s="750">
        <f>2623991.05+1502904.64</f>
        <v>4126895.6899999995</v>
      </c>
    </row>
    <row r="14" spans="1:11" ht="30" x14ac:dyDescent="0.25">
      <c r="A14" s="39" t="s">
        <v>1798</v>
      </c>
      <c r="B14" s="181" t="s">
        <v>1799</v>
      </c>
      <c r="C14" s="482" t="s">
        <v>102</v>
      </c>
      <c r="D14" s="176">
        <v>1.4999999999999999E-2</v>
      </c>
      <c r="E14" s="176">
        <v>1.4999999999999999E-2</v>
      </c>
      <c r="F14" s="163">
        <v>0.1</v>
      </c>
      <c r="G14" s="41"/>
      <c r="H14" s="812">
        <v>150</v>
      </c>
      <c r="I14" s="812">
        <v>60000</v>
      </c>
      <c r="J14" s="41" t="s">
        <v>1800</v>
      </c>
      <c r="K14" s="750">
        <f>10860357.18+751874.2</f>
        <v>11612231.379999999</v>
      </c>
    </row>
    <row r="15" spans="1:11" ht="15.95" customHeight="1" x14ac:dyDescent="0.25">
      <c r="A15" s="35"/>
      <c r="B15" s="481"/>
      <c r="C15" s="481"/>
      <c r="D15" s="36"/>
      <c r="E15" s="36"/>
      <c r="F15" s="36"/>
      <c r="G15" s="36"/>
      <c r="H15" s="36"/>
      <c r="I15" s="36"/>
      <c r="J15" s="36"/>
      <c r="K15" s="76"/>
    </row>
    <row r="16" spans="1:11" s="18" customFormat="1" ht="15.95" customHeight="1" x14ac:dyDescent="0.25">
      <c r="A16" s="31" t="s">
        <v>60</v>
      </c>
      <c r="B16" s="480"/>
      <c r="C16" s="480"/>
      <c r="D16" s="32"/>
      <c r="E16" s="32"/>
      <c r="F16" s="32"/>
      <c r="G16" s="32"/>
      <c r="H16" s="32"/>
      <c r="I16" s="32"/>
      <c r="J16" s="32"/>
      <c r="K16" s="74">
        <f>SUM(K17)</f>
        <v>0</v>
      </c>
    </row>
    <row r="17" spans="1:11" s="25" customFormat="1" ht="15.95" customHeight="1" x14ac:dyDescent="0.25">
      <c r="A17" s="45"/>
      <c r="B17" s="486"/>
      <c r="C17" s="486"/>
      <c r="D17" s="47"/>
      <c r="E17" s="47"/>
      <c r="F17" s="47"/>
      <c r="G17" s="47"/>
      <c r="H17" s="47"/>
      <c r="I17" s="47"/>
      <c r="J17" s="47"/>
      <c r="K17" s="89"/>
    </row>
    <row r="18" spans="1:11" ht="15.95" customHeight="1" x14ac:dyDescent="0.25">
      <c r="A18" s="31" t="s">
        <v>61</v>
      </c>
      <c r="B18" s="480"/>
      <c r="C18" s="480"/>
      <c r="D18" s="32"/>
      <c r="E18" s="32"/>
      <c r="F18" s="32"/>
      <c r="G18" s="32"/>
      <c r="H18" s="32"/>
      <c r="I18" s="32"/>
      <c r="J18" s="32"/>
      <c r="K18" s="74">
        <f>SUM(K19:K23)</f>
        <v>1561865.32</v>
      </c>
    </row>
    <row r="19" spans="1:11" ht="24" customHeight="1" x14ac:dyDescent="0.25">
      <c r="A19" s="39" t="s">
        <v>1801</v>
      </c>
      <c r="B19" s="482"/>
      <c r="C19" s="482" t="s">
        <v>1802</v>
      </c>
      <c r="D19" s="41"/>
      <c r="E19" s="163" t="s">
        <v>1803</v>
      </c>
      <c r="F19" s="163" t="s">
        <v>1804</v>
      </c>
      <c r="G19" s="41" t="s">
        <v>1713</v>
      </c>
      <c r="H19" s="812">
        <v>350</v>
      </c>
      <c r="I19" s="812">
        <v>17850</v>
      </c>
      <c r="J19" s="41" t="s">
        <v>1800</v>
      </c>
      <c r="K19" s="750">
        <v>361602.23</v>
      </c>
    </row>
    <row r="20" spans="1:11" ht="45" x14ac:dyDescent="0.25">
      <c r="A20" s="116" t="s">
        <v>1805</v>
      </c>
      <c r="B20" s="482"/>
      <c r="C20" s="482" t="s">
        <v>1802</v>
      </c>
      <c r="D20" s="118" t="s">
        <v>1806</v>
      </c>
      <c r="E20" s="163"/>
      <c r="F20" s="163"/>
      <c r="G20" s="41" t="s">
        <v>1713</v>
      </c>
      <c r="H20" s="812">
        <v>140</v>
      </c>
      <c r="I20" s="812">
        <v>2500</v>
      </c>
      <c r="J20" s="41" t="s">
        <v>1800</v>
      </c>
      <c r="K20" s="750">
        <v>0</v>
      </c>
    </row>
    <row r="21" spans="1:11" ht="22.5" customHeight="1" x14ac:dyDescent="0.25">
      <c r="A21" s="39" t="s">
        <v>1807</v>
      </c>
      <c r="B21" s="482"/>
      <c r="C21" s="482" t="s">
        <v>1802</v>
      </c>
      <c r="D21" s="163" t="s">
        <v>1808</v>
      </c>
      <c r="E21" s="163">
        <v>0.03</v>
      </c>
      <c r="F21" s="163">
        <v>0.1</v>
      </c>
      <c r="G21" s="41" t="s">
        <v>1713</v>
      </c>
      <c r="H21" s="812">
        <v>110</v>
      </c>
      <c r="I21" s="812">
        <v>3900</v>
      </c>
      <c r="J21" s="41" t="s">
        <v>1800</v>
      </c>
      <c r="K21" s="750">
        <v>0</v>
      </c>
    </row>
    <row r="22" spans="1:11" ht="22.5" customHeight="1" x14ac:dyDescent="0.25">
      <c r="A22" s="39" t="s">
        <v>1809</v>
      </c>
      <c r="B22" s="482"/>
      <c r="C22" s="482" t="s">
        <v>102</v>
      </c>
      <c r="D22" s="41"/>
      <c r="E22" s="41"/>
      <c r="F22" s="41"/>
      <c r="G22" s="811">
        <v>100</v>
      </c>
      <c r="H22" s="811"/>
      <c r="I22" s="811"/>
      <c r="J22" s="41" t="s">
        <v>1810</v>
      </c>
      <c r="K22" s="750">
        <v>1200263.0900000001</v>
      </c>
    </row>
    <row r="23" spans="1:11" ht="22.5" customHeight="1" x14ac:dyDescent="0.25">
      <c r="A23" s="39" t="s">
        <v>1811</v>
      </c>
      <c r="B23" s="482"/>
      <c r="C23" s="482" t="s">
        <v>102</v>
      </c>
      <c r="D23" s="41"/>
      <c r="E23" s="41"/>
      <c r="F23" s="41"/>
      <c r="G23" s="812">
        <v>60</v>
      </c>
      <c r="H23" s="812">
        <v>60</v>
      </c>
      <c r="I23" s="812">
        <v>720</v>
      </c>
      <c r="J23" s="41" t="s">
        <v>1810</v>
      </c>
      <c r="K23" s="750">
        <v>0</v>
      </c>
    </row>
    <row r="24" spans="1:11" ht="15.95" customHeight="1" x14ac:dyDescent="0.25">
      <c r="A24" s="39"/>
      <c r="B24" s="482"/>
      <c r="C24" s="482"/>
      <c r="D24" s="41"/>
      <c r="E24" s="41"/>
      <c r="F24" s="41"/>
      <c r="G24" s="41"/>
      <c r="H24" s="41"/>
      <c r="I24" s="41"/>
      <c r="J24" s="41"/>
      <c r="K24" s="750"/>
    </row>
    <row r="25" spans="1:11" ht="15.95" customHeight="1" x14ac:dyDescent="0.25">
      <c r="A25" s="31" t="s">
        <v>74</v>
      </c>
      <c r="B25" s="480"/>
      <c r="C25" s="480"/>
      <c r="D25" s="32"/>
      <c r="E25" s="32"/>
      <c r="F25" s="32"/>
      <c r="G25" s="32"/>
      <c r="H25" s="32"/>
      <c r="I25" s="32"/>
      <c r="J25" s="32"/>
      <c r="K25" s="74">
        <f>SUM(K26)</f>
        <v>163834.6</v>
      </c>
    </row>
    <row r="26" spans="1:11" s="26" customFormat="1" ht="21" customHeight="1" x14ac:dyDescent="0.25">
      <c r="A26" s="39" t="s">
        <v>1812</v>
      </c>
      <c r="B26" s="482"/>
      <c r="C26" s="482" t="s">
        <v>102</v>
      </c>
      <c r="D26" s="41"/>
      <c r="E26" s="41"/>
      <c r="F26" s="41"/>
      <c r="G26" s="41" t="s">
        <v>1713</v>
      </c>
      <c r="H26" s="812">
        <v>800</v>
      </c>
      <c r="I26" s="812">
        <v>2000</v>
      </c>
      <c r="J26" s="41" t="s">
        <v>1810</v>
      </c>
      <c r="K26" s="750">
        <f>49054.6+114780</f>
        <v>163834.6</v>
      </c>
    </row>
    <row r="27" spans="1:11" ht="15.95" customHeight="1" x14ac:dyDescent="0.25">
      <c r="A27" s="35"/>
      <c r="B27" s="481"/>
      <c r="C27" s="481"/>
      <c r="D27" s="36"/>
      <c r="E27" s="36"/>
      <c r="F27" s="36"/>
      <c r="G27" s="36"/>
      <c r="H27" s="36"/>
      <c r="I27" s="36"/>
      <c r="J27" s="36"/>
      <c r="K27" s="76"/>
    </row>
    <row r="28" spans="1:11" ht="15.95" customHeight="1" x14ac:dyDescent="0.25">
      <c r="A28" s="31" t="s">
        <v>75</v>
      </c>
      <c r="B28" s="480"/>
      <c r="C28" s="480"/>
      <c r="D28" s="32"/>
      <c r="E28" s="32"/>
      <c r="F28" s="32"/>
      <c r="G28" s="32"/>
      <c r="H28" s="32"/>
      <c r="I28" s="32"/>
      <c r="J28" s="32"/>
      <c r="K28" s="74">
        <f>SUM(K29:K30)</f>
        <v>1504389.91</v>
      </c>
    </row>
    <row r="29" spans="1:11" s="26" customFormat="1" ht="22.5" customHeight="1" x14ac:dyDescent="0.25">
      <c r="A29" s="39" t="s">
        <v>1813</v>
      </c>
      <c r="B29" s="482"/>
      <c r="C29" s="482" t="s">
        <v>102</v>
      </c>
      <c r="D29" s="163">
        <v>0.03</v>
      </c>
      <c r="E29" s="163">
        <v>0.03</v>
      </c>
      <c r="F29" s="163">
        <v>0.03</v>
      </c>
      <c r="G29" s="41" t="s">
        <v>1713</v>
      </c>
      <c r="H29" s="41"/>
      <c r="I29" s="41"/>
      <c r="J29" s="41" t="s">
        <v>1810</v>
      </c>
      <c r="K29" s="750">
        <v>0</v>
      </c>
    </row>
    <row r="30" spans="1:11" ht="30" x14ac:dyDescent="0.25">
      <c r="A30" s="39" t="s">
        <v>1814</v>
      </c>
      <c r="B30" s="482"/>
      <c r="C30" s="482" t="s">
        <v>102</v>
      </c>
      <c r="D30" s="118" t="s">
        <v>1815</v>
      </c>
      <c r="E30" s="41"/>
      <c r="F30" s="41"/>
      <c r="G30" s="41"/>
      <c r="H30" s="812">
        <v>403.29</v>
      </c>
      <c r="I30" s="812">
        <v>20000</v>
      </c>
      <c r="J30" s="41" t="s">
        <v>1810</v>
      </c>
      <c r="K30" s="750">
        <v>1504389.91</v>
      </c>
    </row>
    <row r="31" spans="1:11" ht="15.95" customHeight="1" x14ac:dyDescent="0.25">
      <c r="A31" s="35"/>
      <c r="B31" s="481"/>
      <c r="C31" s="481"/>
      <c r="D31" s="36"/>
      <c r="E31" s="36"/>
      <c r="F31" s="36"/>
      <c r="G31" s="36"/>
      <c r="H31" s="36"/>
      <c r="I31" s="36"/>
      <c r="J31" s="36"/>
      <c r="K31" s="76"/>
    </row>
    <row r="32" spans="1:11" s="18" customFormat="1" ht="15.95" customHeight="1" x14ac:dyDescent="0.25">
      <c r="A32" s="31" t="s">
        <v>78</v>
      </c>
      <c r="B32" s="480"/>
      <c r="C32" s="480"/>
      <c r="D32" s="32"/>
      <c r="E32" s="32"/>
      <c r="F32" s="32"/>
      <c r="G32" s="32"/>
      <c r="H32" s="32"/>
      <c r="I32" s="32"/>
      <c r="J32" s="32"/>
      <c r="K32" s="74">
        <f>SUM(K33:K41)</f>
        <v>0</v>
      </c>
    </row>
    <row r="33" spans="1:11" s="25" customFormat="1" ht="60" x14ac:dyDescent="0.25">
      <c r="A33" s="116" t="s">
        <v>1816</v>
      </c>
      <c r="B33" s="486"/>
      <c r="C33" s="486" t="s">
        <v>160</v>
      </c>
      <c r="D33" s="47"/>
      <c r="E33" s="47"/>
      <c r="F33" s="47"/>
      <c r="G33" s="47"/>
      <c r="H33" s="47"/>
      <c r="I33" s="47"/>
      <c r="J33" s="819" t="s">
        <v>2321</v>
      </c>
      <c r="K33" s="89"/>
    </row>
    <row r="34" spans="1:11" s="25" customFormat="1" ht="60" x14ac:dyDescent="0.25">
      <c r="A34" s="116" t="s">
        <v>1817</v>
      </c>
      <c r="B34" s="486"/>
      <c r="C34" s="486"/>
      <c r="D34" s="47"/>
      <c r="E34" s="47"/>
      <c r="F34" s="47"/>
      <c r="G34" s="36"/>
      <c r="H34" s="810"/>
      <c r="I34" s="810"/>
      <c r="J34" s="819" t="s">
        <v>2321</v>
      </c>
      <c r="K34" s="89"/>
    </row>
    <row r="35" spans="1:11" s="25" customFormat="1" ht="60" x14ac:dyDescent="0.25">
      <c r="A35" s="116" t="s">
        <v>1818</v>
      </c>
      <c r="B35" s="486"/>
      <c r="C35" s="486"/>
      <c r="D35" s="47"/>
      <c r="E35" s="47"/>
      <c r="F35" s="47"/>
      <c r="G35" s="36"/>
      <c r="H35" s="810"/>
      <c r="I35" s="810"/>
      <c r="J35" s="819" t="s">
        <v>2321</v>
      </c>
      <c r="K35" s="89"/>
    </row>
    <row r="36" spans="1:11" s="25" customFormat="1" ht="60" x14ac:dyDescent="0.25">
      <c r="A36" s="116" t="s">
        <v>1819</v>
      </c>
      <c r="B36" s="486"/>
      <c r="C36" s="486"/>
      <c r="D36" s="47"/>
      <c r="E36" s="47"/>
      <c r="F36" s="47"/>
      <c r="G36" s="36"/>
      <c r="H36" s="810"/>
      <c r="I36" s="810"/>
      <c r="J36" s="819" t="s">
        <v>2321</v>
      </c>
      <c r="K36" s="89"/>
    </row>
    <row r="37" spans="1:11" s="25" customFormat="1" ht="60" x14ac:dyDescent="0.25">
      <c r="A37" s="116" t="s">
        <v>1820</v>
      </c>
      <c r="B37" s="486"/>
      <c r="C37" s="486"/>
      <c r="D37" s="47"/>
      <c r="E37" s="47"/>
      <c r="F37" s="47"/>
      <c r="G37" s="36"/>
      <c r="H37" s="810"/>
      <c r="I37" s="810"/>
      <c r="J37" s="819" t="s">
        <v>2321</v>
      </c>
      <c r="K37" s="89"/>
    </row>
    <row r="38" spans="1:11" s="25" customFormat="1" ht="60" x14ac:dyDescent="0.25">
      <c r="A38" s="116" t="s">
        <v>1821</v>
      </c>
      <c r="B38" s="486"/>
      <c r="C38" s="486"/>
      <c r="D38" s="47"/>
      <c r="E38" s="47"/>
      <c r="F38" s="47"/>
      <c r="G38" s="36"/>
      <c r="H38" s="810"/>
      <c r="I38" s="810"/>
      <c r="J38" s="819" t="s">
        <v>2321</v>
      </c>
      <c r="K38" s="89"/>
    </row>
    <row r="39" spans="1:11" s="25" customFormat="1" ht="60" x14ac:dyDescent="0.25">
      <c r="A39" s="116" t="s">
        <v>1822</v>
      </c>
      <c r="B39" s="486"/>
      <c r="C39" s="486"/>
      <c r="D39" s="47"/>
      <c r="E39" s="47"/>
      <c r="F39" s="47"/>
      <c r="G39" s="36"/>
      <c r="H39" s="810"/>
      <c r="I39" s="810"/>
      <c r="J39" s="819" t="s">
        <v>2321</v>
      </c>
      <c r="K39" s="89"/>
    </row>
    <row r="40" spans="1:11" s="25" customFormat="1" ht="60" x14ac:dyDescent="0.25">
      <c r="A40" s="116" t="s">
        <v>1823</v>
      </c>
      <c r="B40" s="486"/>
      <c r="C40" s="486"/>
      <c r="D40" s="47"/>
      <c r="E40" s="47"/>
      <c r="F40" s="47"/>
      <c r="G40" s="36"/>
      <c r="H40" s="810"/>
      <c r="I40" s="810"/>
      <c r="J40" s="819" t="s">
        <v>2321</v>
      </c>
      <c r="K40" s="89"/>
    </row>
    <row r="41" spans="1:11" s="25" customFormat="1" ht="60" x14ac:dyDescent="0.25">
      <c r="A41" s="116" t="s">
        <v>1824</v>
      </c>
      <c r="B41" s="486"/>
      <c r="C41" s="486"/>
      <c r="D41" s="47"/>
      <c r="E41" s="47"/>
      <c r="F41" s="47"/>
      <c r="G41" s="36"/>
      <c r="H41" s="810"/>
      <c r="I41" s="810"/>
      <c r="J41" s="819" t="s">
        <v>2321</v>
      </c>
      <c r="K41" s="89"/>
    </row>
    <row r="42" spans="1:11" s="25" customFormat="1" x14ac:dyDescent="0.25">
      <c r="A42" s="45"/>
      <c r="B42" s="486"/>
      <c r="C42" s="486"/>
      <c r="D42" s="47"/>
      <c r="E42" s="47"/>
      <c r="F42" s="47"/>
      <c r="G42" s="36"/>
      <c r="H42" s="810"/>
      <c r="I42" s="810"/>
      <c r="J42" s="47"/>
      <c r="K42" s="89"/>
    </row>
    <row r="43" spans="1:11" x14ac:dyDescent="0.25">
      <c r="A43" s="31" t="s">
        <v>79</v>
      </c>
      <c r="B43" s="480"/>
      <c r="C43" s="480"/>
      <c r="D43" s="32"/>
      <c r="E43" s="32"/>
      <c r="F43" s="32"/>
      <c r="G43" s="32"/>
      <c r="H43" s="32"/>
      <c r="I43" s="32"/>
      <c r="J43" s="32"/>
      <c r="K43" s="74">
        <f>SUM(K44:K55)</f>
        <v>8741555.1600000001</v>
      </c>
    </row>
    <row r="44" spans="1:11" s="25" customFormat="1" ht="21" customHeight="1" x14ac:dyDescent="0.25">
      <c r="A44" s="53" t="s">
        <v>1825</v>
      </c>
      <c r="B44" s="485"/>
      <c r="C44" s="485" t="s">
        <v>1826</v>
      </c>
      <c r="D44" s="88"/>
      <c r="E44" s="88"/>
      <c r="F44" s="88"/>
      <c r="G44" s="41" t="s">
        <v>1713</v>
      </c>
      <c r="H44" s="813">
        <v>60</v>
      </c>
      <c r="I44" s="813">
        <v>180</v>
      </c>
      <c r="J44" s="41" t="s">
        <v>1827</v>
      </c>
      <c r="K44" s="123">
        <v>0</v>
      </c>
    </row>
    <row r="45" spans="1:11" s="25" customFormat="1" ht="24.75" customHeight="1" x14ac:dyDescent="0.25">
      <c r="A45" s="53" t="s">
        <v>1828</v>
      </c>
      <c r="B45" s="485"/>
      <c r="C45" s="485" t="s">
        <v>1826</v>
      </c>
      <c r="D45" s="88"/>
      <c r="E45" s="88"/>
      <c r="F45" s="88"/>
      <c r="G45" s="41" t="s">
        <v>1713</v>
      </c>
      <c r="H45" s="813">
        <v>30</v>
      </c>
      <c r="I45" s="813">
        <v>720</v>
      </c>
      <c r="J45" s="88" t="s">
        <v>1810</v>
      </c>
      <c r="K45" s="123">
        <v>42780</v>
      </c>
    </row>
    <row r="46" spans="1:11" s="25" customFormat="1" ht="21.75" customHeight="1" x14ac:dyDescent="0.25">
      <c r="A46" s="53" t="s">
        <v>1829</v>
      </c>
      <c r="B46" s="485"/>
      <c r="C46" s="485" t="s">
        <v>160</v>
      </c>
      <c r="D46" s="88"/>
      <c r="E46" s="88"/>
      <c r="F46" s="88"/>
      <c r="G46" s="41" t="s">
        <v>1713</v>
      </c>
      <c r="H46" s="813">
        <v>180</v>
      </c>
      <c r="I46" s="813">
        <v>250</v>
      </c>
      <c r="J46" s="88" t="s">
        <v>1810</v>
      </c>
      <c r="K46" s="123">
        <v>343598.1</v>
      </c>
    </row>
    <row r="47" spans="1:11" s="18" customFormat="1" ht="30" x14ac:dyDescent="0.25">
      <c r="A47" s="116" t="s">
        <v>1830</v>
      </c>
      <c r="B47" s="482"/>
      <c r="C47" s="482" t="s">
        <v>1831</v>
      </c>
      <c r="D47" s="41"/>
      <c r="E47" s="41"/>
      <c r="F47" s="41"/>
      <c r="G47" s="41" t="s">
        <v>1713</v>
      </c>
      <c r="H47" s="812">
        <v>200</v>
      </c>
      <c r="I47" s="812">
        <v>750</v>
      </c>
      <c r="J47" s="88" t="s">
        <v>1810</v>
      </c>
      <c r="K47" s="750">
        <v>0</v>
      </c>
    </row>
    <row r="48" spans="1:11" ht="30" x14ac:dyDescent="0.25">
      <c r="A48" s="116" t="s">
        <v>1832</v>
      </c>
      <c r="B48" s="482"/>
      <c r="C48" s="482" t="s">
        <v>1831</v>
      </c>
      <c r="D48" s="41"/>
      <c r="E48" s="41"/>
      <c r="F48" s="41"/>
      <c r="G48" s="41" t="s">
        <v>1713</v>
      </c>
      <c r="H48" s="812">
        <v>150</v>
      </c>
      <c r="I48" s="812">
        <v>3000</v>
      </c>
      <c r="J48" s="88" t="s">
        <v>1810</v>
      </c>
      <c r="K48" s="750">
        <v>25116</v>
      </c>
    </row>
    <row r="49" spans="1:11" ht="45" x14ac:dyDescent="0.25">
      <c r="A49" s="116" t="s">
        <v>1833</v>
      </c>
      <c r="B49" s="482"/>
      <c r="C49" s="482" t="s">
        <v>1831</v>
      </c>
      <c r="D49" s="157"/>
      <c r="E49" s="157"/>
      <c r="F49" s="157"/>
      <c r="G49" s="41" t="s">
        <v>1713</v>
      </c>
      <c r="H49" s="814">
        <v>300</v>
      </c>
      <c r="I49" s="814">
        <v>3000</v>
      </c>
      <c r="J49" s="161" t="s">
        <v>1810</v>
      </c>
      <c r="K49" s="750">
        <v>0</v>
      </c>
    </row>
    <row r="50" spans="1:11" x14ac:dyDescent="0.25">
      <c r="A50" s="818" t="s">
        <v>1834</v>
      </c>
      <c r="B50" s="483"/>
      <c r="C50" s="485" t="s">
        <v>160</v>
      </c>
      <c r="D50" s="161"/>
      <c r="E50" s="161"/>
      <c r="F50" s="161"/>
      <c r="G50" s="41" t="s">
        <v>1713</v>
      </c>
      <c r="H50" s="815">
        <v>180</v>
      </c>
      <c r="I50" s="815">
        <v>250</v>
      </c>
      <c r="J50" s="161" t="s">
        <v>1810</v>
      </c>
      <c r="K50" s="817"/>
    </row>
    <row r="51" spans="1:11" ht="24" customHeight="1" x14ac:dyDescent="0.25">
      <c r="A51" s="250" t="s">
        <v>1835</v>
      </c>
      <c r="B51" s="485"/>
      <c r="C51" s="485" t="s">
        <v>160</v>
      </c>
      <c r="D51" s="88"/>
      <c r="E51" s="88"/>
      <c r="F51" s="88"/>
      <c r="G51" s="41" t="s">
        <v>1713</v>
      </c>
      <c r="H51" s="813">
        <v>150</v>
      </c>
      <c r="I51" s="813">
        <v>150</v>
      </c>
      <c r="J51" s="88" t="s">
        <v>1810</v>
      </c>
      <c r="K51" s="123">
        <v>0</v>
      </c>
    </row>
    <row r="52" spans="1:11" ht="30" x14ac:dyDescent="0.25">
      <c r="A52" s="543" t="s">
        <v>2317</v>
      </c>
      <c r="B52" s="485"/>
      <c r="C52" s="485" t="s">
        <v>160</v>
      </c>
      <c r="D52" s="88"/>
      <c r="E52" s="88"/>
      <c r="F52" s="88"/>
      <c r="G52" s="41" t="s">
        <v>1713</v>
      </c>
      <c r="H52" s="813">
        <v>40</v>
      </c>
      <c r="I52" s="813">
        <v>780</v>
      </c>
      <c r="J52" s="88" t="s">
        <v>1810</v>
      </c>
      <c r="K52" s="123">
        <v>1065486.1200000001</v>
      </c>
    </row>
    <row r="53" spans="1:11" ht="30" x14ac:dyDescent="0.25">
      <c r="A53" s="543" t="s">
        <v>2318</v>
      </c>
      <c r="B53" s="485"/>
      <c r="C53" s="485" t="s">
        <v>1826</v>
      </c>
      <c r="D53" s="88"/>
      <c r="E53" s="88"/>
      <c r="F53" s="88"/>
      <c r="G53" s="41" t="s">
        <v>1713</v>
      </c>
      <c r="H53" s="813">
        <v>335</v>
      </c>
      <c r="I53" s="813">
        <v>780</v>
      </c>
      <c r="J53" s="88" t="s">
        <v>1810</v>
      </c>
      <c r="K53" s="123">
        <v>75600</v>
      </c>
    </row>
    <row r="54" spans="1:11" ht="30" x14ac:dyDescent="0.25">
      <c r="A54" s="543" t="s">
        <v>2319</v>
      </c>
      <c r="B54" s="485"/>
      <c r="C54" s="485" t="s">
        <v>980</v>
      </c>
      <c r="D54" s="185">
        <v>0.05</v>
      </c>
      <c r="E54" s="185">
        <v>0.05</v>
      </c>
      <c r="F54" s="185">
        <v>0.8</v>
      </c>
      <c r="G54" s="41" t="s">
        <v>1713</v>
      </c>
      <c r="H54" s="813">
        <v>50</v>
      </c>
      <c r="I54" s="813">
        <v>1200</v>
      </c>
      <c r="J54" s="88" t="s">
        <v>1810</v>
      </c>
      <c r="K54" s="123">
        <f>180000+345000</f>
        <v>525000</v>
      </c>
    </row>
    <row r="55" spans="1:11" ht="30" x14ac:dyDescent="0.25">
      <c r="A55" s="543" t="s">
        <v>2320</v>
      </c>
      <c r="B55" s="485"/>
      <c r="C55" s="485" t="s">
        <v>102</v>
      </c>
      <c r="D55" s="185">
        <v>0.13</v>
      </c>
      <c r="E55" s="185">
        <v>0.13</v>
      </c>
      <c r="F55" s="185">
        <v>0.15</v>
      </c>
      <c r="G55" s="41" t="s">
        <v>51</v>
      </c>
      <c r="H55" s="813" t="s">
        <v>51</v>
      </c>
      <c r="I55" s="813" t="s">
        <v>51</v>
      </c>
      <c r="J55" s="88" t="s">
        <v>1810</v>
      </c>
      <c r="K55" s="123">
        <v>6663974.9400000004</v>
      </c>
    </row>
    <row r="56" spans="1:11" x14ac:dyDescent="0.25">
      <c r="A56" s="543"/>
      <c r="B56" s="485"/>
      <c r="C56" s="485"/>
      <c r="D56" s="185"/>
      <c r="E56" s="185"/>
      <c r="F56" s="185"/>
      <c r="G56" s="41"/>
      <c r="H56" s="813"/>
      <c r="I56" s="813"/>
      <c r="J56" s="88"/>
      <c r="K56" s="123"/>
    </row>
    <row r="57" spans="1:11" x14ac:dyDescent="0.25">
      <c r="A57" s="55" t="s">
        <v>131</v>
      </c>
      <c r="B57" s="487"/>
      <c r="C57" s="487"/>
      <c r="D57" s="96"/>
      <c r="E57" s="96"/>
      <c r="F57" s="96"/>
      <c r="G57" s="747"/>
      <c r="H57" s="747"/>
      <c r="I57" s="747"/>
      <c r="J57" s="747"/>
      <c r="K57" s="64">
        <f>SUM(K9,K11,K16,K18,K25,K28,K32,K43)</f>
        <v>31136190.370000001</v>
      </c>
    </row>
    <row r="58" spans="1:11" x14ac:dyDescent="0.25">
      <c r="K58" s="376"/>
    </row>
    <row r="59" spans="1:11" x14ac:dyDescent="0.25">
      <c r="K59" s="376"/>
    </row>
    <row r="60" spans="1:11" x14ac:dyDescent="0.25">
      <c r="K60" s="376"/>
    </row>
    <row r="61" spans="1:11" x14ac:dyDescent="0.25">
      <c r="K61" s="376"/>
    </row>
    <row r="62" spans="1:11" x14ac:dyDescent="0.25">
      <c r="K62" s="376"/>
    </row>
    <row r="63" spans="1:11" x14ac:dyDescent="0.25">
      <c r="K63" s="376"/>
    </row>
    <row r="64" spans="1:11" x14ac:dyDescent="0.25">
      <c r="K64" s="376"/>
    </row>
    <row r="65" spans="11:11" x14ac:dyDescent="0.25">
      <c r="K65" s="376"/>
    </row>
    <row r="66" spans="11:11" x14ac:dyDescent="0.25">
      <c r="K66" s="376"/>
    </row>
    <row r="67" spans="11:11" x14ac:dyDescent="0.25">
      <c r="K67" s="376"/>
    </row>
    <row r="68" spans="11:11" x14ac:dyDescent="0.25">
      <c r="K68" s="376"/>
    </row>
  </sheetData>
  <mergeCells count="11">
    <mergeCell ref="J7:J8"/>
    <mergeCell ref="K7:K8"/>
    <mergeCell ref="H6:I6"/>
    <mergeCell ref="A7:A8"/>
    <mergeCell ref="B7:B8"/>
    <mergeCell ref="C7:C8"/>
    <mergeCell ref="D7:D8"/>
    <mergeCell ref="E7:F7"/>
    <mergeCell ref="G7:G8"/>
    <mergeCell ref="H7:I7"/>
    <mergeCell ref="E6:F6"/>
  </mergeCells>
  <pageMargins left="0.35433070866141736" right="0.15748031496062992" top="0.31496062992125984" bottom="0.35433070866141736" header="0.15748031496062992" footer="0.15748031496062992"/>
  <pageSetup paperSize="9" scale="5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zoomScale="80" zoomScaleNormal="80" workbookViewId="0">
      <selection activeCell="K8" sqref="K8"/>
    </sheetView>
  </sheetViews>
  <sheetFormatPr baseColWidth="10" defaultRowHeight="15" x14ac:dyDescent="0.25"/>
  <cols>
    <col min="1" max="1" width="71" customWidth="1"/>
    <col min="2" max="2" width="17.140625" style="488" bestFit="1" customWidth="1"/>
    <col min="3" max="3" width="13.140625" style="488" bestFit="1" customWidth="1"/>
    <col min="4" max="4" width="10.42578125" customWidth="1"/>
    <col min="5" max="6" width="11.85546875" customWidth="1"/>
    <col min="7" max="7" width="9.28515625" bestFit="1" customWidth="1"/>
    <col min="8" max="8" width="8.42578125" bestFit="1" customWidth="1"/>
    <col min="9" max="9" width="8.85546875" bestFit="1" customWidth="1"/>
    <col min="10" max="10" width="12" bestFit="1" customWidth="1"/>
    <col min="11" max="11" width="15.140625" style="150" bestFit="1" customWidth="1"/>
    <col min="257" max="257" width="71" customWidth="1"/>
    <col min="258" max="262" width="17.7109375" customWidth="1"/>
    <col min="263" max="263" width="19.42578125" customWidth="1"/>
    <col min="264" max="267" width="17.7109375" customWidth="1"/>
    <col min="513" max="513" width="71" customWidth="1"/>
    <col min="514" max="518" width="17.7109375" customWidth="1"/>
    <col min="519" max="519" width="19.42578125" customWidth="1"/>
    <col min="520" max="523" width="17.7109375" customWidth="1"/>
    <col min="769" max="769" width="71" customWidth="1"/>
    <col min="770" max="774" width="17.7109375" customWidth="1"/>
    <col min="775" max="775" width="19.42578125" customWidth="1"/>
    <col min="776" max="779" width="17.7109375" customWidth="1"/>
    <col min="1025" max="1025" width="71" customWidth="1"/>
    <col min="1026" max="1030" width="17.7109375" customWidth="1"/>
    <col min="1031" max="1031" width="19.42578125" customWidth="1"/>
    <col min="1032" max="1035" width="17.7109375" customWidth="1"/>
    <col min="1281" max="1281" width="71" customWidth="1"/>
    <col min="1282" max="1286" width="17.7109375" customWidth="1"/>
    <col min="1287" max="1287" width="19.42578125" customWidth="1"/>
    <col min="1288" max="1291" width="17.7109375" customWidth="1"/>
    <col min="1537" max="1537" width="71" customWidth="1"/>
    <col min="1538" max="1542" width="17.7109375" customWidth="1"/>
    <col min="1543" max="1543" width="19.42578125" customWidth="1"/>
    <col min="1544" max="1547" width="17.7109375" customWidth="1"/>
    <col min="1793" max="1793" width="71" customWidth="1"/>
    <col min="1794" max="1798" width="17.7109375" customWidth="1"/>
    <col min="1799" max="1799" width="19.42578125" customWidth="1"/>
    <col min="1800" max="1803" width="17.7109375" customWidth="1"/>
    <col min="2049" max="2049" width="71" customWidth="1"/>
    <col min="2050" max="2054" width="17.7109375" customWidth="1"/>
    <col min="2055" max="2055" width="19.42578125" customWidth="1"/>
    <col min="2056" max="2059" width="17.7109375" customWidth="1"/>
    <col min="2305" max="2305" width="71" customWidth="1"/>
    <col min="2306" max="2310" width="17.7109375" customWidth="1"/>
    <col min="2311" max="2311" width="19.42578125" customWidth="1"/>
    <col min="2312" max="2315" width="17.7109375" customWidth="1"/>
    <col min="2561" max="2561" width="71" customWidth="1"/>
    <col min="2562" max="2566" width="17.7109375" customWidth="1"/>
    <col min="2567" max="2567" width="19.42578125" customWidth="1"/>
    <col min="2568" max="2571" width="17.7109375" customWidth="1"/>
    <col min="2817" max="2817" width="71" customWidth="1"/>
    <col min="2818" max="2822" width="17.7109375" customWidth="1"/>
    <col min="2823" max="2823" width="19.42578125" customWidth="1"/>
    <col min="2824" max="2827" width="17.7109375" customWidth="1"/>
    <col min="3073" max="3073" width="71" customWidth="1"/>
    <col min="3074" max="3078" width="17.7109375" customWidth="1"/>
    <col min="3079" max="3079" width="19.42578125" customWidth="1"/>
    <col min="3080" max="3083" width="17.7109375" customWidth="1"/>
    <col min="3329" max="3329" width="71" customWidth="1"/>
    <col min="3330" max="3334" width="17.7109375" customWidth="1"/>
    <col min="3335" max="3335" width="19.42578125" customWidth="1"/>
    <col min="3336" max="3339" width="17.7109375" customWidth="1"/>
    <col min="3585" max="3585" width="71" customWidth="1"/>
    <col min="3586" max="3590" width="17.7109375" customWidth="1"/>
    <col min="3591" max="3591" width="19.42578125" customWidth="1"/>
    <col min="3592" max="3595" width="17.7109375" customWidth="1"/>
    <col min="3841" max="3841" width="71" customWidth="1"/>
    <col min="3842" max="3846" width="17.7109375" customWidth="1"/>
    <col min="3847" max="3847" width="19.42578125" customWidth="1"/>
    <col min="3848" max="3851" width="17.7109375" customWidth="1"/>
    <col min="4097" max="4097" width="71" customWidth="1"/>
    <col min="4098" max="4102" width="17.7109375" customWidth="1"/>
    <col min="4103" max="4103" width="19.42578125" customWidth="1"/>
    <col min="4104" max="4107" width="17.7109375" customWidth="1"/>
    <col min="4353" max="4353" width="71" customWidth="1"/>
    <col min="4354" max="4358" width="17.7109375" customWidth="1"/>
    <col min="4359" max="4359" width="19.42578125" customWidth="1"/>
    <col min="4360" max="4363" width="17.7109375" customWidth="1"/>
    <col min="4609" max="4609" width="71" customWidth="1"/>
    <col min="4610" max="4614" width="17.7109375" customWidth="1"/>
    <col min="4615" max="4615" width="19.42578125" customWidth="1"/>
    <col min="4616" max="4619" width="17.7109375" customWidth="1"/>
    <col min="4865" max="4865" width="71" customWidth="1"/>
    <col min="4866" max="4870" width="17.7109375" customWidth="1"/>
    <col min="4871" max="4871" width="19.42578125" customWidth="1"/>
    <col min="4872" max="4875" width="17.7109375" customWidth="1"/>
    <col min="5121" max="5121" width="71" customWidth="1"/>
    <col min="5122" max="5126" width="17.7109375" customWidth="1"/>
    <col min="5127" max="5127" width="19.42578125" customWidth="1"/>
    <col min="5128" max="5131" width="17.7109375" customWidth="1"/>
    <col min="5377" max="5377" width="71" customWidth="1"/>
    <col min="5378" max="5382" width="17.7109375" customWidth="1"/>
    <col min="5383" max="5383" width="19.42578125" customWidth="1"/>
    <col min="5384" max="5387" width="17.7109375" customWidth="1"/>
    <col min="5633" max="5633" width="71" customWidth="1"/>
    <col min="5634" max="5638" width="17.7109375" customWidth="1"/>
    <col min="5639" max="5639" width="19.42578125" customWidth="1"/>
    <col min="5640" max="5643" width="17.7109375" customWidth="1"/>
    <col min="5889" max="5889" width="71" customWidth="1"/>
    <col min="5890" max="5894" width="17.7109375" customWidth="1"/>
    <col min="5895" max="5895" width="19.42578125" customWidth="1"/>
    <col min="5896" max="5899" width="17.7109375" customWidth="1"/>
    <col min="6145" max="6145" width="71" customWidth="1"/>
    <col min="6146" max="6150" width="17.7109375" customWidth="1"/>
    <col min="6151" max="6151" width="19.42578125" customWidth="1"/>
    <col min="6152" max="6155" width="17.7109375" customWidth="1"/>
    <col min="6401" max="6401" width="71" customWidth="1"/>
    <col min="6402" max="6406" width="17.7109375" customWidth="1"/>
    <col min="6407" max="6407" width="19.42578125" customWidth="1"/>
    <col min="6408" max="6411" width="17.7109375" customWidth="1"/>
    <col min="6657" max="6657" width="71" customWidth="1"/>
    <col min="6658" max="6662" width="17.7109375" customWidth="1"/>
    <col min="6663" max="6663" width="19.42578125" customWidth="1"/>
    <col min="6664" max="6667" width="17.7109375" customWidth="1"/>
    <col min="6913" max="6913" width="71" customWidth="1"/>
    <col min="6914" max="6918" width="17.7109375" customWidth="1"/>
    <col min="6919" max="6919" width="19.42578125" customWidth="1"/>
    <col min="6920" max="6923" width="17.7109375" customWidth="1"/>
    <col min="7169" max="7169" width="71" customWidth="1"/>
    <col min="7170" max="7174" width="17.7109375" customWidth="1"/>
    <col min="7175" max="7175" width="19.42578125" customWidth="1"/>
    <col min="7176" max="7179" width="17.7109375" customWidth="1"/>
    <col min="7425" max="7425" width="71" customWidth="1"/>
    <col min="7426" max="7430" width="17.7109375" customWidth="1"/>
    <col min="7431" max="7431" width="19.42578125" customWidth="1"/>
    <col min="7432" max="7435" width="17.7109375" customWidth="1"/>
    <col min="7681" max="7681" width="71" customWidth="1"/>
    <col min="7682" max="7686" width="17.7109375" customWidth="1"/>
    <col min="7687" max="7687" width="19.42578125" customWidth="1"/>
    <col min="7688" max="7691" width="17.7109375" customWidth="1"/>
    <col min="7937" max="7937" width="71" customWidth="1"/>
    <col min="7938" max="7942" width="17.7109375" customWidth="1"/>
    <col min="7943" max="7943" width="19.42578125" customWidth="1"/>
    <col min="7944" max="7947" width="17.7109375" customWidth="1"/>
    <col min="8193" max="8193" width="71" customWidth="1"/>
    <col min="8194" max="8198" width="17.7109375" customWidth="1"/>
    <col min="8199" max="8199" width="19.42578125" customWidth="1"/>
    <col min="8200" max="8203" width="17.7109375" customWidth="1"/>
    <col min="8449" max="8449" width="71" customWidth="1"/>
    <col min="8450" max="8454" width="17.7109375" customWidth="1"/>
    <col min="8455" max="8455" width="19.42578125" customWidth="1"/>
    <col min="8456" max="8459" width="17.7109375" customWidth="1"/>
    <col min="8705" max="8705" width="71" customWidth="1"/>
    <col min="8706" max="8710" width="17.7109375" customWidth="1"/>
    <col min="8711" max="8711" width="19.42578125" customWidth="1"/>
    <col min="8712" max="8715" width="17.7109375" customWidth="1"/>
    <col min="8961" max="8961" width="71" customWidth="1"/>
    <col min="8962" max="8966" width="17.7109375" customWidth="1"/>
    <col min="8967" max="8967" width="19.42578125" customWidth="1"/>
    <col min="8968" max="8971" width="17.7109375" customWidth="1"/>
    <col min="9217" max="9217" width="71" customWidth="1"/>
    <col min="9218" max="9222" width="17.7109375" customWidth="1"/>
    <col min="9223" max="9223" width="19.42578125" customWidth="1"/>
    <col min="9224" max="9227" width="17.7109375" customWidth="1"/>
    <col min="9473" max="9473" width="71" customWidth="1"/>
    <col min="9474" max="9478" width="17.7109375" customWidth="1"/>
    <col min="9479" max="9479" width="19.42578125" customWidth="1"/>
    <col min="9480" max="9483" width="17.7109375" customWidth="1"/>
    <col min="9729" max="9729" width="71" customWidth="1"/>
    <col min="9730" max="9734" width="17.7109375" customWidth="1"/>
    <col min="9735" max="9735" width="19.42578125" customWidth="1"/>
    <col min="9736" max="9739" width="17.7109375" customWidth="1"/>
    <col min="9985" max="9985" width="71" customWidth="1"/>
    <col min="9986" max="9990" width="17.7109375" customWidth="1"/>
    <col min="9991" max="9991" width="19.42578125" customWidth="1"/>
    <col min="9992" max="9995" width="17.7109375" customWidth="1"/>
    <col min="10241" max="10241" width="71" customWidth="1"/>
    <col min="10242" max="10246" width="17.7109375" customWidth="1"/>
    <col min="10247" max="10247" width="19.42578125" customWidth="1"/>
    <col min="10248" max="10251" width="17.7109375" customWidth="1"/>
    <col min="10497" max="10497" width="71" customWidth="1"/>
    <col min="10498" max="10502" width="17.7109375" customWidth="1"/>
    <col min="10503" max="10503" width="19.42578125" customWidth="1"/>
    <col min="10504" max="10507" width="17.7109375" customWidth="1"/>
    <col min="10753" max="10753" width="71" customWidth="1"/>
    <col min="10754" max="10758" width="17.7109375" customWidth="1"/>
    <col min="10759" max="10759" width="19.42578125" customWidth="1"/>
    <col min="10760" max="10763" width="17.7109375" customWidth="1"/>
    <col min="11009" max="11009" width="71" customWidth="1"/>
    <col min="11010" max="11014" width="17.7109375" customWidth="1"/>
    <col min="11015" max="11015" width="19.42578125" customWidth="1"/>
    <col min="11016" max="11019" width="17.7109375" customWidth="1"/>
    <col min="11265" max="11265" width="71" customWidth="1"/>
    <col min="11266" max="11270" width="17.7109375" customWidth="1"/>
    <col min="11271" max="11271" width="19.42578125" customWidth="1"/>
    <col min="11272" max="11275" width="17.7109375" customWidth="1"/>
    <col min="11521" max="11521" width="71" customWidth="1"/>
    <col min="11522" max="11526" width="17.7109375" customWidth="1"/>
    <col min="11527" max="11527" width="19.42578125" customWidth="1"/>
    <col min="11528" max="11531" width="17.7109375" customWidth="1"/>
    <col min="11777" max="11777" width="71" customWidth="1"/>
    <col min="11778" max="11782" width="17.7109375" customWidth="1"/>
    <col min="11783" max="11783" width="19.42578125" customWidth="1"/>
    <col min="11784" max="11787" width="17.7109375" customWidth="1"/>
    <col min="12033" max="12033" width="71" customWidth="1"/>
    <col min="12034" max="12038" width="17.7109375" customWidth="1"/>
    <col min="12039" max="12039" width="19.42578125" customWidth="1"/>
    <col min="12040" max="12043" width="17.7109375" customWidth="1"/>
    <col min="12289" max="12289" width="71" customWidth="1"/>
    <col min="12290" max="12294" width="17.7109375" customWidth="1"/>
    <col min="12295" max="12295" width="19.42578125" customWidth="1"/>
    <col min="12296" max="12299" width="17.7109375" customWidth="1"/>
    <col min="12545" max="12545" width="71" customWidth="1"/>
    <col min="12546" max="12550" width="17.7109375" customWidth="1"/>
    <col min="12551" max="12551" width="19.42578125" customWidth="1"/>
    <col min="12552" max="12555" width="17.7109375" customWidth="1"/>
    <col min="12801" max="12801" width="71" customWidth="1"/>
    <col min="12802" max="12806" width="17.7109375" customWidth="1"/>
    <col min="12807" max="12807" width="19.42578125" customWidth="1"/>
    <col min="12808" max="12811" width="17.7109375" customWidth="1"/>
    <col min="13057" max="13057" width="71" customWidth="1"/>
    <col min="13058" max="13062" width="17.7109375" customWidth="1"/>
    <col min="13063" max="13063" width="19.42578125" customWidth="1"/>
    <col min="13064" max="13067" width="17.7109375" customWidth="1"/>
    <col min="13313" max="13313" width="71" customWidth="1"/>
    <col min="13314" max="13318" width="17.7109375" customWidth="1"/>
    <col min="13319" max="13319" width="19.42578125" customWidth="1"/>
    <col min="13320" max="13323" width="17.7109375" customWidth="1"/>
    <col min="13569" max="13569" width="71" customWidth="1"/>
    <col min="13570" max="13574" width="17.7109375" customWidth="1"/>
    <col min="13575" max="13575" width="19.42578125" customWidth="1"/>
    <col min="13576" max="13579" width="17.7109375" customWidth="1"/>
    <col min="13825" max="13825" width="71" customWidth="1"/>
    <col min="13826" max="13830" width="17.7109375" customWidth="1"/>
    <col min="13831" max="13831" width="19.42578125" customWidth="1"/>
    <col min="13832" max="13835" width="17.7109375" customWidth="1"/>
    <col min="14081" max="14081" width="71" customWidth="1"/>
    <col min="14082" max="14086" width="17.7109375" customWidth="1"/>
    <col min="14087" max="14087" width="19.42578125" customWidth="1"/>
    <col min="14088" max="14091" width="17.7109375" customWidth="1"/>
    <col min="14337" max="14337" width="71" customWidth="1"/>
    <col min="14338" max="14342" width="17.7109375" customWidth="1"/>
    <col min="14343" max="14343" width="19.42578125" customWidth="1"/>
    <col min="14344" max="14347" width="17.7109375" customWidth="1"/>
    <col min="14593" max="14593" width="71" customWidth="1"/>
    <col min="14594" max="14598" width="17.7109375" customWidth="1"/>
    <col min="14599" max="14599" width="19.42578125" customWidth="1"/>
    <col min="14600" max="14603" width="17.7109375" customWidth="1"/>
    <col min="14849" max="14849" width="71" customWidth="1"/>
    <col min="14850" max="14854" width="17.7109375" customWidth="1"/>
    <col min="14855" max="14855" width="19.42578125" customWidth="1"/>
    <col min="14856" max="14859" width="17.7109375" customWidth="1"/>
    <col min="15105" max="15105" width="71" customWidth="1"/>
    <col min="15106" max="15110" width="17.7109375" customWidth="1"/>
    <col min="15111" max="15111" width="19.42578125" customWidth="1"/>
    <col min="15112" max="15115" width="17.7109375" customWidth="1"/>
    <col min="15361" max="15361" width="71" customWidth="1"/>
    <col min="15362" max="15366" width="17.7109375" customWidth="1"/>
    <col min="15367" max="15367" width="19.42578125" customWidth="1"/>
    <col min="15368" max="15371" width="17.7109375" customWidth="1"/>
    <col min="15617" max="15617" width="71" customWidth="1"/>
    <col min="15618" max="15622" width="17.7109375" customWidth="1"/>
    <col min="15623" max="15623" width="19.42578125" customWidth="1"/>
    <col min="15624" max="15627" width="17.7109375" customWidth="1"/>
    <col min="15873" max="15873" width="71" customWidth="1"/>
    <col min="15874" max="15878" width="17.7109375" customWidth="1"/>
    <col min="15879" max="15879" width="19.42578125" customWidth="1"/>
    <col min="15880" max="15883" width="17.7109375" customWidth="1"/>
    <col min="16129" max="16129" width="71" customWidth="1"/>
    <col min="16130" max="16134" width="17.7109375" customWidth="1"/>
    <col min="16135" max="16135" width="19.42578125" customWidth="1"/>
    <col min="16136" max="16139" width="17.7109375"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3"/>
    </row>
    <row r="4" spans="1:11" s="18" customFormat="1" x14ac:dyDescent="0.25">
      <c r="A4" s="29" t="s">
        <v>1707</v>
      </c>
      <c r="B4" s="479"/>
      <c r="C4" s="479"/>
      <c r="D4" s="20"/>
      <c r="E4" s="20"/>
      <c r="F4" s="20"/>
      <c r="G4" s="20"/>
      <c r="H4" s="20"/>
      <c r="I4" s="20"/>
      <c r="J4" s="20"/>
      <c r="K4" s="364"/>
    </row>
    <row r="5" spans="1:11" s="18" customFormat="1" x14ac:dyDescent="0.25">
      <c r="A5" s="19"/>
      <c r="B5" s="479"/>
      <c r="C5" s="479"/>
      <c r="D5" s="20"/>
      <c r="E5" s="20"/>
      <c r="F5" s="20"/>
      <c r="G5" s="20"/>
      <c r="H5" s="20"/>
      <c r="I5" s="20"/>
      <c r="J5" s="20"/>
      <c r="K5" s="364"/>
    </row>
    <row r="6" spans="1:11" s="18" customFormat="1" x14ac:dyDescent="0.25">
      <c r="A6" s="19"/>
      <c r="B6" s="479"/>
      <c r="C6" s="479"/>
      <c r="D6" s="20"/>
      <c r="E6" s="20"/>
      <c r="F6" s="20"/>
      <c r="G6" s="20"/>
      <c r="H6" s="20"/>
      <c r="I6" s="20"/>
      <c r="J6" s="20"/>
      <c r="K6" s="364"/>
    </row>
    <row r="7" spans="1:11" s="18" customFormat="1" ht="18.75" customHeight="1" x14ac:dyDescent="0.25">
      <c r="A7" s="746" t="s">
        <v>21</v>
      </c>
      <c r="B7" s="746" t="s">
        <v>22</v>
      </c>
      <c r="C7" s="746" t="s">
        <v>23</v>
      </c>
      <c r="D7" s="746"/>
      <c r="E7" s="23" t="s">
        <v>24</v>
      </c>
      <c r="F7" s="23"/>
      <c r="G7" s="746" t="s">
        <v>25</v>
      </c>
      <c r="H7" s="746" t="s">
        <v>26</v>
      </c>
      <c r="I7" s="746"/>
      <c r="J7" s="746" t="s">
        <v>27</v>
      </c>
      <c r="K7" s="365" t="s">
        <v>28</v>
      </c>
    </row>
    <row r="8" spans="1:11" s="18" customFormat="1" x14ac:dyDescent="0.25">
      <c r="A8" s="924" t="s">
        <v>29</v>
      </c>
      <c r="B8" s="920" t="s">
        <v>30</v>
      </c>
      <c r="C8" s="920" t="s">
        <v>31</v>
      </c>
      <c r="D8" s="920" t="s">
        <v>32</v>
      </c>
      <c r="E8" s="926" t="s">
        <v>33</v>
      </c>
      <c r="F8" s="927"/>
      <c r="G8" s="920" t="s">
        <v>34</v>
      </c>
      <c r="H8" s="926" t="s">
        <v>35</v>
      </c>
      <c r="I8" s="927"/>
      <c r="J8" s="920" t="s">
        <v>36</v>
      </c>
      <c r="K8" s="745" t="s">
        <v>37</v>
      </c>
    </row>
    <row r="9" spans="1:11" s="24" customFormat="1" x14ac:dyDescent="0.25">
      <c r="A9" s="925"/>
      <c r="B9" s="921"/>
      <c r="C9" s="921"/>
      <c r="D9" s="921"/>
      <c r="E9" s="744" t="s">
        <v>38</v>
      </c>
      <c r="F9" s="744" t="s">
        <v>39</v>
      </c>
      <c r="G9" s="921"/>
      <c r="H9" s="744" t="s">
        <v>38</v>
      </c>
      <c r="I9" s="744" t="s">
        <v>39</v>
      </c>
      <c r="J9" s="921"/>
      <c r="K9" s="745"/>
    </row>
    <row r="10" spans="1:11" s="24" customFormat="1" x14ac:dyDescent="0.25">
      <c r="A10" s="31" t="s">
        <v>88</v>
      </c>
      <c r="B10" s="480"/>
      <c r="C10" s="480"/>
      <c r="D10" s="32"/>
      <c r="E10" s="32"/>
      <c r="F10" s="32"/>
      <c r="G10" s="32"/>
      <c r="H10" s="32"/>
      <c r="I10" s="32"/>
      <c r="J10" s="32"/>
      <c r="K10" s="74">
        <f>SUM(K11)</f>
        <v>0</v>
      </c>
    </row>
    <row r="11" spans="1:11" x14ac:dyDescent="0.25">
      <c r="A11" s="39"/>
      <c r="B11" s="481"/>
      <c r="C11" s="481"/>
      <c r="D11" s="75"/>
      <c r="E11" s="75"/>
      <c r="F11" s="75"/>
      <c r="G11" s="36"/>
      <c r="H11" s="36"/>
      <c r="I11" s="36"/>
      <c r="J11" s="36"/>
      <c r="K11" s="76"/>
    </row>
    <row r="12" spans="1:11" x14ac:dyDescent="0.25">
      <c r="A12" s="31" t="s">
        <v>89</v>
      </c>
      <c r="B12" s="480"/>
      <c r="C12" s="480"/>
      <c r="D12" s="77"/>
      <c r="E12" s="77"/>
      <c r="F12" s="77"/>
      <c r="G12" s="32"/>
      <c r="H12" s="32"/>
      <c r="I12" s="32"/>
      <c r="J12" s="32"/>
      <c r="K12" s="74">
        <f>SUM(K13:K17)</f>
        <v>2130000</v>
      </c>
    </row>
    <row r="13" spans="1:11" x14ac:dyDescent="0.25">
      <c r="A13" s="39" t="s">
        <v>1691</v>
      </c>
      <c r="B13" s="482" t="s">
        <v>1692</v>
      </c>
      <c r="C13" s="482" t="s">
        <v>139</v>
      </c>
      <c r="D13" s="117"/>
      <c r="E13" s="117"/>
      <c r="F13" s="117"/>
      <c r="G13" s="41"/>
      <c r="H13" s="41">
        <v>109</v>
      </c>
      <c r="I13" s="41">
        <v>154</v>
      </c>
      <c r="J13" s="41" t="s">
        <v>1693</v>
      </c>
      <c r="K13" s="750">
        <v>460000</v>
      </c>
    </row>
    <row r="14" spans="1:11" ht="15.95" customHeight="1" x14ac:dyDescent="0.25">
      <c r="A14" s="39" t="s">
        <v>1694</v>
      </c>
      <c r="B14" s="482" t="s">
        <v>1388</v>
      </c>
      <c r="C14" s="482" t="s">
        <v>139</v>
      </c>
      <c r="D14" s="117"/>
      <c r="E14" s="119">
        <v>2E-3</v>
      </c>
      <c r="F14" s="119">
        <v>1.2E-2</v>
      </c>
      <c r="G14" s="41"/>
      <c r="H14" s="41"/>
      <c r="I14" s="41"/>
      <c r="J14" s="41" t="s">
        <v>1693</v>
      </c>
      <c r="K14" s="750">
        <v>620000</v>
      </c>
    </row>
    <row r="15" spans="1:11" ht="15.95" customHeight="1" x14ac:dyDescent="0.25">
      <c r="A15" s="39" t="s">
        <v>1695</v>
      </c>
      <c r="B15" s="482" t="s">
        <v>1388</v>
      </c>
      <c r="C15" s="482" t="s">
        <v>230</v>
      </c>
      <c r="D15" s="117">
        <v>0.06</v>
      </c>
      <c r="E15" s="117"/>
      <c r="F15" s="117"/>
      <c r="G15" s="41"/>
      <c r="H15" s="41"/>
      <c r="I15" s="41"/>
      <c r="J15" s="41" t="s">
        <v>1693</v>
      </c>
      <c r="K15" s="750">
        <v>950000</v>
      </c>
    </row>
    <row r="16" spans="1:11" ht="15.95" customHeight="1" x14ac:dyDescent="0.25">
      <c r="A16" s="39" t="s">
        <v>1696</v>
      </c>
      <c r="B16" s="482"/>
      <c r="C16" s="482"/>
      <c r="D16" s="117">
        <v>0.1</v>
      </c>
      <c r="E16" s="117"/>
      <c r="F16" s="117"/>
      <c r="G16" s="41"/>
      <c r="H16" s="41"/>
      <c r="I16" s="41"/>
      <c r="J16" s="41" t="s">
        <v>1693</v>
      </c>
      <c r="K16" s="750">
        <v>100000</v>
      </c>
    </row>
    <row r="17" spans="1:11" ht="15.95" customHeight="1" x14ac:dyDescent="0.25">
      <c r="A17" s="39"/>
      <c r="B17" s="481"/>
      <c r="C17" s="481"/>
      <c r="D17" s="75"/>
      <c r="E17" s="75"/>
      <c r="F17" s="75"/>
      <c r="G17" s="36"/>
      <c r="H17" s="36"/>
      <c r="I17" s="36"/>
      <c r="J17" s="36"/>
      <c r="K17" s="76"/>
    </row>
    <row r="18" spans="1:11" ht="15.95" customHeight="1" x14ac:dyDescent="0.25">
      <c r="A18" s="43" t="s">
        <v>106</v>
      </c>
      <c r="B18" s="484"/>
      <c r="C18" s="484"/>
      <c r="D18" s="84"/>
      <c r="E18" s="84"/>
      <c r="F18" s="84"/>
      <c r="G18" s="83"/>
      <c r="H18" s="83"/>
      <c r="I18" s="83"/>
      <c r="J18" s="83"/>
      <c r="K18" s="86">
        <f>SUM(K19:K19)</f>
        <v>0</v>
      </c>
    </row>
    <row r="19" spans="1:11" s="18" customFormat="1" ht="15.95" customHeight="1" x14ac:dyDescent="0.25">
      <c r="A19" s="39"/>
      <c r="B19" s="486"/>
      <c r="C19" s="486"/>
      <c r="D19" s="87"/>
      <c r="E19" s="87"/>
      <c r="F19" s="87"/>
      <c r="G19" s="47"/>
      <c r="H19" s="47"/>
      <c r="I19" s="47"/>
      <c r="J19" s="47"/>
      <c r="K19" s="89"/>
    </row>
    <row r="20" spans="1:11" s="18" customFormat="1" ht="15.95" customHeight="1" x14ac:dyDescent="0.25">
      <c r="A20" s="31" t="s">
        <v>107</v>
      </c>
      <c r="B20" s="480"/>
      <c r="C20" s="480"/>
      <c r="D20" s="77"/>
      <c r="E20" s="77"/>
      <c r="F20" s="77"/>
      <c r="G20" s="32"/>
      <c r="H20" s="32"/>
      <c r="I20" s="32"/>
      <c r="J20" s="32"/>
      <c r="K20" s="74">
        <f>SUM(K22:K29)</f>
        <v>785000</v>
      </c>
    </row>
    <row r="21" spans="1:11" ht="15.95" customHeight="1" x14ac:dyDescent="0.25">
      <c r="A21" s="39" t="s">
        <v>1697</v>
      </c>
      <c r="B21" s="481"/>
      <c r="C21" s="481"/>
      <c r="D21" s="75"/>
      <c r="E21" s="75"/>
      <c r="F21" s="75"/>
      <c r="G21" s="36"/>
      <c r="H21" s="36"/>
      <c r="I21" s="36"/>
      <c r="J21" s="41" t="s">
        <v>1693</v>
      </c>
      <c r="K21" s="750">
        <v>10000</v>
      </c>
    </row>
    <row r="22" spans="1:11" ht="15.95" customHeight="1" x14ac:dyDescent="0.25">
      <c r="A22" s="39" t="s">
        <v>1343</v>
      </c>
      <c r="B22" s="481"/>
      <c r="C22" s="481"/>
      <c r="D22" s="75"/>
      <c r="E22" s="75"/>
      <c r="F22" s="75"/>
      <c r="G22" s="36"/>
      <c r="H22" s="36"/>
      <c r="I22" s="36"/>
      <c r="J22" s="41" t="s">
        <v>1693</v>
      </c>
      <c r="K22" s="750">
        <v>100000</v>
      </c>
    </row>
    <row r="23" spans="1:11" ht="15.95" customHeight="1" x14ac:dyDescent="0.25">
      <c r="A23" s="39" t="s">
        <v>1698</v>
      </c>
      <c r="B23" s="481"/>
      <c r="C23" s="481"/>
      <c r="D23" s="75"/>
      <c r="E23" s="75"/>
      <c r="F23" s="75"/>
      <c r="G23" s="36"/>
      <c r="H23" s="36"/>
      <c r="I23" s="36"/>
      <c r="J23" s="41" t="s">
        <v>1693</v>
      </c>
      <c r="K23" s="750">
        <v>200000</v>
      </c>
    </row>
    <row r="24" spans="1:11" ht="15.95" customHeight="1" x14ac:dyDescent="0.25">
      <c r="A24" s="39" t="s">
        <v>1699</v>
      </c>
      <c r="B24" s="481"/>
      <c r="C24" s="481"/>
      <c r="D24" s="75"/>
      <c r="E24" s="75"/>
      <c r="F24" s="75"/>
      <c r="G24" s="36"/>
      <c r="H24" s="36"/>
      <c r="I24" s="36"/>
      <c r="J24" s="41" t="s">
        <v>1693</v>
      </c>
      <c r="K24" s="750">
        <v>40000</v>
      </c>
    </row>
    <row r="25" spans="1:11" ht="15.95" customHeight="1" x14ac:dyDescent="0.25">
      <c r="A25" s="39" t="s">
        <v>1700</v>
      </c>
      <c r="B25" s="481"/>
      <c r="C25" s="481"/>
      <c r="D25" s="75"/>
      <c r="E25" s="75"/>
      <c r="F25" s="75"/>
      <c r="G25" s="36"/>
      <c r="H25" s="36"/>
      <c r="I25" s="36"/>
      <c r="J25" s="41" t="s">
        <v>1693</v>
      </c>
      <c r="K25" s="750">
        <v>15000</v>
      </c>
    </row>
    <row r="26" spans="1:11" ht="15.95" customHeight="1" x14ac:dyDescent="0.25">
      <c r="A26" s="39" t="s">
        <v>1701</v>
      </c>
      <c r="B26" s="481"/>
      <c r="C26" s="481"/>
      <c r="D26" s="75"/>
      <c r="E26" s="75"/>
      <c r="F26" s="75"/>
      <c r="G26" s="36"/>
      <c r="H26" s="36"/>
      <c r="I26" s="36"/>
      <c r="J26" s="41" t="s">
        <v>1693</v>
      </c>
      <c r="K26" s="750">
        <v>30000</v>
      </c>
    </row>
    <row r="27" spans="1:11" ht="15.95" customHeight="1" x14ac:dyDescent="0.25">
      <c r="A27" s="39" t="s">
        <v>1702</v>
      </c>
      <c r="B27" s="481"/>
      <c r="C27" s="481"/>
      <c r="D27" s="75"/>
      <c r="E27" s="75"/>
      <c r="F27" s="75"/>
      <c r="G27" s="36"/>
      <c r="H27" s="36"/>
      <c r="I27" s="36"/>
      <c r="J27" s="41" t="s">
        <v>1693</v>
      </c>
      <c r="K27" s="750">
        <v>320000</v>
      </c>
    </row>
    <row r="28" spans="1:11" ht="15.95" customHeight="1" x14ac:dyDescent="0.25">
      <c r="A28" s="39" t="s">
        <v>1133</v>
      </c>
      <c r="B28" s="481"/>
      <c r="C28" s="481"/>
      <c r="D28" s="75"/>
      <c r="E28" s="75"/>
      <c r="F28" s="75"/>
      <c r="G28" s="36"/>
      <c r="H28" s="36"/>
      <c r="I28" s="36"/>
      <c r="J28" s="41" t="s">
        <v>1693</v>
      </c>
      <c r="K28" s="750">
        <v>80000</v>
      </c>
    </row>
    <row r="29" spans="1:11" ht="15.95" customHeight="1" x14ac:dyDescent="0.25">
      <c r="A29" s="39"/>
      <c r="B29" s="481"/>
      <c r="C29" s="481"/>
      <c r="D29" s="75"/>
      <c r="E29" s="75"/>
      <c r="F29" s="75"/>
      <c r="G29" s="36"/>
      <c r="H29" s="36"/>
      <c r="I29" s="36"/>
      <c r="J29" s="36"/>
      <c r="K29" s="76"/>
    </row>
    <row r="30" spans="1:11" ht="15.95" customHeight="1" x14ac:dyDescent="0.25">
      <c r="A30" s="31" t="s">
        <v>113</v>
      </c>
      <c r="B30" s="480"/>
      <c r="C30" s="480"/>
      <c r="D30" s="77"/>
      <c r="E30" s="77"/>
      <c r="F30" s="77"/>
      <c r="G30" s="32"/>
      <c r="H30" s="32"/>
      <c r="I30" s="32"/>
      <c r="J30" s="32"/>
      <c r="K30" s="74">
        <f>SUM(K31:K31)</f>
        <v>0</v>
      </c>
    </row>
    <row r="31" spans="1:11" ht="15.95" customHeight="1" x14ac:dyDescent="0.25">
      <c r="A31" s="35"/>
      <c r="B31" s="481"/>
      <c r="C31" s="481"/>
      <c r="D31" s="75"/>
      <c r="E31" s="75"/>
      <c r="F31" s="75"/>
      <c r="G31" s="36"/>
      <c r="H31" s="36"/>
      <c r="I31" s="36"/>
      <c r="J31" s="36"/>
      <c r="K31" s="76"/>
    </row>
    <row r="32" spans="1:11" ht="15.95" customHeight="1" x14ac:dyDescent="0.25">
      <c r="A32" s="31" t="s">
        <v>114</v>
      </c>
      <c r="B32" s="480"/>
      <c r="C32" s="480"/>
      <c r="D32" s="77"/>
      <c r="E32" s="77"/>
      <c r="F32" s="77"/>
      <c r="G32" s="32"/>
      <c r="H32" s="32"/>
      <c r="I32" s="32"/>
      <c r="J32" s="32"/>
      <c r="K32" s="74">
        <f>SUM(K33:K35)</f>
        <v>40000</v>
      </c>
    </row>
    <row r="33" spans="1:11" ht="15.95" customHeight="1" x14ac:dyDescent="0.25">
      <c r="A33" s="39" t="s">
        <v>1703</v>
      </c>
      <c r="B33" s="481"/>
      <c r="C33" s="481"/>
      <c r="D33" s="75"/>
      <c r="E33" s="75"/>
      <c r="F33" s="75"/>
      <c r="G33" s="36"/>
      <c r="H33" s="36"/>
      <c r="I33" s="36"/>
      <c r="J33" s="41" t="s">
        <v>1693</v>
      </c>
      <c r="K33" s="750">
        <v>20000</v>
      </c>
    </row>
    <row r="34" spans="1:11" ht="15.95" customHeight="1" x14ac:dyDescent="0.25">
      <c r="A34" s="39" t="s">
        <v>1704</v>
      </c>
      <c r="B34" s="481"/>
      <c r="C34" s="481"/>
      <c r="D34" s="75"/>
      <c r="E34" s="75"/>
      <c r="F34" s="75"/>
      <c r="G34" s="36"/>
      <c r="H34" s="36"/>
      <c r="I34" s="36"/>
      <c r="J34" s="41" t="s">
        <v>1693</v>
      </c>
      <c r="K34" s="750">
        <v>20000</v>
      </c>
    </row>
    <row r="35" spans="1:11" ht="15.95" customHeight="1" x14ac:dyDescent="0.25">
      <c r="A35" s="35"/>
      <c r="B35" s="481"/>
      <c r="C35" s="481"/>
      <c r="D35" s="75"/>
      <c r="E35" s="75"/>
      <c r="F35" s="75"/>
      <c r="G35" s="36"/>
      <c r="H35" s="36"/>
      <c r="I35" s="36"/>
      <c r="J35" s="36"/>
      <c r="K35" s="76"/>
    </row>
    <row r="36" spans="1:11" ht="15.95" customHeight="1" x14ac:dyDescent="0.25">
      <c r="A36" s="43" t="s">
        <v>116</v>
      </c>
      <c r="B36" s="484"/>
      <c r="C36" s="484"/>
      <c r="D36" s="84"/>
      <c r="E36" s="84"/>
      <c r="F36" s="84"/>
      <c r="G36" s="83"/>
      <c r="H36" s="83"/>
      <c r="I36" s="83"/>
      <c r="J36" s="83"/>
      <c r="K36" s="86">
        <f>SUM(K37)</f>
        <v>0</v>
      </c>
    </row>
    <row r="37" spans="1:11" s="18" customFormat="1" ht="15.95" customHeight="1" x14ac:dyDescent="0.25">
      <c r="A37" s="45"/>
      <c r="B37" s="486"/>
      <c r="C37" s="486"/>
      <c r="D37" s="87"/>
      <c r="E37" s="87"/>
      <c r="F37" s="87"/>
      <c r="G37" s="47"/>
      <c r="H37" s="47"/>
      <c r="I37" s="47"/>
      <c r="J37" s="47"/>
      <c r="K37" s="89"/>
    </row>
    <row r="38" spans="1:11" s="18" customFormat="1" ht="15.95" customHeight="1" x14ac:dyDescent="0.25">
      <c r="A38" s="31" t="s">
        <v>117</v>
      </c>
      <c r="B38" s="480"/>
      <c r="C38" s="480"/>
      <c r="D38" s="77"/>
      <c r="E38" s="77"/>
      <c r="F38" s="77"/>
      <c r="G38" s="32"/>
      <c r="H38" s="32"/>
      <c r="I38" s="32"/>
      <c r="J38" s="32"/>
      <c r="K38" s="74">
        <f>SUM(K39:K40)</f>
        <v>154000</v>
      </c>
    </row>
    <row r="39" spans="1:11" ht="15.95" customHeight="1" x14ac:dyDescent="0.25">
      <c r="A39" s="39" t="s">
        <v>1705</v>
      </c>
      <c r="B39" s="481"/>
      <c r="C39" s="481"/>
      <c r="D39" s="75"/>
      <c r="E39" s="75"/>
      <c r="F39" s="75"/>
      <c r="G39" s="36"/>
      <c r="H39" s="36"/>
      <c r="I39" s="36"/>
      <c r="J39" s="41" t="s">
        <v>1693</v>
      </c>
      <c r="K39" s="750">
        <v>100000</v>
      </c>
    </row>
    <row r="40" spans="1:11" ht="15.95" customHeight="1" x14ac:dyDescent="0.25">
      <c r="A40" s="39" t="s">
        <v>1706</v>
      </c>
      <c r="B40" s="481"/>
      <c r="C40" s="481"/>
      <c r="D40" s="75"/>
      <c r="E40" s="75"/>
      <c r="F40" s="75"/>
      <c r="G40" s="36"/>
      <c r="H40" s="36"/>
      <c r="I40" s="36"/>
      <c r="J40" s="41" t="s">
        <v>1693</v>
      </c>
      <c r="K40" s="750">
        <v>54000</v>
      </c>
    </row>
    <row r="41" spans="1:11" ht="15.95" customHeight="1" x14ac:dyDescent="0.25">
      <c r="A41" s="55" t="s">
        <v>131</v>
      </c>
      <c r="B41" s="487"/>
      <c r="C41" s="487"/>
      <c r="D41" s="96"/>
      <c r="E41" s="96"/>
      <c r="F41" s="96"/>
      <c r="G41" s="747"/>
      <c r="H41" s="747"/>
      <c r="I41" s="747"/>
      <c r="J41" s="747"/>
      <c r="K41" s="64">
        <f>+K10+K12+K18+K20+K30+K32+K36+K38</f>
        <v>3109000</v>
      </c>
    </row>
    <row r="42" spans="1:11" ht="15.95" customHeight="1" x14ac:dyDescent="0.25"/>
    <row r="43" spans="1:11" x14ac:dyDescent="0.25">
      <c r="A43" s="27"/>
      <c r="B43" s="489"/>
      <c r="C43" s="489"/>
      <c r="D43" s="28"/>
      <c r="E43" s="28"/>
      <c r="F43" s="28"/>
      <c r="G43" s="28"/>
      <c r="H43" s="28"/>
      <c r="I43" s="28"/>
      <c r="J43" s="28"/>
      <c r="K43" s="375"/>
    </row>
  </sheetData>
  <mergeCells count="8">
    <mergeCell ref="J8:J9"/>
    <mergeCell ref="H8:I8"/>
    <mergeCell ref="A8:A9"/>
    <mergeCell ref="B8:B9"/>
    <mergeCell ref="C8:C9"/>
    <mergeCell ref="D8:D9"/>
    <mergeCell ref="E8:F8"/>
    <mergeCell ref="G8:G9"/>
  </mergeCells>
  <pageMargins left="0.70866141732283472" right="0.70866141732283472" top="0.74803149606299213" bottom="0.74803149606299213" header="0.31496062992125984" footer="0.31496062992125984"/>
  <pageSetup paperSize="9" scale="5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44"/>
  <sheetViews>
    <sheetView showGridLines="0" zoomScale="80" zoomScaleNormal="80" workbookViewId="0">
      <selection activeCell="C2" sqref="C2"/>
    </sheetView>
  </sheetViews>
  <sheetFormatPr baseColWidth="10" defaultRowHeight="15" x14ac:dyDescent="0.25"/>
  <cols>
    <col min="1" max="1" width="51.28515625" bestFit="1" customWidth="1"/>
    <col min="2" max="2" width="14.5703125" style="488" bestFit="1" customWidth="1"/>
    <col min="3" max="3" width="13.85546875" style="488" bestFit="1" customWidth="1"/>
    <col min="4" max="4" width="9.5703125" customWidth="1"/>
    <col min="5" max="5" width="11" customWidth="1"/>
    <col min="6" max="6" width="9.7109375" customWidth="1"/>
    <col min="7" max="7" width="8.85546875" bestFit="1" customWidth="1"/>
    <col min="8" max="8" width="8.7109375" bestFit="1" customWidth="1"/>
    <col min="9" max="9" width="10.28515625" bestFit="1" customWidth="1"/>
    <col min="10" max="10" width="18.5703125" bestFit="1" customWidth="1"/>
    <col min="11" max="11" width="15" style="150" customWidth="1"/>
    <col min="12" max="12" width="1.28515625"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528</v>
      </c>
      <c r="B4" s="479"/>
      <c r="C4" s="479"/>
      <c r="D4" s="20"/>
      <c r="E4" s="20"/>
      <c r="F4" s="20"/>
      <c r="G4" s="20"/>
      <c r="H4" s="20"/>
      <c r="I4" s="20"/>
      <c r="J4" s="20"/>
      <c r="K4" s="364"/>
    </row>
    <row r="5" spans="1:11" s="18" customFormat="1" x14ac:dyDescent="0.25">
      <c r="B5" s="478"/>
      <c r="C5" s="478"/>
      <c r="K5" s="362"/>
    </row>
    <row r="6" spans="1:11" s="18" customFormat="1" x14ac:dyDescent="0.25">
      <c r="A6" s="22" t="s">
        <v>21</v>
      </c>
      <c r="B6" s="746" t="s">
        <v>22</v>
      </c>
      <c r="C6" s="746" t="s">
        <v>23</v>
      </c>
      <c r="D6" s="22"/>
      <c r="E6" s="919" t="s">
        <v>24</v>
      </c>
      <c r="F6" s="919"/>
      <c r="G6" s="22" t="s">
        <v>25</v>
      </c>
      <c r="H6" s="932" t="s">
        <v>26</v>
      </c>
      <c r="I6" s="932"/>
      <c r="J6" s="22" t="s">
        <v>27</v>
      </c>
      <c r="K6" s="365" t="s">
        <v>28</v>
      </c>
    </row>
    <row r="7" spans="1:11" s="24" customFormat="1" x14ac:dyDescent="0.25">
      <c r="A7" s="933" t="s">
        <v>29</v>
      </c>
      <c r="B7" s="930" t="s">
        <v>30</v>
      </c>
      <c r="C7" s="930" t="s">
        <v>31</v>
      </c>
      <c r="D7" s="930" t="s">
        <v>32</v>
      </c>
      <c r="E7" s="930" t="s">
        <v>33</v>
      </c>
      <c r="F7" s="930"/>
      <c r="G7" s="930" t="s">
        <v>34</v>
      </c>
      <c r="H7" s="930" t="s">
        <v>35</v>
      </c>
      <c r="I7" s="930"/>
      <c r="J7" s="930" t="s">
        <v>36</v>
      </c>
      <c r="K7" s="931" t="s">
        <v>37</v>
      </c>
    </row>
    <row r="8" spans="1:11" s="24" customFormat="1" x14ac:dyDescent="0.25">
      <c r="A8" s="933"/>
      <c r="B8" s="930"/>
      <c r="C8" s="930"/>
      <c r="D8" s="930"/>
      <c r="E8" s="30" t="s">
        <v>38</v>
      </c>
      <c r="F8" s="30" t="s">
        <v>39</v>
      </c>
      <c r="G8" s="930"/>
      <c r="H8" s="30" t="s">
        <v>38</v>
      </c>
      <c r="I8" s="30" t="s">
        <v>39</v>
      </c>
      <c r="J8" s="930"/>
      <c r="K8" s="931"/>
    </row>
    <row r="9" spans="1:11" ht="15.95" customHeight="1" x14ac:dyDescent="0.25">
      <c r="A9" s="31" t="s">
        <v>40</v>
      </c>
      <c r="B9" s="480"/>
      <c r="C9" s="480"/>
      <c r="D9" s="155"/>
      <c r="E9" s="32"/>
      <c r="F9" s="32"/>
      <c r="G9" s="32"/>
      <c r="H9" s="33"/>
      <c r="I9" s="33"/>
      <c r="J9" s="32"/>
      <c r="K9" s="34">
        <f>+K10</f>
        <v>0</v>
      </c>
    </row>
    <row r="10" spans="1:11" ht="15.95" customHeight="1" x14ac:dyDescent="0.25">
      <c r="A10" s="35"/>
      <c r="B10" s="481"/>
      <c r="C10" s="481"/>
      <c r="D10" s="156"/>
      <c r="E10" s="36"/>
      <c r="F10" s="36"/>
      <c r="G10" s="36"/>
      <c r="H10" s="37"/>
      <c r="I10" s="37"/>
      <c r="J10" s="36"/>
      <c r="K10" s="76"/>
    </row>
    <row r="11" spans="1:11" ht="15.95" customHeight="1" x14ac:dyDescent="0.25">
      <c r="A11" s="31" t="s">
        <v>41</v>
      </c>
      <c r="B11" s="480"/>
      <c r="C11" s="480"/>
      <c r="D11" s="155"/>
      <c r="E11" s="32"/>
      <c r="F11" s="32"/>
      <c r="G11" s="32"/>
      <c r="H11" s="33"/>
      <c r="I11" s="33"/>
      <c r="J11" s="32"/>
      <c r="K11" s="74">
        <f>SUM(K12:K18)</f>
        <v>3518500</v>
      </c>
    </row>
    <row r="12" spans="1:11" ht="15.95" customHeight="1" x14ac:dyDescent="0.25">
      <c r="A12" s="39" t="s">
        <v>42</v>
      </c>
      <c r="B12" s="482" t="s">
        <v>43</v>
      </c>
      <c r="C12" s="482" t="s">
        <v>44</v>
      </c>
      <c r="D12" s="157" t="s">
        <v>45</v>
      </c>
      <c r="E12" s="41" t="s">
        <v>46</v>
      </c>
      <c r="F12" s="163">
        <v>0.02</v>
      </c>
      <c r="G12" s="39"/>
      <c r="H12" s="39"/>
      <c r="I12" s="39"/>
      <c r="J12" s="40" t="s">
        <v>86</v>
      </c>
      <c r="K12" s="42">
        <v>1668600</v>
      </c>
    </row>
    <row r="13" spans="1:11" ht="15.95" customHeight="1" x14ac:dyDescent="0.25">
      <c r="A13" s="39" t="s">
        <v>47</v>
      </c>
      <c r="B13" s="482" t="s">
        <v>48</v>
      </c>
      <c r="C13" s="482" t="s">
        <v>44</v>
      </c>
      <c r="D13" s="157"/>
      <c r="E13" s="163">
        <v>0.01</v>
      </c>
      <c r="F13" s="163">
        <v>7.0000000000000007E-2</v>
      </c>
      <c r="G13" s="39"/>
      <c r="H13" s="39"/>
      <c r="I13" s="39"/>
      <c r="J13" s="40" t="s">
        <v>86</v>
      </c>
      <c r="K13" s="42">
        <v>1296000</v>
      </c>
    </row>
    <row r="14" spans="1:11" ht="15.95" customHeight="1" x14ac:dyDescent="0.25">
      <c r="A14" s="39" t="s">
        <v>54</v>
      </c>
      <c r="B14" s="482" t="s">
        <v>53</v>
      </c>
      <c r="C14" s="482" t="s">
        <v>44</v>
      </c>
      <c r="D14" s="157"/>
      <c r="E14" s="41"/>
      <c r="F14" s="41"/>
      <c r="G14" s="39"/>
      <c r="H14" s="39"/>
      <c r="I14" s="39"/>
      <c r="J14" s="40" t="s">
        <v>86</v>
      </c>
      <c r="K14" s="42">
        <v>200000</v>
      </c>
    </row>
    <row r="15" spans="1:11" ht="15.95" customHeight="1" x14ac:dyDescent="0.25">
      <c r="A15" s="39" t="s">
        <v>52</v>
      </c>
      <c r="B15" s="482" t="s">
        <v>53</v>
      </c>
      <c r="C15" s="482" t="s">
        <v>44</v>
      </c>
      <c r="D15" s="157"/>
      <c r="E15" s="41"/>
      <c r="F15" s="41"/>
      <c r="G15" s="39"/>
      <c r="H15" s="58">
        <v>350</v>
      </c>
      <c r="I15" s="58">
        <v>920</v>
      </c>
      <c r="J15" s="40" t="s">
        <v>86</v>
      </c>
      <c r="K15" s="42">
        <v>185900</v>
      </c>
    </row>
    <row r="16" spans="1:11" ht="15.95" customHeight="1" x14ac:dyDescent="0.25">
      <c r="A16" s="39" t="s">
        <v>49</v>
      </c>
      <c r="B16" s="482" t="s">
        <v>50</v>
      </c>
      <c r="C16" s="482" t="s">
        <v>44</v>
      </c>
      <c r="D16" s="158" t="s">
        <v>51</v>
      </c>
      <c r="E16" s="163">
        <v>0.14000000000000001</v>
      </c>
      <c r="F16" s="163">
        <v>0.18</v>
      </c>
      <c r="G16" s="39"/>
      <c r="H16" s="58"/>
      <c r="I16" s="58"/>
      <c r="J16" s="40" t="s">
        <v>86</v>
      </c>
      <c r="K16" s="42">
        <v>80000</v>
      </c>
    </row>
    <row r="17" spans="1:11" ht="15.95" customHeight="1" x14ac:dyDescent="0.25">
      <c r="A17" s="39" t="s">
        <v>55</v>
      </c>
      <c r="B17" s="482" t="s">
        <v>56</v>
      </c>
      <c r="C17" s="482" t="s">
        <v>44</v>
      </c>
      <c r="D17" s="157"/>
      <c r="E17" s="41"/>
      <c r="F17" s="41"/>
      <c r="G17" s="39"/>
      <c r="H17" s="58">
        <v>160</v>
      </c>
      <c r="I17" s="58">
        <v>1950</v>
      </c>
      <c r="J17" s="40" t="s">
        <v>86</v>
      </c>
      <c r="K17" s="42">
        <v>80000</v>
      </c>
    </row>
    <row r="18" spans="1:11" ht="15.95" customHeight="1" x14ac:dyDescent="0.25">
      <c r="A18" s="39" t="s">
        <v>57</v>
      </c>
      <c r="B18" s="482" t="s">
        <v>58</v>
      </c>
      <c r="C18" s="482" t="s">
        <v>59</v>
      </c>
      <c r="D18" s="157"/>
      <c r="E18" s="41"/>
      <c r="F18" s="41"/>
      <c r="G18" s="39"/>
      <c r="H18" s="58">
        <v>30</v>
      </c>
      <c r="I18" s="58">
        <v>100</v>
      </c>
      <c r="J18" s="40" t="s">
        <v>86</v>
      </c>
      <c r="K18" s="42">
        <v>8000</v>
      </c>
    </row>
    <row r="19" spans="1:11" ht="15.95" customHeight="1" x14ac:dyDescent="0.25">
      <c r="A19" s="39"/>
      <c r="B19" s="482"/>
      <c r="C19" s="482"/>
      <c r="D19" s="157"/>
      <c r="E19" s="41"/>
      <c r="F19" s="41"/>
      <c r="G19" s="39"/>
      <c r="H19" s="42"/>
      <c r="I19" s="42"/>
      <c r="J19" s="40"/>
      <c r="K19" s="42"/>
    </row>
    <row r="20" spans="1:11" s="18" customFormat="1" ht="15.95" customHeight="1" x14ac:dyDescent="0.25">
      <c r="A20" s="43" t="s">
        <v>60</v>
      </c>
      <c r="B20" s="484"/>
      <c r="C20" s="484"/>
      <c r="D20" s="159"/>
      <c r="E20" s="83"/>
      <c r="F20" s="83"/>
      <c r="G20" s="43"/>
      <c r="H20" s="34"/>
      <c r="I20" s="34"/>
      <c r="J20" s="44"/>
      <c r="K20" s="34">
        <f>+K21</f>
        <v>0</v>
      </c>
    </row>
    <row r="21" spans="1:11" s="25" customFormat="1" ht="15.95" customHeight="1" x14ac:dyDescent="0.25">
      <c r="A21" s="45"/>
      <c r="B21" s="486"/>
      <c r="C21" s="486"/>
      <c r="D21" s="160"/>
      <c r="E21" s="47"/>
      <c r="F21" s="47"/>
      <c r="G21" s="45"/>
      <c r="H21" s="48"/>
      <c r="I21" s="48"/>
      <c r="J21" s="46"/>
      <c r="K21" s="48"/>
    </row>
    <row r="22" spans="1:11" ht="15.95" customHeight="1" x14ac:dyDescent="0.25">
      <c r="A22" s="31" t="s">
        <v>61</v>
      </c>
      <c r="B22" s="480"/>
      <c r="C22" s="480"/>
      <c r="D22" s="155"/>
      <c r="E22" s="32"/>
      <c r="F22" s="32"/>
      <c r="G22" s="31"/>
      <c r="H22" s="50"/>
      <c r="I22" s="50"/>
      <c r="J22" s="49"/>
      <c r="K22" s="50">
        <f>SUM(K23:K29)</f>
        <v>326445</v>
      </c>
    </row>
    <row r="23" spans="1:11" ht="15.95" customHeight="1" x14ac:dyDescent="0.25">
      <c r="A23" s="40" t="s">
        <v>70</v>
      </c>
      <c r="B23" s="482" t="s">
        <v>65</v>
      </c>
      <c r="C23" s="482"/>
      <c r="D23" s="157"/>
      <c r="E23" s="41"/>
      <c r="F23" s="41"/>
      <c r="G23" s="69"/>
      <c r="H23" s="69">
        <v>70</v>
      </c>
      <c r="I23" s="69">
        <v>730</v>
      </c>
      <c r="J23" s="40" t="s">
        <v>86</v>
      </c>
      <c r="K23" s="42">
        <v>230000</v>
      </c>
    </row>
    <row r="24" spans="1:11" ht="15.95" customHeight="1" x14ac:dyDescent="0.25">
      <c r="A24" s="40" t="s">
        <v>64</v>
      </c>
      <c r="B24" s="665"/>
      <c r="C24" s="482" t="s">
        <v>65</v>
      </c>
      <c r="D24" s="157"/>
      <c r="E24" s="41"/>
      <c r="F24" s="41"/>
      <c r="G24" s="69">
        <v>400</v>
      </c>
      <c r="H24" s="69">
        <v>160</v>
      </c>
      <c r="I24" s="69">
        <v>550</v>
      </c>
      <c r="J24" s="40" t="s">
        <v>86</v>
      </c>
      <c r="K24" s="42">
        <v>45000</v>
      </c>
    </row>
    <row r="25" spans="1:11" ht="15.95" customHeight="1" x14ac:dyDescent="0.25">
      <c r="A25" s="40" t="s">
        <v>66</v>
      </c>
      <c r="B25" s="482" t="s">
        <v>65</v>
      </c>
      <c r="C25" s="482" t="s">
        <v>67</v>
      </c>
      <c r="D25" s="157"/>
      <c r="E25" s="41"/>
      <c r="F25" s="41"/>
      <c r="G25" s="69"/>
      <c r="H25" s="69"/>
      <c r="I25" s="69"/>
      <c r="J25" s="40" t="s">
        <v>86</v>
      </c>
      <c r="K25" s="42">
        <v>30000</v>
      </c>
    </row>
    <row r="26" spans="1:11" ht="15.95" customHeight="1" x14ac:dyDescent="0.25">
      <c r="A26" s="40" t="s">
        <v>68</v>
      </c>
      <c r="B26" s="482" t="s">
        <v>63</v>
      </c>
      <c r="C26" s="482" t="s">
        <v>69</v>
      </c>
      <c r="D26" s="157"/>
      <c r="E26" s="41"/>
      <c r="F26" s="41"/>
      <c r="G26" s="69" t="s">
        <v>51</v>
      </c>
      <c r="H26" s="69">
        <v>160</v>
      </c>
      <c r="I26" s="69">
        <v>700</v>
      </c>
      <c r="J26" s="40" t="s">
        <v>86</v>
      </c>
      <c r="K26" s="42">
        <v>7800</v>
      </c>
    </row>
    <row r="27" spans="1:11" ht="15.95" customHeight="1" x14ac:dyDescent="0.25">
      <c r="A27" s="40" t="s">
        <v>71</v>
      </c>
      <c r="B27" s="482" t="s">
        <v>63</v>
      </c>
      <c r="C27" s="482" t="s">
        <v>72</v>
      </c>
      <c r="D27" s="157"/>
      <c r="E27" s="41"/>
      <c r="F27" s="41"/>
      <c r="G27" s="69"/>
      <c r="H27" s="69">
        <v>160</v>
      </c>
      <c r="I27" s="69">
        <v>1900</v>
      </c>
      <c r="J27" s="40" t="s">
        <v>86</v>
      </c>
      <c r="K27" s="42">
        <v>6500</v>
      </c>
    </row>
    <row r="28" spans="1:11" ht="15.95" customHeight="1" x14ac:dyDescent="0.25">
      <c r="A28" s="40" t="s">
        <v>73</v>
      </c>
      <c r="B28" s="482" t="s">
        <v>65</v>
      </c>
      <c r="C28" s="482" t="s">
        <v>72</v>
      </c>
      <c r="D28" s="157" t="s">
        <v>46</v>
      </c>
      <c r="E28" s="41"/>
      <c r="F28" s="41"/>
      <c r="G28" s="69"/>
      <c r="H28" s="69"/>
      <c r="I28" s="69"/>
      <c r="J28" s="40" t="s">
        <v>86</v>
      </c>
      <c r="K28" s="42">
        <v>4500</v>
      </c>
    </row>
    <row r="29" spans="1:11" ht="15.95" customHeight="1" x14ac:dyDescent="0.25">
      <c r="A29" s="40" t="s">
        <v>62</v>
      </c>
      <c r="B29" s="665"/>
      <c r="C29" s="482" t="s">
        <v>63</v>
      </c>
      <c r="D29" s="157"/>
      <c r="E29" s="41"/>
      <c r="F29" s="41"/>
      <c r="G29" s="69">
        <v>235</v>
      </c>
      <c r="H29" s="68"/>
      <c r="I29" s="68"/>
      <c r="J29" s="40" t="s">
        <v>86</v>
      </c>
      <c r="K29" s="42">
        <v>2645</v>
      </c>
    </row>
    <row r="30" spans="1:11" ht="15.95" customHeight="1" x14ac:dyDescent="0.25">
      <c r="A30" s="39"/>
      <c r="B30" s="482"/>
      <c r="C30" s="482"/>
      <c r="D30" s="157"/>
      <c r="E30" s="41"/>
      <c r="F30" s="41"/>
      <c r="G30" s="58"/>
      <c r="H30" s="42"/>
      <c r="I30" s="42"/>
      <c r="J30" s="40"/>
      <c r="K30" s="42"/>
    </row>
    <row r="31" spans="1:11" ht="15.95" customHeight="1" x14ac:dyDescent="0.25">
      <c r="A31" s="31" t="s">
        <v>74</v>
      </c>
      <c r="B31" s="480"/>
      <c r="C31" s="480"/>
      <c r="D31" s="155"/>
      <c r="E31" s="32"/>
      <c r="F31" s="32"/>
      <c r="G31" s="61"/>
      <c r="H31" s="50"/>
      <c r="I31" s="50"/>
      <c r="J31" s="49"/>
      <c r="K31" s="50">
        <f>+K32</f>
        <v>0</v>
      </c>
    </row>
    <row r="32" spans="1:11" s="26" customFormat="1" ht="15.95" customHeight="1" x14ac:dyDescent="0.25">
      <c r="A32" s="35"/>
      <c r="B32" s="481"/>
      <c r="C32" s="481"/>
      <c r="D32" s="156"/>
      <c r="E32" s="36"/>
      <c r="F32" s="36"/>
      <c r="G32" s="59"/>
      <c r="H32" s="52"/>
      <c r="I32" s="52"/>
      <c r="J32" s="51"/>
      <c r="K32" s="52"/>
    </row>
    <row r="33" spans="1:11" ht="15.95" customHeight="1" x14ac:dyDescent="0.25">
      <c r="A33" s="31" t="s">
        <v>75</v>
      </c>
      <c r="B33" s="480"/>
      <c r="C33" s="480"/>
      <c r="D33" s="155"/>
      <c r="E33" s="32"/>
      <c r="F33" s="32"/>
      <c r="G33" s="61"/>
      <c r="H33" s="50"/>
      <c r="I33" s="50"/>
      <c r="J33" s="49"/>
      <c r="K33" s="50">
        <f>SUM(K34)</f>
        <v>118800</v>
      </c>
    </row>
    <row r="34" spans="1:11" s="26" customFormat="1" ht="15.95" customHeight="1" x14ac:dyDescent="0.25">
      <c r="A34" s="39" t="s">
        <v>76</v>
      </c>
      <c r="B34" s="482" t="s">
        <v>77</v>
      </c>
      <c r="C34" s="482"/>
      <c r="D34" s="157"/>
      <c r="E34" s="41"/>
      <c r="F34" s="41"/>
      <c r="G34" s="58"/>
      <c r="H34" s="58">
        <v>120</v>
      </c>
      <c r="I34" s="58">
        <v>250</v>
      </c>
      <c r="J34" s="40" t="s">
        <v>86</v>
      </c>
      <c r="K34" s="42">
        <v>118800</v>
      </c>
    </row>
    <row r="35" spans="1:11" s="26" customFormat="1" ht="15.95" customHeight="1" x14ac:dyDescent="0.25">
      <c r="A35" s="35"/>
      <c r="B35" s="481"/>
      <c r="C35" s="481"/>
      <c r="D35" s="156"/>
      <c r="E35" s="36"/>
      <c r="F35" s="36"/>
      <c r="G35" s="59"/>
      <c r="H35" s="59"/>
      <c r="I35" s="59"/>
      <c r="J35" s="51"/>
      <c r="K35" s="52"/>
    </row>
    <row r="36" spans="1:11" s="18" customFormat="1" ht="15.95" customHeight="1" x14ac:dyDescent="0.25">
      <c r="A36" s="43" t="s">
        <v>78</v>
      </c>
      <c r="B36" s="484"/>
      <c r="C36" s="484"/>
      <c r="D36" s="159"/>
      <c r="E36" s="83"/>
      <c r="F36" s="83"/>
      <c r="G36" s="62"/>
      <c r="H36" s="34"/>
      <c r="I36" s="34"/>
      <c r="J36" s="44"/>
      <c r="K36" s="34">
        <f>+K37</f>
        <v>0</v>
      </c>
    </row>
    <row r="37" spans="1:11" s="25" customFormat="1" ht="15.95" customHeight="1" x14ac:dyDescent="0.25">
      <c r="A37" s="45"/>
      <c r="B37" s="486"/>
      <c r="C37" s="486"/>
      <c r="D37" s="160"/>
      <c r="E37" s="47"/>
      <c r="F37" s="47"/>
      <c r="G37" s="63"/>
      <c r="H37" s="48"/>
      <c r="I37" s="48"/>
      <c r="J37" s="46"/>
      <c r="K37" s="48"/>
    </row>
    <row r="38" spans="1:11" ht="15.95" customHeight="1" x14ac:dyDescent="0.25">
      <c r="A38" s="31" t="s">
        <v>79</v>
      </c>
      <c r="B38" s="480"/>
      <c r="C38" s="480"/>
      <c r="D38" s="155"/>
      <c r="E38" s="32"/>
      <c r="F38" s="32"/>
      <c r="G38" s="61"/>
      <c r="H38" s="50"/>
      <c r="I38" s="50"/>
      <c r="J38" s="49"/>
      <c r="K38" s="50">
        <f>SUM(K39:K41)</f>
        <v>707000</v>
      </c>
    </row>
    <row r="39" spans="1:11" s="25" customFormat="1" ht="15.95" customHeight="1" x14ac:dyDescent="0.25">
      <c r="A39" s="53" t="s">
        <v>81</v>
      </c>
      <c r="B39" s="485" t="s">
        <v>44</v>
      </c>
      <c r="C39" s="485" t="s">
        <v>53</v>
      </c>
      <c r="D39" s="161"/>
      <c r="E39" s="88"/>
      <c r="F39" s="88"/>
      <c r="G39" s="60"/>
      <c r="H39" s="60"/>
      <c r="I39" s="60"/>
      <c r="J39" s="40" t="s">
        <v>86</v>
      </c>
      <c r="K39" s="54">
        <v>480000</v>
      </c>
    </row>
    <row r="40" spans="1:11" s="25" customFormat="1" ht="15.95" customHeight="1" x14ac:dyDescent="0.25">
      <c r="A40" s="53" t="s">
        <v>80</v>
      </c>
      <c r="B40" s="485"/>
      <c r="C40" s="485"/>
      <c r="D40" s="161"/>
      <c r="E40" s="88"/>
      <c r="F40" s="88"/>
      <c r="G40" s="60"/>
      <c r="H40" s="60"/>
      <c r="I40" s="60"/>
      <c r="J40" s="40" t="s">
        <v>86</v>
      </c>
      <c r="K40" s="54">
        <v>212000</v>
      </c>
    </row>
    <row r="41" spans="1:11" s="25" customFormat="1" ht="15.95" customHeight="1" x14ac:dyDescent="0.25">
      <c r="A41" s="53" t="s">
        <v>82</v>
      </c>
      <c r="B41" s="485" t="s">
        <v>83</v>
      </c>
      <c r="C41" s="485"/>
      <c r="D41" s="161"/>
      <c r="E41" s="88"/>
      <c r="F41" s="88"/>
      <c r="G41" s="60"/>
      <c r="H41" s="60"/>
      <c r="I41" s="60"/>
      <c r="J41" s="40" t="s">
        <v>86</v>
      </c>
      <c r="K41" s="54">
        <v>15000</v>
      </c>
    </row>
    <row r="42" spans="1:11" s="18" customFormat="1" ht="15.95" customHeight="1" x14ac:dyDescent="0.25">
      <c r="A42" s="45"/>
      <c r="B42" s="486"/>
      <c r="C42" s="486"/>
      <c r="D42" s="160"/>
      <c r="E42" s="47"/>
      <c r="F42" s="47"/>
      <c r="G42" s="63"/>
      <c r="H42" s="48"/>
      <c r="I42" s="48"/>
      <c r="J42" s="46"/>
      <c r="K42" s="48"/>
    </row>
    <row r="43" spans="1:11" ht="15.95" customHeight="1" x14ac:dyDescent="0.25">
      <c r="A43" s="55" t="s">
        <v>527</v>
      </c>
      <c r="B43" s="487"/>
      <c r="C43" s="487"/>
      <c r="D43" s="162"/>
      <c r="E43" s="145"/>
      <c r="F43" s="145"/>
      <c r="G43" s="56"/>
      <c r="H43" s="57"/>
      <c r="I43" s="57"/>
      <c r="J43" s="55"/>
      <c r="K43" s="64">
        <f>+K9+K11+K20+K22+K31+K33+K36+K38</f>
        <v>4670745</v>
      </c>
    </row>
    <row r="44" spans="1:11" x14ac:dyDescent="0.25">
      <c r="A44" s="27"/>
      <c r="B44" s="489"/>
      <c r="C44" s="489"/>
      <c r="D44" s="28"/>
      <c r="E44" s="28"/>
      <c r="F44" s="28"/>
      <c r="G44" s="28"/>
      <c r="H44" s="28"/>
      <c r="I44" s="28"/>
      <c r="J44" s="27"/>
      <c r="K44" s="375"/>
    </row>
  </sheetData>
  <sortState ref="A23:K29">
    <sortCondition descending="1" ref="K23:K29"/>
  </sortState>
  <mergeCells count="11">
    <mergeCell ref="J7:J8"/>
    <mergeCell ref="K7:K8"/>
    <mergeCell ref="H6:I6"/>
    <mergeCell ref="A7:A8"/>
    <mergeCell ref="B7:B8"/>
    <mergeCell ref="C7:C8"/>
    <mergeCell ref="D7:D8"/>
    <mergeCell ref="E7:F7"/>
    <mergeCell ref="G7:G8"/>
    <mergeCell ref="H7:I7"/>
    <mergeCell ref="E6:F6"/>
  </mergeCells>
  <pageMargins left="0.23622047244094491" right="0.15748031496062992" top="0.74803149606299213" bottom="0.74803149606299213" header="0.31496062992125984" footer="0.31496062992125984"/>
  <pageSetup paperSize="9" scale="69" orientation="landscape" r:id="rId1"/>
  <ignoredErrors>
    <ignoredError sqref="A6:E6 G6:XFD6"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7"/>
  <sheetViews>
    <sheetView showGridLines="0" zoomScale="80" zoomScaleNormal="80" zoomScaleSheetLayoutView="80" workbookViewId="0">
      <selection activeCell="A8" sqref="A8:K8"/>
    </sheetView>
  </sheetViews>
  <sheetFormatPr baseColWidth="10" defaultRowHeight="15" x14ac:dyDescent="0.25"/>
  <cols>
    <col min="1" max="1" width="74.42578125" style="740" bestFit="1" customWidth="1"/>
    <col min="2" max="2" width="30.140625" style="488" bestFit="1" customWidth="1"/>
    <col min="3" max="3" width="18.85546875" style="488" bestFit="1" customWidth="1"/>
    <col min="4" max="4" width="9.28515625" customWidth="1"/>
    <col min="5" max="5" width="14.28515625" customWidth="1"/>
    <col min="6" max="6" width="12.5703125" customWidth="1"/>
    <col min="7" max="7" width="9.5703125" style="394" bestFit="1" customWidth="1"/>
    <col min="8" max="8" width="10.85546875" style="394" bestFit="1" customWidth="1"/>
    <col min="9" max="9" width="12" style="394" bestFit="1" customWidth="1"/>
    <col min="10" max="10" width="38.140625" bestFit="1" customWidth="1"/>
    <col min="11" max="11" width="17.7109375" style="150" customWidth="1"/>
    <col min="12" max="12" width="1.28515625" customWidth="1"/>
    <col min="13" max="13" width="50.7109375" customWidth="1"/>
  </cols>
  <sheetData>
    <row r="1" spans="1:13" s="18" customFormat="1" x14ac:dyDescent="0.25">
      <c r="A1" s="539" t="s">
        <v>84</v>
      </c>
      <c r="B1" s="478"/>
      <c r="C1" s="478"/>
      <c r="G1" s="387"/>
      <c r="H1" s="387"/>
      <c r="I1" s="387"/>
      <c r="K1" s="362"/>
    </row>
    <row r="2" spans="1:13" s="18" customFormat="1" x14ac:dyDescent="0.25">
      <c r="A2" s="568" t="s">
        <v>85</v>
      </c>
      <c r="B2" s="479"/>
      <c r="C2" s="479"/>
      <c r="D2" s="20"/>
      <c r="E2" s="20"/>
      <c r="F2" s="20"/>
      <c r="G2" s="388"/>
      <c r="H2" s="388"/>
      <c r="I2" s="388"/>
      <c r="J2" s="20"/>
      <c r="K2" s="363" t="s">
        <v>20</v>
      </c>
    </row>
    <row r="3" spans="1:13" s="18" customFormat="1" x14ac:dyDescent="0.25">
      <c r="A3" s="540" t="s">
        <v>1664</v>
      </c>
      <c r="B3" s="479"/>
      <c r="C3" s="479"/>
      <c r="D3" s="20"/>
      <c r="E3" s="20"/>
      <c r="F3" s="20"/>
      <c r="G3" s="388"/>
      <c r="H3" s="388"/>
      <c r="I3" s="388"/>
      <c r="J3" s="20"/>
      <c r="K3" s="364"/>
    </row>
    <row r="4" spans="1:13" s="136" customFormat="1" x14ac:dyDescent="0.25">
      <c r="A4" s="824"/>
      <c r="B4" s="522"/>
      <c r="C4" s="522"/>
      <c r="E4" s="932" t="s">
        <v>24</v>
      </c>
      <c r="F4" s="932"/>
      <c r="G4" s="395"/>
      <c r="H4" s="395"/>
      <c r="I4" s="395"/>
      <c r="K4" s="499"/>
    </row>
    <row r="5" spans="1:13" s="18" customFormat="1" x14ac:dyDescent="0.25">
      <c r="A5" s="504" t="s">
        <v>21</v>
      </c>
      <c r="B5" s="746" t="s">
        <v>22</v>
      </c>
      <c r="C5" s="746" t="s">
        <v>23</v>
      </c>
      <c r="D5" s="380"/>
      <c r="E5" s="919"/>
      <c r="F5" s="919"/>
      <c r="G5" s="389" t="s">
        <v>25</v>
      </c>
      <c r="H5" s="969" t="s">
        <v>26</v>
      </c>
      <c r="I5" s="969"/>
      <c r="J5" s="380" t="s">
        <v>27</v>
      </c>
      <c r="K5" s="365" t="s">
        <v>28</v>
      </c>
    </row>
    <row r="6" spans="1:13" s="24" customFormat="1" x14ac:dyDescent="0.25">
      <c r="A6" s="970" t="s">
        <v>29</v>
      </c>
      <c r="B6" s="930" t="s">
        <v>30</v>
      </c>
      <c r="C6" s="930" t="s">
        <v>31</v>
      </c>
      <c r="D6" s="930" t="s">
        <v>32</v>
      </c>
      <c r="E6" s="930" t="s">
        <v>33</v>
      </c>
      <c r="F6" s="930"/>
      <c r="G6" s="968" t="s">
        <v>34</v>
      </c>
      <c r="H6" s="968" t="s">
        <v>35</v>
      </c>
      <c r="I6" s="968"/>
      <c r="J6" s="930" t="s">
        <v>36</v>
      </c>
      <c r="K6" s="931" t="s">
        <v>37</v>
      </c>
      <c r="M6" s="971" t="s">
        <v>587</v>
      </c>
    </row>
    <row r="7" spans="1:13" s="24" customFormat="1" x14ac:dyDescent="0.25">
      <c r="A7" s="970"/>
      <c r="B7" s="930"/>
      <c r="C7" s="930"/>
      <c r="D7" s="930"/>
      <c r="E7" s="744" t="s">
        <v>38</v>
      </c>
      <c r="F7" s="744" t="s">
        <v>39</v>
      </c>
      <c r="G7" s="968"/>
      <c r="H7" s="748" t="s">
        <v>38</v>
      </c>
      <c r="I7" s="748" t="s">
        <v>39</v>
      </c>
      <c r="J7" s="930"/>
      <c r="K7" s="931"/>
      <c r="M7" s="971"/>
    </row>
    <row r="8" spans="1:13" ht="15.95" customHeight="1" x14ac:dyDescent="0.25">
      <c r="A8" s="690" t="s">
        <v>40</v>
      </c>
      <c r="B8" s="480"/>
      <c r="C8" s="480"/>
      <c r="D8" s="155"/>
      <c r="E8" s="32"/>
      <c r="F8" s="32"/>
      <c r="G8" s="32"/>
      <c r="H8" s="33"/>
      <c r="I8" s="33"/>
      <c r="J8" s="32"/>
      <c r="K8" s="34">
        <f>+K9</f>
        <v>0</v>
      </c>
    </row>
    <row r="9" spans="1:13" ht="15.95" customHeight="1" x14ac:dyDescent="0.25">
      <c r="A9" s="116" t="s">
        <v>1498</v>
      </c>
      <c r="B9" s="481"/>
      <c r="C9" s="481"/>
      <c r="D9" s="36"/>
      <c r="E9" s="36"/>
      <c r="F9" s="36"/>
      <c r="G9" s="820"/>
      <c r="H9" s="820"/>
      <c r="I9" s="820"/>
      <c r="J9" s="36"/>
      <c r="K9" s="76"/>
    </row>
    <row r="10" spans="1:13" ht="15.95" customHeight="1" x14ac:dyDescent="0.25">
      <c r="A10" s="690" t="s">
        <v>41</v>
      </c>
      <c r="B10" s="480"/>
      <c r="C10" s="480"/>
      <c r="D10" s="155"/>
      <c r="E10" s="32"/>
      <c r="F10" s="32"/>
      <c r="G10" s="32"/>
      <c r="H10" s="33"/>
      <c r="I10" s="33"/>
      <c r="J10" s="32"/>
      <c r="K10" s="34">
        <f>SUM(K11:K23)</f>
        <v>80993000</v>
      </c>
    </row>
    <row r="11" spans="1:13" ht="15.95" customHeight="1" x14ac:dyDescent="0.25">
      <c r="A11" s="116" t="s">
        <v>1499</v>
      </c>
      <c r="B11" s="482" t="s">
        <v>1500</v>
      </c>
      <c r="C11" s="482" t="s">
        <v>44</v>
      </c>
      <c r="D11" s="119">
        <v>1.4E-2</v>
      </c>
      <c r="E11" s="176">
        <v>1.5E-3</v>
      </c>
      <c r="F11" s="163">
        <v>0.04</v>
      </c>
      <c r="G11" s="822">
        <v>0</v>
      </c>
      <c r="H11" s="822"/>
      <c r="I11" s="822"/>
      <c r="J11" s="41" t="s">
        <v>1501</v>
      </c>
      <c r="K11" s="750">
        <f>+[2]Hoja1!$G$12+[2]Hoja1!$G$13</f>
        <v>20969000</v>
      </c>
      <c r="M11" t="s">
        <v>1502</v>
      </c>
    </row>
    <row r="12" spans="1:13" ht="15.95" customHeight="1" x14ac:dyDescent="0.25">
      <c r="A12" s="116" t="s">
        <v>258</v>
      </c>
      <c r="B12" s="482" t="s">
        <v>1503</v>
      </c>
      <c r="C12" s="482" t="s">
        <v>1504</v>
      </c>
      <c r="D12" s="119" t="s">
        <v>260</v>
      </c>
      <c r="E12" s="119" t="s">
        <v>260</v>
      </c>
      <c r="F12" s="119" t="s">
        <v>260</v>
      </c>
      <c r="G12" s="822">
        <v>0</v>
      </c>
      <c r="H12" s="822">
        <v>285.14999999999998</v>
      </c>
      <c r="I12" s="822">
        <v>370.6</v>
      </c>
      <c r="J12" s="41" t="s">
        <v>1505</v>
      </c>
      <c r="K12" s="750">
        <f>+[2]Hoja1!$G$10+[2]Hoja1!$G$11</f>
        <v>19736000</v>
      </c>
      <c r="M12" t="s">
        <v>1506</v>
      </c>
    </row>
    <row r="13" spans="1:13" ht="15.95" customHeight="1" x14ac:dyDescent="0.25">
      <c r="A13" s="116" t="s">
        <v>1507</v>
      </c>
      <c r="B13" s="482" t="s">
        <v>1508</v>
      </c>
      <c r="C13" s="482" t="s">
        <v>566</v>
      </c>
      <c r="D13" s="41" t="s">
        <v>260</v>
      </c>
      <c r="E13" s="41"/>
      <c r="F13" s="41"/>
      <c r="G13" s="822">
        <v>0</v>
      </c>
      <c r="H13" s="822">
        <v>186.3</v>
      </c>
      <c r="I13" s="822">
        <v>842.4</v>
      </c>
      <c r="J13" s="41" t="s">
        <v>1509</v>
      </c>
      <c r="K13" s="750">
        <f>+[2]Hoja1!$G$35+[2]Hoja1!$G$36</f>
        <v>11969000</v>
      </c>
      <c r="M13" t="s">
        <v>1506</v>
      </c>
    </row>
    <row r="14" spans="1:13" ht="15.95" customHeight="1" x14ac:dyDescent="0.25">
      <c r="A14" s="116" t="s">
        <v>1510</v>
      </c>
      <c r="B14" s="482" t="s">
        <v>1511</v>
      </c>
      <c r="C14" s="482" t="s">
        <v>1512</v>
      </c>
      <c r="D14" s="119">
        <v>0.2</v>
      </c>
      <c r="E14" s="41"/>
      <c r="F14" s="41"/>
      <c r="G14" s="822">
        <v>0</v>
      </c>
      <c r="H14" s="822"/>
      <c r="I14" s="822"/>
      <c r="J14" s="41" t="s">
        <v>1513</v>
      </c>
      <c r="K14" s="750">
        <f>+[2]Hoja1!$G$19</f>
        <v>8146000</v>
      </c>
      <c r="M14" t="s">
        <v>1514</v>
      </c>
    </row>
    <row r="15" spans="1:13" ht="15.95" customHeight="1" x14ac:dyDescent="0.25">
      <c r="A15" s="116" t="s">
        <v>1515</v>
      </c>
      <c r="B15" s="482" t="s">
        <v>1516</v>
      </c>
      <c r="C15" s="482" t="s">
        <v>44</v>
      </c>
      <c r="D15" s="823">
        <v>8.6956000000000006E-2</v>
      </c>
      <c r="E15" s="41"/>
      <c r="F15" s="41"/>
      <c r="G15" s="822">
        <v>0</v>
      </c>
      <c r="H15" s="822"/>
      <c r="I15" s="822"/>
      <c r="J15" s="40" t="s">
        <v>1517</v>
      </c>
      <c r="K15" s="750">
        <f>+[2]Hoja1!$G$32</f>
        <v>6720000</v>
      </c>
      <c r="M15" t="s">
        <v>1518</v>
      </c>
    </row>
    <row r="16" spans="1:13" ht="15.95" customHeight="1" x14ac:dyDescent="0.25">
      <c r="A16" s="116" t="s">
        <v>1519</v>
      </c>
      <c r="B16" s="482" t="s">
        <v>1516</v>
      </c>
      <c r="C16" s="482" t="s">
        <v>44</v>
      </c>
      <c r="D16" s="41" t="s">
        <v>260</v>
      </c>
      <c r="E16" s="163">
        <v>0.08</v>
      </c>
      <c r="F16" s="163">
        <v>0.12</v>
      </c>
      <c r="G16" s="822">
        <v>0</v>
      </c>
      <c r="H16" s="822"/>
      <c r="I16" s="822"/>
      <c r="J16" s="41" t="s">
        <v>1520</v>
      </c>
      <c r="K16" s="750">
        <f>+[2]Hoja1!$G$23</f>
        <v>6720000</v>
      </c>
      <c r="M16" t="s">
        <v>1521</v>
      </c>
    </row>
    <row r="17" spans="1:13" ht="15.95" customHeight="1" x14ac:dyDescent="0.25">
      <c r="A17" s="116" t="s">
        <v>1522</v>
      </c>
      <c r="B17" s="482" t="s">
        <v>1523</v>
      </c>
      <c r="C17" s="482" t="s">
        <v>566</v>
      </c>
      <c r="D17" s="163">
        <v>0.2</v>
      </c>
      <c r="E17" s="41"/>
      <c r="F17" s="41"/>
      <c r="G17" s="822">
        <v>0</v>
      </c>
      <c r="H17" s="822"/>
      <c r="I17" s="822"/>
      <c r="J17" s="41" t="s">
        <v>1524</v>
      </c>
      <c r="K17" s="750">
        <f>+[2]Hoja1!$G$38</f>
        <v>2665000</v>
      </c>
      <c r="M17" t="s">
        <v>1525</v>
      </c>
    </row>
    <row r="18" spans="1:13" ht="15.95" customHeight="1" x14ac:dyDescent="0.25">
      <c r="A18" s="116" t="s">
        <v>1526</v>
      </c>
      <c r="B18" s="482" t="s">
        <v>1527</v>
      </c>
      <c r="C18" s="482" t="s">
        <v>1528</v>
      </c>
      <c r="D18" s="119">
        <v>0.06</v>
      </c>
      <c r="E18" s="41"/>
      <c r="F18" s="41"/>
      <c r="G18" s="822">
        <v>0</v>
      </c>
      <c r="H18" s="822"/>
      <c r="I18" s="822"/>
      <c r="J18" s="41" t="s">
        <v>1529</v>
      </c>
      <c r="K18" s="750">
        <f>+[2]Hoja1!$G$20</f>
        <v>1183000</v>
      </c>
      <c r="M18" t="s">
        <v>1530</v>
      </c>
    </row>
    <row r="19" spans="1:13" ht="15.95" customHeight="1" x14ac:dyDescent="0.25">
      <c r="A19" s="116" t="s">
        <v>1531</v>
      </c>
      <c r="B19" s="482" t="s">
        <v>1532</v>
      </c>
      <c r="C19" s="482" t="s">
        <v>566</v>
      </c>
      <c r="D19" s="41" t="s">
        <v>260</v>
      </c>
      <c r="E19" s="41"/>
      <c r="F19" s="41"/>
      <c r="G19" s="822">
        <v>0</v>
      </c>
      <c r="H19" s="822">
        <v>19</v>
      </c>
      <c r="I19" s="822">
        <v>29</v>
      </c>
      <c r="J19" s="41" t="s">
        <v>1533</v>
      </c>
      <c r="K19" s="750">
        <f>+[2]Hoja1!$G$49</f>
        <v>1054000</v>
      </c>
      <c r="M19" t="s">
        <v>1534</v>
      </c>
    </row>
    <row r="20" spans="1:13" ht="30" x14ac:dyDescent="0.25">
      <c r="A20" s="116" t="s">
        <v>1535</v>
      </c>
      <c r="B20" s="482" t="s">
        <v>1536</v>
      </c>
      <c r="C20" s="482" t="s">
        <v>545</v>
      </c>
      <c r="D20" s="41" t="s">
        <v>260</v>
      </c>
      <c r="E20" s="41"/>
      <c r="F20" s="41"/>
      <c r="G20" s="822">
        <v>0</v>
      </c>
      <c r="H20" s="822">
        <v>12500</v>
      </c>
      <c r="I20" s="822">
        <v>100000</v>
      </c>
      <c r="J20" s="41" t="s">
        <v>1537</v>
      </c>
      <c r="K20" s="750">
        <f>+[2]Hoja1!$G$48</f>
        <v>585000</v>
      </c>
      <c r="M20" t="s">
        <v>1538</v>
      </c>
    </row>
    <row r="21" spans="1:13" ht="30" x14ac:dyDescent="0.25">
      <c r="A21" s="116" t="s">
        <v>1539</v>
      </c>
      <c r="B21" s="482" t="s">
        <v>1540</v>
      </c>
      <c r="C21" s="482" t="s">
        <v>44</v>
      </c>
      <c r="D21" s="41" t="s">
        <v>260</v>
      </c>
      <c r="E21" s="41"/>
      <c r="F21" s="41"/>
      <c r="G21" s="822">
        <v>0</v>
      </c>
      <c r="H21" s="822">
        <v>1210</v>
      </c>
      <c r="I21" s="822">
        <v>5235</v>
      </c>
      <c r="J21" s="41" t="s">
        <v>1541</v>
      </c>
      <c r="K21" s="750">
        <f>+[2]Hoja1!$G$50</f>
        <v>555000</v>
      </c>
    </row>
    <row r="22" spans="1:13" ht="15.95" customHeight="1" x14ac:dyDescent="0.25">
      <c r="A22" s="116" t="s">
        <v>1542</v>
      </c>
      <c r="B22" s="482" t="s">
        <v>1543</v>
      </c>
      <c r="C22" s="482" t="s">
        <v>44</v>
      </c>
      <c r="D22" s="163">
        <v>0.06</v>
      </c>
      <c r="E22" s="41"/>
      <c r="F22" s="41"/>
      <c r="G22" s="822">
        <v>0</v>
      </c>
      <c r="H22" s="822"/>
      <c r="I22" s="822"/>
      <c r="J22" s="41" t="s">
        <v>1544</v>
      </c>
      <c r="K22" s="750">
        <f>+[2]Hoja1!$G$46</f>
        <v>430000</v>
      </c>
      <c r="M22" t="s">
        <v>1545</v>
      </c>
    </row>
    <row r="23" spans="1:13" ht="15.95" customHeight="1" x14ac:dyDescent="0.25">
      <c r="A23" s="116" t="s">
        <v>1546</v>
      </c>
      <c r="B23" s="482" t="s">
        <v>1547</v>
      </c>
      <c r="C23" s="482" t="s">
        <v>44</v>
      </c>
      <c r="D23" s="41" t="s">
        <v>260</v>
      </c>
      <c r="E23" s="41"/>
      <c r="F23" s="41"/>
      <c r="G23" s="822">
        <v>0</v>
      </c>
      <c r="H23" s="822"/>
      <c r="I23" s="822"/>
      <c r="J23" s="41" t="s">
        <v>1548</v>
      </c>
      <c r="K23" s="750">
        <f>+[2]Hoja1!$G$72</f>
        <v>261000</v>
      </c>
    </row>
    <row r="24" spans="1:13" ht="15.95" customHeight="1" x14ac:dyDescent="0.25">
      <c r="A24" s="694"/>
      <c r="B24" s="481"/>
      <c r="C24" s="481"/>
      <c r="D24" s="36"/>
      <c r="E24" s="36"/>
      <c r="F24" s="36"/>
      <c r="G24" s="820"/>
      <c r="H24" s="820"/>
      <c r="I24" s="820"/>
      <c r="J24" s="36"/>
      <c r="K24" s="76"/>
    </row>
    <row r="25" spans="1:13" s="18" customFormat="1" ht="15.95" customHeight="1" x14ac:dyDescent="0.25">
      <c r="A25" s="690" t="s">
        <v>60</v>
      </c>
      <c r="B25" s="480"/>
      <c r="C25" s="480"/>
      <c r="D25" s="155"/>
      <c r="E25" s="32"/>
      <c r="F25" s="32"/>
      <c r="G25" s="32"/>
      <c r="H25" s="33"/>
      <c r="I25" s="33"/>
      <c r="J25" s="32"/>
      <c r="K25" s="34">
        <f>SUM(K26:K30)</f>
        <v>5690000</v>
      </c>
    </row>
    <row r="26" spans="1:13" s="25" customFormat="1" ht="15.95" customHeight="1" x14ac:dyDescent="0.25">
      <c r="A26" s="543" t="s">
        <v>1549</v>
      </c>
      <c r="B26" s="485" t="s">
        <v>1550</v>
      </c>
      <c r="C26" s="485" t="s">
        <v>44</v>
      </c>
      <c r="D26" s="88" t="s">
        <v>260</v>
      </c>
      <c r="E26" s="88"/>
      <c r="F26" s="88"/>
      <c r="G26" s="834">
        <v>0</v>
      </c>
      <c r="H26" s="834"/>
      <c r="I26" s="834"/>
      <c r="J26" s="41" t="s">
        <v>1551</v>
      </c>
      <c r="K26" s="750">
        <f>+[2]Hoja1!$G$39</f>
        <v>5000000</v>
      </c>
      <c r="M26" s="25" t="s">
        <v>1552</v>
      </c>
    </row>
    <row r="27" spans="1:13" s="25" customFormat="1" ht="15.95" customHeight="1" x14ac:dyDescent="0.25">
      <c r="A27" s="116" t="s">
        <v>1553</v>
      </c>
      <c r="B27" s="485" t="s">
        <v>1550</v>
      </c>
      <c r="C27" s="485" t="s">
        <v>44</v>
      </c>
      <c r="D27" s="88" t="s">
        <v>260</v>
      </c>
      <c r="E27" s="88"/>
      <c r="F27" s="88"/>
      <c r="G27" s="834">
        <v>0</v>
      </c>
      <c r="H27" s="834"/>
      <c r="I27" s="834"/>
      <c r="J27" s="41" t="s">
        <v>1551</v>
      </c>
      <c r="K27" s="750">
        <f>+[2]Hoja1!$G$43</f>
        <v>300000</v>
      </c>
      <c r="L27" s="18"/>
      <c r="M27" s="18" t="s">
        <v>1552</v>
      </c>
    </row>
    <row r="28" spans="1:13" s="25" customFormat="1" ht="15.95" customHeight="1" x14ac:dyDescent="0.25">
      <c r="A28" s="543" t="s">
        <v>1554</v>
      </c>
      <c r="B28" s="485" t="s">
        <v>1550</v>
      </c>
      <c r="C28" s="485" t="s">
        <v>44</v>
      </c>
      <c r="D28" s="88" t="s">
        <v>260</v>
      </c>
      <c r="E28" s="88"/>
      <c r="F28" s="88"/>
      <c r="G28" s="834">
        <v>0</v>
      </c>
      <c r="H28" s="834"/>
      <c r="I28" s="834"/>
      <c r="J28" s="41" t="s">
        <v>1551</v>
      </c>
      <c r="K28" s="750">
        <f>+[2]Hoja1!$G$40</f>
        <v>200000</v>
      </c>
      <c r="M28" s="25" t="s">
        <v>1552</v>
      </c>
    </row>
    <row r="29" spans="1:13" s="18" customFormat="1" ht="15.95" customHeight="1" x14ac:dyDescent="0.25">
      <c r="A29" s="543" t="s">
        <v>1555</v>
      </c>
      <c r="B29" s="485" t="s">
        <v>1550</v>
      </c>
      <c r="C29" s="485" t="s">
        <v>44</v>
      </c>
      <c r="D29" s="88" t="s">
        <v>260</v>
      </c>
      <c r="E29" s="88"/>
      <c r="F29" s="88"/>
      <c r="G29" s="834">
        <v>0</v>
      </c>
      <c r="H29" s="834"/>
      <c r="I29" s="834"/>
      <c r="J29" s="41" t="s">
        <v>1551</v>
      </c>
      <c r="K29" s="750">
        <f>+[2]Hoja1!$G$41</f>
        <v>180000</v>
      </c>
      <c r="L29" s="25"/>
      <c r="M29" s="25" t="s">
        <v>1552</v>
      </c>
    </row>
    <row r="30" spans="1:13" s="18" customFormat="1" ht="15.95" customHeight="1" x14ac:dyDescent="0.25">
      <c r="A30" s="116" t="s">
        <v>1556</v>
      </c>
      <c r="B30" s="485" t="s">
        <v>1550</v>
      </c>
      <c r="C30" s="485" t="s">
        <v>44</v>
      </c>
      <c r="D30" s="88" t="s">
        <v>260</v>
      </c>
      <c r="E30" s="88"/>
      <c r="F30" s="88"/>
      <c r="G30" s="834">
        <v>0</v>
      </c>
      <c r="H30" s="834"/>
      <c r="I30" s="834"/>
      <c r="J30" s="41" t="s">
        <v>1551</v>
      </c>
      <c r="K30" s="750">
        <f>+[2]Hoja1!$G$44</f>
        <v>10000</v>
      </c>
      <c r="M30" s="18" t="s">
        <v>1552</v>
      </c>
    </row>
    <row r="31" spans="1:13" s="18" customFormat="1" ht="15.95" customHeight="1" x14ac:dyDescent="0.25">
      <c r="A31" s="695"/>
      <c r="B31" s="486"/>
      <c r="C31" s="486"/>
      <c r="D31" s="47"/>
      <c r="E31" s="47"/>
      <c r="F31" s="47"/>
      <c r="G31" s="821"/>
      <c r="H31" s="821"/>
      <c r="I31" s="821"/>
      <c r="J31" s="36"/>
      <c r="K31" s="76"/>
      <c r="L31" s="25"/>
      <c r="M31" s="25"/>
    </row>
    <row r="32" spans="1:13" ht="15.95" customHeight="1" x14ac:dyDescent="0.25">
      <c r="A32" s="690" t="s">
        <v>61</v>
      </c>
      <c r="B32" s="480"/>
      <c r="C32" s="480"/>
      <c r="D32" s="155"/>
      <c r="E32" s="32"/>
      <c r="F32" s="32"/>
      <c r="G32" s="32"/>
      <c r="H32" s="33"/>
      <c r="I32" s="33"/>
      <c r="J32" s="32"/>
      <c r="K32" s="34">
        <f>SUM(K33:K54)</f>
        <v>5537000</v>
      </c>
    </row>
    <row r="33" spans="1:13" ht="15.95" customHeight="1" x14ac:dyDescent="0.25">
      <c r="A33" s="116" t="s">
        <v>306</v>
      </c>
      <c r="B33" s="482" t="s">
        <v>1557</v>
      </c>
      <c r="C33" s="482" t="s">
        <v>65</v>
      </c>
      <c r="D33" s="41" t="s">
        <v>260</v>
      </c>
      <c r="E33" s="41"/>
      <c r="F33" s="41"/>
      <c r="G33" s="822">
        <v>0</v>
      </c>
      <c r="H33" s="822">
        <v>500</v>
      </c>
      <c r="I33" s="822">
        <v>1095</v>
      </c>
      <c r="J33" s="41" t="s">
        <v>1558</v>
      </c>
      <c r="K33" s="750">
        <f>+[2]Hoja1!$G$18</f>
        <v>1630000</v>
      </c>
      <c r="M33" t="s">
        <v>1559</v>
      </c>
    </row>
    <row r="34" spans="1:13" ht="15.95" customHeight="1" x14ac:dyDescent="0.25">
      <c r="A34" s="116" t="s">
        <v>1560</v>
      </c>
      <c r="B34" s="482" t="s">
        <v>1557</v>
      </c>
      <c r="C34" s="482" t="s">
        <v>545</v>
      </c>
      <c r="D34" s="41" t="s">
        <v>260</v>
      </c>
      <c r="E34" s="41"/>
      <c r="F34" s="41"/>
      <c r="G34" s="822">
        <v>0</v>
      </c>
      <c r="H34" s="822">
        <v>170</v>
      </c>
      <c r="I34" s="822">
        <v>800</v>
      </c>
      <c r="J34" s="41" t="s">
        <v>1561</v>
      </c>
      <c r="K34" s="750">
        <f>+[2]Hoja1!$G$16+[2]Hoja1!$G$17</f>
        <v>1420000</v>
      </c>
      <c r="M34" t="s">
        <v>1562</v>
      </c>
    </row>
    <row r="35" spans="1:13" ht="15.95" customHeight="1" x14ac:dyDescent="0.25">
      <c r="A35" s="116" t="s">
        <v>1563</v>
      </c>
      <c r="B35" s="482" t="s">
        <v>1564</v>
      </c>
      <c r="C35" s="482" t="s">
        <v>1565</v>
      </c>
      <c r="D35" s="41" t="s">
        <v>260</v>
      </c>
      <c r="E35" s="41"/>
      <c r="F35" s="41"/>
      <c r="G35" s="822">
        <v>0</v>
      </c>
      <c r="H35" s="822">
        <v>1750</v>
      </c>
      <c r="I35" s="822">
        <v>21395</v>
      </c>
      <c r="J35" s="41" t="s">
        <v>1566</v>
      </c>
      <c r="K35" s="750">
        <f>+[2]Hoja1!$G$42</f>
        <v>600000</v>
      </c>
      <c r="M35" t="s">
        <v>1567</v>
      </c>
    </row>
    <row r="36" spans="1:13" ht="15.95" customHeight="1" x14ac:dyDescent="0.25">
      <c r="A36" s="116" t="s">
        <v>1568</v>
      </c>
      <c r="B36" s="482" t="s">
        <v>1557</v>
      </c>
      <c r="C36" s="482" t="s">
        <v>65</v>
      </c>
      <c r="D36" s="41" t="s">
        <v>260</v>
      </c>
      <c r="E36" s="41"/>
      <c r="F36" s="41"/>
      <c r="G36" s="822">
        <v>0</v>
      </c>
      <c r="H36" s="822"/>
      <c r="I36" s="822"/>
      <c r="J36" s="41" t="s">
        <v>1569</v>
      </c>
      <c r="K36" s="750">
        <f>+[2]Hoja1!$G$25</f>
        <v>503999.99999999994</v>
      </c>
      <c r="M36" t="s">
        <v>1570</v>
      </c>
    </row>
    <row r="37" spans="1:13" ht="15.95" customHeight="1" x14ac:dyDescent="0.25">
      <c r="A37" s="116" t="s">
        <v>1571</v>
      </c>
      <c r="B37" s="482" t="s">
        <v>1572</v>
      </c>
      <c r="C37" s="482" t="s">
        <v>1573</v>
      </c>
      <c r="D37" s="41" t="s">
        <v>260</v>
      </c>
      <c r="E37" s="41"/>
      <c r="F37" s="41"/>
      <c r="G37" s="822">
        <v>0</v>
      </c>
      <c r="H37" s="822">
        <v>60</v>
      </c>
      <c r="I37" s="822">
        <v>150</v>
      </c>
      <c r="J37" s="41" t="s">
        <v>1574</v>
      </c>
      <c r="K37" s="750">
        <f>+[2]Hoja1!$G$45</f>
        <v>400000</v>
      </c>
      <c r="M37" t="s">
        <v>1575</v>
      </c>
    </row>
    <row r="38" spans="1:13" ht="15.95" customHeight="1" x14ac:dyDescent="0.25">
      <c r="A38" s="116" t="s">
        <v>1576</v>
      </c>
      <c r="B38" s="482" t="s">
        <v>1577</v>
      </c>
      <c r="C38" s="482" t="s">
        <v>712</v>
      </c>
      <c r="D38" s="41" t="s">
        <v>260</v>
      </c>
      <c r="E38" s="41"/>
      <c r="F38" s="41"/>
      <c r="G38" s="822">
        <v>0</v>
      </c>
      <c r="H38" s="822"/>
      <c r="I38" s="822"/>
      <c r="J38" s="41" t="s">
        <v>1578</v>
      </c>
      <c r="K38" s="750">
        <f>+[2]Hoja1!$G$31</f>
        <v>207000</v>
      </c>
    </row>
    <row r="39" spans="1:13" ht="15.95" customHeight="1" x14ac:dyDescent="0.25">
      <c r="A39" s="116" t="s">
        <v>1579</v>
      </c>
      <c r="B39" s="482" t="s">
        <v>1580</v>
      </c>
      <c r="C39" s="482" t="s">
        <v>65</v>
      </c>
      <c r="D39" s="41" t="s">
        <v>260</v>
      </c>
      <c r="E39" s="41"/>
      <c r="F39" s="41"/>
      <c r="G39" s="822">
        <v>0</v>
      </c>
      <c r="H39" s="822">
        <v>140</v>
      </c>
      <c r="I39" s="822">
        <v>1030</v>
      </c>
      <c r="J39" s="41" t="s">
        <v>1509</v>
      </c>
      <c r="K39" s="750">
        <f>+[2]Hoja1!$G$37</f>
        <v>197000</v>
      </c>
    </row>
    <row r="40" spans="1:13" ht="15.95" customHeight="1" x14ac:dyDescent="0.25">
      <c r="A40" s="116" t="s">
        <v>1581</v>
      </c>
      <c r="B40" s="482"/>
      <c r="C40" s="482" t="s">
        <v>1582</v>
      </c>
      <c r="D40" s="41"/>
      <c r="E40" s="41"/>
      <c r="F40" s="41"/>
      <c r="G40" s="822">
        <v>0</v>
      </c>
      <c r="H40" s="822"/>
      <c r="I40" s="822"/>
      <c r="J40" s="41"/>
      <c r="K40" s="750">
        <f>+[2]Hoja1!$G$51</f>
        <v>115000</v>
      </c>
    </row>
    <row r="41" spans="1:13" ht="15.95" customHeight="1" x14ac:dyDescent="0.25">
      <c r="A41" s="116" t="s">
        <v>1583</v>
      </c>
      <c r="B41" s="482" t="s">
        <v>649</v>
      </c>
      <c r="C41" s="482" t="s">
        <v>65</v>
      </c>
      <c r="D41" s="41" t="s">
        <v>260</v>
      </c>
      <c r="E41" s="41"/>
      <c r="F41" s="41"/>
      <c r="G41" s="822">
        <v>0</v>
      </c>
      <c r="H41" s="822"/>
      <c r="I41" s="822"/>
      <c r="J41" s="41" t="s">
        <v>1584</v>
      </c>
      <c r="K41" s="750">
        <f>+[2]Hoja1!$G$24</f>
        <v>107000</v>
      </c>
      <c r="M41" t="s">
        <v>1585</v>
      </c>
    </row>
    <row r="42" spans="1:13" ht="15.95" customHeight="1" x14ac:dyDescent="0.25">
      <c r="A42" s="116" t="s">
        <v>1586</v>
      </c>
      <c r="B42" s="482" t="s">
        <v>1557</v>
      </c>
      <c r="C42" s="482" t="s">
        <v>65</v>
      </c>
      <c r="D42" s="119">
        <v>4.0000000000000001E-3</v>
      </c>
      <c r="E42" s="41"/>
      <c r="F42" s="41"/>
      <c r="G42" s="822">
        <v>0</v>
      </c>
      <c r="H42" s="822"/>
      <c r="I42" s="822"/>
      <c r="J42" s="41" t="s">
        <v>1587</v>
      </c>
      <c r="K42" s="750">
        <f>+[2]Hoja1!$G$28</f>
        <v>76000</v>
      </c>
      <c r="M42" t="s">
        <v>1588</v>
      </c>
    </row>
    <row r="43" spans="1:13" ht="15.95" customHeight="1" x14ac:dyDescent="0.25">
      <c r="A43" s="116" t="s">
        <v>1589</v>
      </c>
      <c r="B43" s="482"/>
      <c r="C43" s="482"/>
      <c r="D43" s="41"/>
      <c r="E43" s="41"/>
      <c r="F43" s="41"/>
      <c r="G43" s="822">
        <v>0</v>
      </c>
      <c r="H43" s="822"/>
      <c r="I43" s="822"/>
      <c r="J43" s="41"/>
      <c r="K43" s="750">
        <f>+[2]Hoja1!$G$34</f>
        <v>68000</v>
      </c>
    </row>
    <row r="44" spans="1:13" ht="15.95" customHeight="1" x14ac:dyDescent="0.25">
      <c r="A44" s="116" t="s">
        <v>1590</v>
      </c>
      <c r="B44" s="482" t="s">
        <v>1591</v>
      </c>
      <c r="C44" s="482" t="s">
        <v>44</v>
      </c>
      <c r="D44" s="41" t="s">
        <v>260</v>
      </c>
      <c r="E44" s="41"/>
      <c r="F44" s="41"/>
      <c r="G44" s="822">
        <v>0</v>
      </c>
      <c r="H44" s="822"/>
      <c r="I44" s="822"/>
      <c r="J44" s="41" t="s">
        <v>1592</v>
      </c>
      <c r="K44" s="750">
        <f>+[2]Hoja1!$G$33</f>
        <v>44000</v>
      </c>
    </row>
    <row r="45" spans="1:13" ht="15.95" customHeight="1" x14ac:dyDescent="0.25">
      <c r="A45" s="116" t="s">
        <v>1593</v>
      </c>
      <c r="B45" s="482" t="s">
        <v>1594</v>
      </c>
      <c r="C45" s="482" t="s">
        <v>44</v>
      </c>
      <c r="D45" s="119">
        <v>2.5000000000000001E-2</v>
      </c>
      <c r="E45" s="41"/>
      <c r="F45" s="41"/>
      <c r="G45" s="822">
        <v>0</v>
      </c>
      <c r="H45" s="822"/>
      <c r="I45" s="822"/>
      <c r="J45" s="41" t="s">
        <v>1595</v>
      </c>
      <c r="K45" s="750">
        <f>+[2]Hoja1!$G$14</f>
        <v>43000</v>
      </c>
      <c r="M45" t="s">
        <v>1596</v>
      </c>
    </row>
    <row r="46" spans="1:13" ht="15.95" customHeight="1" x14ac:dyDescent="0.25">
      <c r="A46" s="116" t="s">
        <v>1597</v>
      </c>
      <c r="B46" s="482" t="s">
        <v>1557</v>
      </c>
      <c r="C46" s="482" t="s">
        <v>65</v>
      </c>
      <c r="D46" s="41" t="s">
        <v>260</v>
      </c>
      <c r="E46" s="41"/>
      <c r="F46" s="41"/>
      <c r="G46" s="822">
        <v>0</v>
      </c>
      <c r="H46" s="822">
        <v>165</v>
      </c>
      <c r="I46" s="822">
        <v>800</v>
      </c>
      <c r="J46" s="41" t="s">
        <v>1598</v>
      </c>
      <c r="K46" s="750">
        <f>+[2]Hoja1!$G$26</f>
        <v>38000</v>
      </c>
      <c r="M46" t="s">
        <v>1599</v>
      </c>
    </row>
    <row r="47" spans="1:13" ht="15.95" customHeight="1" x14ac:dyDescent="0.25">
      <c r="A47" s="116" t="s">
        <v>1600</v>
      </c>
      <c r="B47" s="482" t="s">
        <v>1557</v>
      </c>
      <c r="C47" s="482" t="s">
        <v>545</v>
      </c>
      <c r="D47" s="41" t="s">
        <v>260</v>
      </c>
      <c r="E47" s="41"/>
      <c r="F47" s="41"/>
      <c r="G47" s="822">
        <v>0</v>
      </c>
      <c r="H47" s="822">
        <v>20</v>
      </c>
      <c r="I47" s="822">
        <v>415</v>
      </c>
      <c r="J47" s="41" t="s">
        <v>1601</v>
      </c>
      <c r="K47" s="750">
        <f>+[2]Hoja1!$G$15</f>
        <v>30000</v>
      </c>
      <c r="M47" t="s">
        <v>1602</v>
      </c>
    </row>
    <row r="48" spans="1:13" ht="15.95" customHeight="1" x14ac:dyDescent="0.25">
      <c r="A48" s="116" t="s">
        <v>1603</v>
      </c>
      <c r="B48" s="482" t="s">
        <v>1604</v>
      </c>
      <c r="C48" s="482" t="s">
        <v>65</v>
      </c>
      <c r="D48" s="41" t="s">
        <v>260</v>
      </c>
      <c r="E48" s="41"/>
      <c r="F48" s="41"/>
      <c r="G48" s="822">
        <v>0</v>
      </c>
      <c r="H48" s="822">
        <v>107</v>
      </c>
      <c r="I48" s="822">
        <v>2177</v>
      </c>
      <c r="J48" s="41" t="s">
        <v>1605</v>
      </c>
      <c r="K48" s="750">
        <f>+[2]Hoja1!$G$27</f>
        <v>25000</v>
      </c>
    </row>
    <row r="49" spans="1:13" ht="15.95" customHeight="1" x14ac:dyDescent="0.25">
      <c r="A49" s="116" t="s">
        <v>565</v>
      </c>
      <c r="B49" s="482" t="s">
        <v>1606</v>
      </c>
      <c r="C49" s="482" t="s">
        <v>545</v>
      </c>
      <c r="D49" s="41" t="s">
        <v>260</v>
      </c>
      <c r="E49" s="41"/>
      <c r="F49" s="41"/>
      <c r="G49" s="822">
        <v>0</v>
      </c>
      <c r="H49" s="822"/>
      <c r="I49" s="822"/>
      <c r="J49" s="41" t="s">
        <v>1607</v>
      </c>
      <c r="K49" s="750">
        <f>+[2]Hoja1!$G$47</f>
        <v>25000</v>
      </c>
      <c r="M49" t="s">
        <v>1608</v>
      </c>
    </row>
    <row r="50" spans="1:13" ht="15.95" customHeight="1" x14ac:dyDescent="0.25">
      <c r="A50" s="116" t="s">
        <v>71</v>
      </c>
      <c r="B50" s="482" t="s">
        <v>1609</v>
      </c>
      <c r="C50" s="482" t="s">
        <v>63</v>
      </c>
      <c r="D50" s="41" t="s">
        <v>260</v>
      </c>
      <c r="E50" s="41"/>
      <c r="F50" s="41"/>
      <c r="G50" s="822">
        <v>0</v>
      </c>
      <c r="H50" s="822">
        <v>175</v>
      </c>
      <c r="I50" s="822">
        <v>1697.5</v>
      </c>
      <c r="J50" s="41" t="s">
        <v>1610</v>
      </c>
      <c r="K50" s="750">
        <f>+[2]Hoja1!$G$22</f>
        <v>5000</v>
      </c>
    </row>
    <row r="51" spans="1:13" ht="15.95" customHeight="1" x14ac:dyDescent="0.25">
      <c r="A51" s="116" t="s">
        <v>1611</v>
      </c>
      <c r="B51" s="482" t="s">
        <v>1612</v>
      </c>
      <c r="C51" s="482" t="s">
        <v>65</v>
      </c>
      <c r="D51" s="41" t="s">
        <v>260</v>
      </c>
      <c r="E51" s="163">
        <v>0.05</v>
      </c>
      <c r="F51" s="163">
        <v>0.1</v>
      </c>
      <c r="G51" s="822">
        <v>0</v>
      </c>
      <c r="H51" s="822"/>
      <c r="I51" s="822"/>
      <c r="J51" s="41" t="s">
        <v>1613</v>
      </c>
      <c r="K51" s="750">
        <f>+[2]Hoja1!$G$21</f>
        <v>3000</v>
      </c>
      <c r="M51" t="s">
        <v>1614</v>
      </c>
    </row>
    <row r="52" spans="1:13" ht="15.95" customHeight="1" x14ac:dyDescent="0.25">
      <c r="A52" s="116" t="s">
        <v>1615</v>
      </c>
      <c r="B52" s="482" t="s">
        <v>1580</v>
      </c>
      <c r="C52" s="482" t="s">
        <v>712</v>
      </c>
      <c r="D52" s="41" t="s">
        <v>260</v>
      </c>
      <c r="E52" s="41"/>
      <c r="F52" s="41"/>
      <c r="G52" s="822">
        <v>0</v>
      </c>
      <c r="H52" s="822"/>
      <c r="I52" s="822"/>
      <c r="J52" s="41" t="s">
        <v>1616</v>
      </c>
      <c r="K52" s="750">
        <v>0</v>
      </c>
    </row>
    <row r="53" spans="1:13" ht="15.95" customHeight="1" x14ac:dyDescent="0.25">
      <c r="A53" s="116" t="s">
        <v>1617</v>
      </c>
      <c r="B53" s="482" t="s">
        <v>1618</v>
      </c>
      <c r="C53" s="482" t="s">
        <v>65</v>
      </c>
      <c r="D53" s="41" t="s">
        <v>260</v>
      </c>
      <c r="E53" s="41"/>
      <c r="F53" s="41"/>
      <c r="G53" s="822">
        <v>0</v>
      </c>
      <c r="H53" s="822">
        <v>170</v>
      </c>
      <c r="I53" s="822">
        <v>560</v>
      </c>
      <c r="J53" s="41" t="s">
        <v>1561</v>
      </c>
      <c r="K53" s="750">
        <v>0</v>
      </c>
      <c r="M53" t="s">
        <v>1619</v>
      </c>
    </row>
    <row r="54" spans="1:13" ht="15.95" customHeight="1" x14ac:dyDescent="0.25">
      <c r="A54" s="116" t="s">
        <v>1620</v>
      </c>
      <c r="B54" s="482" t="s">
        <v>1621</v>
      </c>
      <c r="C54" s="482" t="s">
        <v>44</v>
      </c>
      <c r="D54" s="41" t="s">
        <v>260</v>
      </c>
      <c r="E54" s="41"/>
      <c r="F54" s="41"/>
      <c r="G54" s="822">
        <v>70</v>
      </c>
      <c r="H54" s="822"/>
      <c r="I54" s="822"/>
      <c r="J54" s="41" t="s">
        <v>1592</v>
      </c>
      <c r="K54" s="750">
        <v>0</v>
      </c>
    </row>
    <row r="55" spans="1:13" ht="15.95" customHeight="1" x14ac:dyDescent="0.25">
      <c r="A55" s="694"/>
      <c r="B55" s="481"/>
      <c r="C55" s="481"/>
      <c r="D55" s="36"/>
      <c r="E55" s="36"/>
      <c r="F55" s="36"/>
      <c r="G55" s="820"/>
      <c r="H55" s="820"/>
      <c r="I55" s="820"/>
      <c r="J55" s="36"/>
      <c r="K55" s="76"/>
    </row>
    <row r="56" spans="1:13" ht="15.95" customHeight="1" x14ac:dyDescent="0.25">
      <c r="A56" s="690" t="s">
        <v>74</v>
      </c>
      <c r="B56" s="480"/>
      <c r="C56" s="480"/>
      <c r="D56" s="155"/>
      <c r="E56" s="32"/>
      <c r="F56" s="32"/>
      <c r="G56" s="32"/>
      <c r="H56" s="33"/>
      <c r="I56" s="33"/>
      <c r="J56" s="32"/>
      <c r="K56" s="34">
        <f>SUM(K57:K57)</f>
        <v>0</v>
      </c>
    </row>
    <row r="57" spans="1:13" s="26" customFormat="1" ht="15.95" customHeight="1" x14ac:dyDescent="0.25">
      <c r="A57" s="116" t="s">
        <v>1498</v>
      </c>
      <c r="B57" s="481"/>
      <c r="C57" s="481"/>
      <c r="D57" s="36"/>
      <c r="E57" s="36"/>
      <c r="F57" s="36"/>
      <c r="G57" s="820"/>
      <c r="H57" s="820"/>
      <c r="I57" s="820"/>
      <c r="J57" s="36"/>
      <c r="K57" s="76"/>
    </row>
    <row r="58" spans="1:13" ht="15.95" customHeight="1" x14ac:dyDescent="0.25">
      <c r="A58" s="690" t="s">
        <v>75</v>
      </c>
      <c r="B58" s="480"/>
      <c r="C58" s="480"/>
      <c r="D58" s="155"/>
      <c r="E58" s="32"/>
      <c r="F58" s="32"/>
      <c r="G58" s="32"/>
      <c r="H58" s="33"/>
      <c r="I58" s="33"/>
      <c r="J58" s="32"/>
      <c r="K58" s="34">
        <f>SUM(K59:K63)</f>
        <v>1488000</v>
      </c>
    </row>
    <row r="59" spans="1:13" s="26" customFormat="1" ht="15.95" customHeight="1" x14ac:dyDescent="0.25">
      <c r="A59" s="116" t="s">
        <v>1622</v>
      </c>
      <c r="B59" s="482" t="s">
        <v>1623</v>
      </c>
      <c r="C59" s="482" t="s">
        <v>1624</v>
      </c>
      <c r="D59" s="41"/>
      <c r="E59" s="41"/>
      <c r="F59" s="41"/>
      <c r="G59" s="822"/>
      <c r="H59" s="822"/>
      <c r="I59" s="822"/>
      <c r="J59" s="41" t="s">
        <v>1625</v>
      </c>
      <c r="K59" s="750">
        <f>+[2]Hoja1!$G$30</f>
        <v>1050000</v>
      </c>
      <c r="L59"/>
      <c r="M59"/>
    </row>
    <row r="60" spans="1:13" s="26" customFormat="1" ht="15.95" customHeight="1" x14ac:dyDescent="0.25">
      <c r="A60" s="116" t="s">
        <v>1626</v>
      </c>
      <c r="B60" s="482" t="s">
        <v>689</v>
      </c>
      <c r="C60" s="482" t="s">
        <v>1624</v>
      </c>
      <c r="D60" s="41"/>
      <c r="E60" s="41"/>
      <c r="F60" s="41"/>
      <c r="G60" s="822"/>
      <c r="H60" s="822"/>
      <c r="I60" s="822"/>
      <c r="J60" s="41" t="s">
        <v>1627</v>
      </c>
      <c r="K60" s="750">
        <f>+[2]Hoja1!$G$29</f>
        <v>438000</v>
      </c>
    </row>
    <row r="61" spans="1:13" ht="15.95" customHeight="1" x14ac:dyDescent="0.25">
      <c r="A61" s="116" t="s">
        <v>1628</v>
      </c>
      <c r="B61" s="482" t="s">
        <v>689</v>
      </c>
      <c r="C61" s="482" t="s">
        <v>1624</v>
      </c>
      <c r="D61" s="41"/>
      <c r="E61" s="41"/>
      <c r="F61" s="41"/>
      <c r="G61" s="822"/>
      <c r="H61" s="822"/>
      <c r="I61" s="822"/>
      <c r="J61" s="41" t="s">
        <v>1629</v>
      </c>
      <c r="K61" s="750">
        <v>0</v>
      </c>
    </row>
    <row r="62" spans="1:13" ht="15.95" customHeight="1" x14ac:dyDescent="0.25">
      <c r="A62" s="116" t="s">
        <v>1630</v>
      </c>
      <c r="B62" s="482" t="s">
        <v>689</v>
      </c>
      <c r="C62" s="482" t="s">
        <v>1624</v>
      </c>
      <c r="D62" s="41"/>
      <c r="E62" s="41"/>
      <c r="F62" s="41"/>
      <c r="G62" s="822"/>
      <c r="H62" s="822"/>
      <c r="I62" s="822"/>
      <c r="J62" s="41" t="s">
        <v>1625</v>
      </c>
      <c r="K62" s="750">
        <v>0</v>
      </c>
      <c r="L62" s="26"/>
      <c r="M62" s="26"/>
    </row>
    <row r="63" spans="1:13" ht="15.95" customHeight="1" x14ac:dyDescent="0.25">
      <c r="A63" s="116" t="s">
        <v>1631</v>
      </c>
      <c r="B63" s="482" t="s">
        <v>689</v>
      </c>
      <c r="C63" s="482" t="s">
        <v>1624</v>
      </c>
      <c r="D63" s="41"/>
      <c r="E63" s="41"/>
      <c r="F63" s="41"/>
      <c r="G63" s="822"/>
      <c r="H63" s="822"/>
      <c r="I63" s="822"/>
      <c r="J63" s="41" t="s">
        <v>1625</v>
      </c>
      <c r="K63" s="750">
        <v>0</v>
      </c>
    </row>
    <row r="64" spans="1:13" ht="15.95" customHeight="1" x14ac:dyDescent="0.25">
      <c r="A64" s="694"/>
      <c r="B64" s="481"/>
      <c r="C64" s="481"/>
      <c r="D64" s="36"/>
      <c r="E64" s="36"/>
      <c r="F64" s="36"/>
      <c r="G64" s="820"/>
      <c r="H64" s="820"/>
      <c r="I64" s="820"/>
      <c r="J64" s="36"/>
      <c r="K64" s="76"/>
    </row>
    <row r="65" spans="1:13" s="18" customFormat="1" ht="15.95" customHeight="1" x14ac:dyDescent="0.25">
      <c r="A65" s="690" t="s">
        <v>78</v>
      </c>
      <c r="B65" s="480"/>
      <c r="C65" s="480"/>
      <c r="D65" s="155"/>
      <c r="E65" s="32"/>
      <c r="F65" s="32"/>
      <c r="G65" s="32"/>
      <c r="H65" s="33"/>
      <c r="I65" s="33"/>
      <c r="J65" s="32"/>
      <c r="K65" s="34">
        <f>SUM(K66:K66)</f>
        <v>0</v>
      </c>
    </row>
    <row r="66" spans="1:13" s="25" customFormat="1" ht="15.95" customHeight="1" x14ac:dyDescent="0.25">
      <c r="A66" s="116" t="s">
        <v>1498</v>
      </c>
      <c r="B66" s="486"/>
      <c r="C66" s="486"/>
      <c r="D66" s="47"/>
      <c r="E66" s="47"/>
      <c r="F66" s="47"/>
      <c r="G66" s="821"/>
      <c r="H66" s="821"/>
      <c r="I66" s="821"/>
      <c r="J66" s="47"/>
      <c r="K66" s="89"/>
    </row>
    <row r="67" spans="1:13" ht="15.95" customHeight="1" x14ac:dyDescent="0.25">
      <c r="A67" s="690" t="s">
        <v>79</v>
      </c>
      <c r="B67" s="480"/>
      <c r="C67" s="480"/>
      <c r="D67" s="155"/>
      <c r="E67" s="32"/>
      <c r="F67" s="32"/>
      <c r="G67" s="32"/>
      <c r="H67" s="33"/>
      <c r="I67" s="33"/>
      <c r="J67" s="32"/>
      <c r="K67" s="34">
        <f>SUM(K68:K69)</f>
        <v>1685000</v>
      </c>
    </row>
    <row r="68" spans="1:13" s="25" customFormat="1" ht="15.95" customHeight="1" x14ac:dyDescent="0.25">
      <c r="A68" s="116" t="s">
        <v>1632</v>
      </c>
      <c r="B68" s="485" t="s">
        <v>1633</v>
      </c>
      <c r="C68" s="482" t="s">
        <v>1624</v>
      </c>
      <c r="D68" s="88"/>
      <c r="E68" s="88"/>
      <c r="F68" s="88"/>
      <c r="G68" s="834"/>
      <c r="H68" s="834"/>
      <c r="I68" s="834"/>
      <c r="J68" s="88"/>
      <c r="K68" s="123">
        <f>+[2]Hoja1!$G$54</f>
        <v>1500000</v>
      </c>
    </row>
    <row r="69" spans="1:13" s="25" customFormat="1" ht="15.95" customHeight="1" x14ac:dyDescent="0.25">
      <c r="A69" s="543" t="s">
        <v>1634</v>
      </c>
      <c r="B69" s="485"/>
      <c r="C69" s="482" t="s">
        <v>1624</v>
      </c>
      <c r="D69" s="88"/>
      <c r="E69" s="88"/>
      <c r="F69" s="88"/>
      <c r="G69" s="834"/>
      <c r="H69" s="834"/>
      <c r="I69" s="834"/>
      <c r="J69" s="88"/>
      <c r="K69" s="123">
        <f>+[2]Hoja1!$G$70+[2]Hoja1!$G$69+[2]Hoja1!$G$71</f>
        <v>185000</v>
      </c>
    </row>
    <row r="70" spans="1:13" ht="15.95" customHeight="1" x14ac:dyDescent="0.25">
      <c r="A70" s="116"/>
      <c r="B70" s="482"/>
      <c r="C70" s="482"/>
      <c r="D70" s="41"/>
      <c r="E70" s="41"/>
      <c r="F70" s="41"/>
      <c r="G70" s="822"/>
      <c r="H70" s="822"/>
      <c r="I70" s="822"/>
      <c r="J70" s="41"/>
      <c r="K70" s="750"/>
    </row>
    <row r="71" spans="1:13" ht="15.95" customHeight="1" x14ac:dyDescent="0.25">
      <c r="A71" s="548" t="s">
        <v>1635</v>
      </c>
      <c r="B71" s="487"/>
      <c r="C71" s="487"/>
      <c r="D71" s="747"/>
      <c r="E71" s="747"/>
      <c r="F71" s="747"/>
      <c r="G71" s="390"/>
      <c r="H71" s="390"/>
      <c r="I71" s="390"/>
      <c r="J71" s="747"/>
      <c r="K71" s="64">
        <f>+K67+K65+K58+K56+K32+K25+K10+K8</f>
        <v>95393000</v>
      </c>
    </row>
    <row r="72" spans="1:13" x14ac:dyDescent="0.25">
      <c r="A72" s="688"/>
      <c r="B72" s="489"/>
      <c r="C72" s="489"/>
      <c r="D72" s="28"/>
      <c r="E72" s="28"/>
      <c r="F72" s="28"/>
      <c r="G72" s="391"/>
      <c r="H72" s="391"/>
      <c r="I72" s="391"/>
      <c r="J72" s="392"/>
      <c r="K72" s="375"/>
    </row>
    <row r="73" spans="1:13" s="18" customFormat="1" x14ac:dyDescent="0.25">
      <c r="A73" s="825" t="s">
        <v>1496</v>
      </c>
      <c r="B73" s="478"/>
      <c r="C73" s="478"/>
      <c r="G73" s="387"/>
      <c r="H73" s="387"/>
      <c r="I73" s="387"/>
      <c r="K73" s="362"/>
    </row>
    <row r="74" spans="1:13" s="18" customFormat="1" x14ac:dyDescent="0.25">
      <c r="A74" s="826" t="s">
        <v>84</v>
      </c>
      <c r="B74" s="479"/>
      <c r="C74" s="479"/>
      <c r="D74" s="20"/>
      <c r="E74" s="20"/>
      <c r="F74" s="20"/>
      <c r="G74" s="388"/>
      <c r="H74" s="388"/>
      <c r="I74" s="388"/>
      <c r="J74" s="20"/>
      <c r="K74" s="363" t="s">
        <v>20</v>
      </c>
    </row>
    <row r="75" spans="1:13" s="18" customFormat="1" ht="15.75" x14ac:dyDescent="0.25">
      <c r="A75" s="827" t="s">
        <v>1497</v>
      </c>
      <c r="B75" s="479"/>
      <c r="C75" s="479"/>
      <c r="D75" s="20"/>
      <c r="E75" s="20"/>
      <c r="F75" s="20"/>
      <c r="G75" s="388"/>
      <c r="H75" s="388"/>
      <c r="I75" s="388"/>
      <c r="J75" s="20"/>
      <c r="K75" s="364"/>
    </row>
    <row r="76" spans="1:13" s="18" customFormat="1" x14ac:dyDescent="0.25">
      <c r="A76" s="826" t="s">
        <v>1440</v>
      </c>
      <c r="B76" s="479"/>
      <c r="C76" s="479"/>
      <c r="D76" s="20"/>
      <c r="E76" s="20"/>
      <c r="F76" s="20"/>
      <c r="G76" s="388"/>
      <c r="H76" s="388"/>
      <c r="I76" s="388"/>
      <c r="J76" s="20"/>
      <c r="K76" s="364"/>
    </row>
    <row r="77" spans="1:13" s="18" customFormat="1" x14ac:dyDescent="0.25">
      <c r="A77" s="825" t="s">
        <v>1636</v>
      </c>
      <c r="B77" s="478"/>
      <c r="C77" s="478"/>
      <c r="G77" s="387"/>
      <c r="H77" s="387"/>
      <c r="I77" s="387"/>
      <c r="K77" s="362"/>
    </row>
    <row r="78" spans="1:13" s="18" customFormat="1" x14ac:dyDescent="0.25">
      <c r="A78" s="504" t="s">
        <v>21</v>
      </c>
      <c r="B78" s="746" t="s">
        <v>22</v>
      </c>
      <c r="C78" s="746" t="s">
        <v>23</v>
      </c>
      <c r="D78" s="380"/>
      <c r="E78" s="919" t="s">
        <v>24</v>
      </c>
      <c r="F78" s="919"/>
      <c r="G78" s="389" t="s">
        <v>25</v>
      </c>
      <c r="H78" s="969" t="s">
        <v>26</v>
      </c>
      <c r="I78" s="969"/>
      <c r="J78" s="380" t="s">
        <v>27</v>
      </c>
      <c r="K78" s="365" t="s">
        <v>28</v>
      </c>
    </row>
    <row r="79" spans="1:13" s="24" customFormat="1" x14ac:dyDescent="0.25">
      <c r="A79" s="970" t="s">
        <v>29</v>
      </c>
      <c r="B79" s="930" t="s">
        <v>30</v>
      </c>
      <c r="C79" s="930" t="s">
        <v>31</v>
      </c>
      <c r="D79" s="930" t="s">
        <v>32</v>
      </c>
      <c r="E79" s="930" t="s">
        <v>33</v>
      </c>
      <c r="F79" s="930"/>
      <c r="G79" s="968" t="s">
        <v>34</v>
      </c>
      <c r="H79" s="968" t="s">
        <v>35</v>
      </c>
      <c r="I79" s="968"/>
      <c r="J79" s="930" t="s">
        <v>36</v>
      </c>
      <c r="K79" s="931" t="s">
        <v>37</v>
      </c>
      <c r="M79" s="971" t="s">
        <v>587</v>
      </c>
    </row>
    <row r="80" spans="1:13" s="24" customFormat="1" x14ac:dyDescent="0.25">
      <c r="A80" s="970"/>
      <c r="B80" s="930"/>
      <c r="C80" s="930"/>
      <c r="D80" s="930"/>
      <c r="E80" s="744" t="s">
        <v>38</v>
      </c>
      <c r="F80" s="744" t="s">
        <v>39</v>
      </c>
      <c r="G80" s="968"/>
      <c r="H80" s="748" t="s">
        <v>38</v>
      </c>
      <c r="I80" s="748" t="s">
        <v>39</v>
      </c>
      <c r="J80" s="930"/>
      <c r="K80" s="931"/>
      <c r="M80" s="971"/>
    </row>
    <row r="81" spans="1:13" ht="15.95" customHeight="1" x14ac:dyDescent="0.25">
      <c r="A81" s="690" t="s">
        <v>40</v>
      </c>
      <c r="B81" s="480"/>
      <c r="C81" s="480"/>
      <c r="D81" s="155"/>
      <c r="E81" s="32"/>
      <c r="F81" s="32"/>
      <c r="G81" s="32"/>
      <c r="H81" s="33"/>
      <c r="I81" s="33"/>
      <c r="J81" s="32"/>
      <c r="K81" s="34">
        <f>SUM(K82:K82)</f>
        <v>0</v>
      </c>
    </row>
    <row r="82" spans="1:13" ht="15.95" customHeight="1" x14ac:dyDescent="0.25">
      <c r="A82" s="116" t="s">
        <v>1498</v>
      </c>
      <c r="B82" s="481"/>
      <c r="C82" s="481"/>
      <c r="D82" s="36"/>
      <c r="E82" s="36"/>
      <c r="F82" s="36"/>
      <c r="G82" s="820"/>
      <c r="H82" s="820"/>
      <c r="I82" s="820"/>
      <c r="J82" s="36"/>
      <c r="K82" s="76"/>
    </row>
    <row r="83" spans="1:13" ht="15.95" customHeight="1" x14ac:dyDescent="0.25">
      <c r="A83" s="690" t="s">
        <v>41</v>
      </c>
      <c r="B83" s="480"/>
      <c r="C83" s="480"/>
      <c r="D83" s="155"/>
      <c r="E83" s="32"/>
      <c r="F83" s="32"/>
      <c r="G83" s="32"/>
      <c r="H83" s="33"/>
      <c r="I83" s="33"/>
      <c r="J83" s="32"/>
      <c r="K83" s="34">
        <f>SUM(K84:K84)</f>
        <v>0</v>
      </c>
    </row>
    <row r="84" spans="1:13" ht="15.95" customHeight="1" x14ac:dyDescent="0.25">
      <c r="A84" s="116" t="s">
        <v>1498</v>
      </c>
      <c r="B84" s="481"/>
      <c r="C84" s="481"/>
      <c r="D84" s="36"/>
      <c r="E84" s="36"/>
      <c r="F84" s="36"/>
      <c r="G84" s="820"/>
      <c r="H84" s="820"/>
      <c r="I84" s="820"/>
      <c r="J84" s="36"/>
      <c r="K84" s="76"/>
    </row>
    <row r="85" spans="1:13" ht="15.95" hidden="1" customHeight="1" x14ac:dyDescent="0.25">
      <c r="A85" s="694"/>
      <c r="B85" s="481"/>
      <c r="C85" s="481"/>
      <c r="D85" s="36"/>
      <c r="E85" s="36"/>
      <c r="F85" s="36"/>
      <c r="G85" s="820"/>
      <c r="H85" s="820"/>
      <c r="I85" s="820"/>
      <c r="J85" s="36"/>
      <c r="K85" s="76"/>
    </row>
    <row r="86" spans="1:13" ht="15.95" hidden="1" customHeight="1" x14ac:dyDescent="0.25">
      <c r="A86" s="694"/>
      <c r="B86" s="481"/>
      <c r="C86" s="481"/>
      <c r="D86" s="36"/>
      <c r="E86" s="36"/>
      <c r="F86" s="36"/>
      <c r="G86" s="820"/>
      <c r="H86" s="820"/>
      <c r="I86" s="820"/>
      <c r="J86" s="36"/>
      <c r="K86" s="76"/>
    </row>
    <row r="87" spans="1:13" ht="15.95" hidden="1" customHeight="1" x14ac:dyDescent="0.25">
      <c r="A87" s="694"/>
      <c r="B87" s="481"/>
      <c r="C87" s="481"/>
      <c r="D87" s="36"/>
      <c r="E87" s="36"/>
      <c r="F87" s="36"/>
      <c r="G87" s="820"/>
      <c r="H87" s="820"/>
      <c r="I87" s="820"/>
      <c r="J87" s="36"/>
      <c r="K87" s="76"/>
    </row>
    <row r="88" spans="1:13" ht="15.95" hidden="1" customHeight="1" x14ac:dyDescent="0.25">
      <c r="A88" s="694"/>
      <c r="B88" s="481"/>
      <c r="C88" s="481"/>
      <c r="D88" s="36"/>
      <c r="E88" s="36"/>
      <c r="F88" s="36"/>
      <c r="G88" s="820"/>
      <c r="H88" s="820"/>
      <c r="I88" s="820"/>
      <c r="J88" s="36"/>
      <c r="K88" s="76"/>
    </row>
    <row r="89" spans="1:13" ht="15.95" hidden="1" customHeight="1" x14ac:dyDescent="0.25">
      <c r="A89" s="694"/>
      <c r="B89" s="481"/>
      <c r="C89" s="481"/>
      <c r="D89" s="36"/>
      <c r="E89" s="36"/>
      <c r="F89" s="36"/>
      <c r="G89" s="820"/>
      <c r="H89" s="820"/>
      <c r="I89" s="820"/>
      <c r="J89" s="36"/>
      <c r="K89" s="76"/>
    </row>
    <row r="90" spans="1:13" s="18" customFormat="1" ht="15.95" customHeight="1" x14ac:dyDescent="0.25">
      <c r="A90" s="690" t="s">
        <v>60</v>
      </c>
      <c r="B90" s="480"/>
      <c r="C90" s="480"/>
      <c r="D90" s="155"/>
      <c r="E90" s="32"/>
      <c r="F90" s="32"/>
      <c r="G90" s="32"/>
      <c r="H90" s="33"/>
      <c r="I90" s="33"/>
      <c r="J90" s="32"/>
      <c r="K90" s="34">
        <f>SUM(K91:K91)</f>
        <v>0</v>
      </c>
    </row>
    <row r="91" spans="1:13" s="18" customFormat="1" ht="15.95" customHeight="1" x14ac:dyDescent="0.25">
      <c r="A91" s="543" t="s">
        <v>1498</v>
      </c>
      <c r="B91" s="486"/>
      <c r="C91" s="486"/>
      <c r="D91" s="47"/>
      <c r="E91" s="47"/>
      <c r="F91" s="47"/>
      <c r="G91" s="821"/>
      <c r="H91" s="821"/>
      <c r="I91" s="821"/>
      <c r="J91" s="36"/>
      <c r="K91" s="76"/>
      <c r="L91" s="25"/>
      <c r="M91" s="25"/>
    </row>
    <row r="92" spans="1:13" ht="15.95" customHeight="1" x14ac:dyDescent="0.25">
      <c r="A92" s="690" t="s">
        <v>61</v>
      </c>
      <c r="B92" s="480"/>
      <c r="C92" s="480"/>
      <c r="D92" s="155"/>
      <c r="E92" s="32"/>
      <c r="F92" s="32"/>
      <c r="G92" s="32"/>
      <c r="H92" s="33"/>
      <c r="I92" s="33"/>
      <c r="J92" s="32"/>
      <c r="K92" s="34">
        <f>SUM(K93:K94)</f>
        <v>430000</v>
      </c>
    </row>
    <row r="93" spans="1:13" ht="15.95" customHeight="1" x14ac:dyDescent="0.25">
      <c r="A93" s="116" t="s">
        <v>1637</v>
      </c>
      <c r="B93" s="482" t="s">
        <v>1638</v>
      </c>
      <c r="C93" s="482" t="s">
        <v>44</v>
      </c>
      <c r="D93" s="119">
        <v>1E-3</v>
      </c>
      <c r="E93" s="41"/>
      <c r="F93" s="41"/>
      <c r="G93" s="822"/>
      <c r="H93" s="822"/>
      <c r="I93" s="822"/>
      <c r="J93" s="41" t="s">
        <v>1639</v>
      </c>
      <c r="K93" s="750">
        <v>180000</v>
      </c>
    </row>
    <row r="94" spans="1:13" ht="15.95" customHeight="1" x14ac:dyDescent="0.25">
      <c r="A94" s="116" t="s">
        <v>1640</v>
      </c>
      <c r="B94" s="482" t="s">
        <v>1641</v>
      </c>
      <c r="C94" s="482" t="s">
        <v>44</v>
      </c>
      <c r="D94" s="119">
        <v>1.8E-3</v>
      </c>
      <c r="E94" s="41"/>
      <c r="F94" s="41"/>
      <c r="G94" s="822"/>
      <c r="H94" s="822"/>
      <c r="I94" s="822"/>
      <c r="J94" s="41" t="s">
        <v>1639</v>
      </c>
      <c r="K94" s="750">
        <v>250000</v>
      </c>
    </row>
    <row r="95" spans="1:13" ht="15.95" customHeight="1" x14ac:dyDescent="0.25">
      <c r="A95" s="694"/>
      <c r="B95" s="481"/>
      <c r="C95" s="481"/>
      <c r="D95" s="36"/>
      <c r="E95" s="36"/>
      <c r="F95" s="36"/>
      <c r="G95" s="820"/>
      <c r="H95" s="820"/>
      <c r="I95" s="820"/>
      <c r="J95" s="36"/>
      <c r="K95" s="76"/>
    </row>
    <row r="96" spans="1:13" ht="15.95" customHeight="1" x14ac:dyDescent="0.25">
      <c r="A96" s="690" t="s">
        <v>74</v>
      </c>
      <c r="B96" s="480"/>
      <c r="C96" s="480"/>
      <c r="D96" s="155"/>
      <c r="E96" s="32"/>
      <c r="F96" s="32"/>
      <c r="G96" s="32"/>
      <c r="H96" s="33"/>
      <c r="I96" s="33"/>
      <c r="J96" s="32"/>
      <c r="K96" s="34">
        <f>SUM(K97)</f>
        <v>1650000</v>
      </c>
    </row>
    <row r="97" spans="1:13" s="26" customFormat="1" ht="15.95" customHeight="1" x14ac:dyDescent="0.25">
      <c r="A97" s="116" t="s">
        <v>1642</v>
      </c>
      <c r="B97" s="482" t="s">
        <v>1643</v>
      </c>
      <c r="C97" s="482" t="s">
        <v>1644</v>
      </c>
      <c r="D97" s="41"/>
      <c r="E97" s="41"/>
      <c r="F97" s="41"/>
      <c r="G97" s="822"/>
      <c r="H97" s="822"/>
      <c r="I97" s="822"/>
      <c r="J97" s="41" t="s">
        <v>1645</v>
      </c>
      <c r="K97" s="750">
        <v>1650000</v>
      </c>
    </row>
    <row r="98" spans="1:13" ht="15.95" customHeight="1" x14ac:dyDescent="0.25">
      <c r="A98" s="694"/>
      <c r="B98" s="481"/>
      <c r="C98" s="481"/>
      <c r="D98" s="36"/>
      <c r="E98" s="36"/>
      <c r="F98" s="36"/>
      <c r="G98" s="820"/>
      <c r="H98" s="820"/>
      <c r="I98" s="820"/>
      <c r="J98" s="36"/>
      <c r="K98" s="76"/>
    </row>
    <row r="99" spans="1:13" ht="15.95" customHeight="1" x14ac:dyDescent="0.25">
      <c r="A99" s="690" t="s">
        <v>75</v>
      </c>
      <c r="B99" s="480"/>
      <c r="C99" s="480"/>
      <c r="D99" s="155"/>
      <c r="E99" s="32"/>
      <c r="F99" s="32"/>
      <c r="G99" s="32"/>
      <c r="H99" s="33"/>
      <c r="I99" s="33"/>
      <c r="J99" s="32"/>
      <c r="K99" s="34">
        <f>SUM(K100:K100)</f>
        <v>0</v>
      </c>
    </row>
    <row r="100" spans="1:13" ht="15.95" customHeight="1" x14ac:dyDescent="0.25">
      <c r="A100" s="116" t="s">
        <v>1498</v>
      </c>
      <c r="B100" s="481"/>
      <c r="C100" s="481"/>
      <c r="D100" s="36"/>
      <c r="E100" s="36"/>
      <c r="F100" s="36"/>
      <c r="G100" s="820"/>
      <c r="H100" s="820"/>
      <c r="I100" s="820"/>
      <c r="J100" s="36"/>
      <c r="K100" s="76"/>
    </row>
    <row r="101" spans="1:13" s="18" customFormat="1" ht="15.95" customHeight="1" x14ac:dyDescent="0.25">
      <c r="A101" s="690" t="s">
        <v>78</v>
      </c>
      <c r="B101" s="480"/>
      <c r="C101" s="480"/>
      <c r="D101" s="155"/>
      <c r="E101" s="32"/>
      <c r="F101" s="32"/>
      <c r="G101" s="32"/>
      <c r="H101" s="33"/>
      <c r="I101" s="33"/>
      <c r="J101" s="32"/>
      <c r="K101" s="34">
        <f>SUM(K102:K102)</f>
        <v>0</v>
      </c>
    </row>
    <row r="102" spans="1:13" s="25" customFormat="1" ht="15.95" customHeight="1" x14ac:dyDescent="0.25">
      <c r="A102" s="116" t="s">
        <v>1498</v>
      </c>
      <c r="B102" s="486"/>
      <c r="C102" s="486"/>
      <c r="D102" s="47"/>
      <c r="E102" s="47"/>
      <c r="F102" s="47"/>
      <c r="G102" s="821"/>
      <c r="H102" s="821"/>
      <c r="I102" s="821"/>
      <c r="J102" s="47"/>
      <c r="K102" s="89"/>
    </row>
    <row r="103" spans="1:13" ht="15.95" customHeight="1" x14ac:dyDescent="0.25">
      <c r="A103" s="690" t="s">
        <v>79</v>
      </c>
      <c r="B103" s="480"/>
      <c r="C103" s="480"/>
      <c r="D103" s="155"/>
      <c r="E103" s="32"/>
      <c r="F103" s="32"/>
      <c r="G103" s="32"/>
      <c r="H103" s="33"/>
      <c r="I103" s="33"/>
      <c r="J103" s="32"/>
      <c r="K103" s="34">
        <f>SUM(K104:K106)</f>
        <v>33660000</v>
      </c>
    </row>
    <row r="104" spans="1:13" s="25" customFormat="1" ht="45" x14ac:dyDescent="0.25">
      <c r="A104" s="116" t="s">
        <v>1646</v>
      </c>
      <c r="B104" s="485" t="s">
        <v>1647</v>
      </c>
      <c r="C104" s="485" t="s">
        <v>44</v>
      </c>
      <c r="D104" s="185">
        <v>0.32</v>
      </c>
      <c r="E104" s="88"/>
      <c r="F104" s="88"/>
      <c r="G104" s="834"/>
      <c r="H104" s="834"/>
      <c r="I104" s="834"/>
      <c r="J104" s="88" t="s">
        <v>1648</v>
      </c>
      <c r="K104" s="123">
        <v>24000000</v>
      </c>
      <c r="M104" s="25" t="s">
        <v>1649</v>
      </c>
    </row>
    <row r="105" spans="1:13" s="25" customFormat="1" ht="15.95" customHeight="1" x14ac:dyDescent="0.25">
      <c r="A105" s="116" t="s">
        <v>1650</v>
      </c>
      <c r="B105" s="485" t="s">
        <v>1651</v>
      </c>
      <c r="C105" s="485" t="s">
        <v>44</v>
      </c>
      <c r="D105" s="185"/>
      <c r="E105" s="88"/>
      <c r="F105" s="88"/>
      <c r="G105" s="834"/>
      <c r="H105" s="834"/>
      <c r="I105" s="834"/>
      <c r="J105" s="88"/>
      <c r="K105" s="123">
        <v>9650000</v>
      </c>
    </row>
    <row r="106" spans="1:13" s="25" customFormat="1" ht="15.95" customHeight="1" x14ac:dyDescent="0.25">
      <c r="A106" s="116" t="s">
        <v>274</v>
      </c>
      <c r="B106" s="485"/>
      <c r="C106" s="482" t="s">
        <v>1624</v>
      </c>
      <c r="D106" s="185"/>
      <c r="E106" s="88"/>
      <c r="F106" s="88"/>
      <c r="G106" s="834"/>
      <c r="H106" s="834"/>
      <c r="I106" s="834"/>
      <c r="J106" s="88"/>
      <c r="K106" s="123">
        <v>10000</v>
      </c>
    </row>
    <row r="107" spans="1:13" ht="15.95" customHeight="1" x14ac:dyDescent="0.25">
      <c r="A107" s="694"/>
      <c r="B107" s="481"/>
      <c r="C107" s="481"/>
      <c r="D107" s="36"/>
      <c r="E107" s="36"/>
      <c r="F107" s="36"/>
      <c r="G107" s="820"/>
      <c r="H107" s="820"/>
      <c r="I107" s="820"/>
      <c r="J107" s="36"/>
      <c r="K107" s="76"/>
    </row>
    <row r="108" spans="1:13" x14ac:dyDescent="0.25">
      <c r="A108" s="548" t="s">
        <v>1652</v>
      </c>
      <c r="B108" s="487"/>
      <c r="C108" s="487"/>
      <c r="D108" s="747"/>
      <c r="E108" s="747"/>
      <c r="F108" s="747"/>
      <c r="G108" s="390"/>
      <c r="H108" s="390"/>
      <c r="I108" s="390"/>
      <c r="J108" s="747"/>
      <c r="K108" s="64">
        <f>+K103+K101+K99+K96+K92+K90+K83+K81</f>
        <v>35740000</v>
      </c>
    </row>
    <row r="110" spans="1:13" s="18" customFormat="1" x14ac:dyDescent="0.25">
      <c r="A110" s="828" t="s">
        <v>1496</v>
      </c>
      <c r="B110" s="478"/>
      <c r="C110" s="478"/>
      <c r="G110" s="387"/>
      <c r="H110" s="387"/>
      <c r="I110" s="387"/>
      <c r="K110" s="362"/>
    </row>
    <row r="111" spans="1:13" s="18" customFormat="1" x14ac:dyDescent="0.25">
      <c r="A111" s="829" t="s">
        <v>84</v>
      </c>
      <c r="B111" s="479"/>
      <c r="C111" s="479"/>
      <c r="D111" s="20"/>
      <c r="E111" s="20"/>
      <c r="F111" s="20"/>
      <c r="G111" s="388"/>
      <c r="H111" s="388"/>
      <c r="I111" s="388"/>
      <c r="J111" s="20"/>
      <c r="K111" s="363" t="s">
        <v>20</v>
      </c>
    </row>
    <row r="112" spans="1:13" s="18" customFormat="1" ht="15.75" x14ac:dyDescent="0.25">
      <c r="A112" s="830" t="s">
        <v>1497</v>
      </c>
      <c r="B112" s="479"/>
      <c r="C112" s="479"/>
      <c r="D112" s="20"/>
      <c r="E112" s="20"/>
      <c r="F112" s="20"/>
      <c r="G112" s="388"/>
      <c r="H112" s="388"/>
      <c r="I112" s="388"/>
      <c r="J112" s="20"/>
      <c r="K112" s="364"/>
    </row>
    <row r="113" spans="1:13" s="18" customFormat="1" x14ac:dyDescent="0.25">
      <c r="A113" s="829" t="s">
        <v>1440</v>
      </c>
      <c r="B113" s="479"/>
      <c r="C113" s="479"/>
      <c r="D113" s="20"/>
      <c r="E113" s="20"/>
      <c r="F113" s="20"/>
      <c r="G113" s="388"/>
      <c r="H113" s="388"/>
      <c r="I113" s="388"/>
      <c r="J113" s="20"/>
      <c r="K113" s="364"/>
    </row>
    <row r="114" spans="1:13" s="18" customFormat="1" x14ac:dyDescent="0.25">
      <c r="A114" s="828" t="s">
        <v>1653</v>
      </c>
      <c r="B114" s="478"/>
      <c r="C114" s="478"/>
      <c r="G114" s="387"/>
      <c r="H114" s="387"/>
      <c r="I114" s="387"/>
      <c r="K114" s="362"/>
    </row>
    <row r="115" spans="1:13" s="18" customFormat="1" x14ac:dyDescent="0.25">
      <c r="A115" s="504" t="s">
        <v>21</v>
      </c>
      <c r="B115" s="746" t="s">
        <v>22</v>
      </c>
      <c r="C115" s="746" t="s">
        <v>23</v>
      </c>
      <c r="D115" s="380"/>
      <c r="E115" s="919" t="s">
        <v>24</v>
      </c>
      <c r="F115" s="919"/>
      <c r="G115" s="389" t="s">
        <v>25</v>
      </c>
      <c r="H115" s="969" t="s">
        <v>26</v>
      </c>
      <c r="I115" s="969"/>
      <c r="J115" s="380" t="s">
        <v>27</v>
      </c>
      <c r="K115" s="365" t="s">
        <v>28</v>
      </c>
    </row>
    <row r="116" spans="1:13" s="24" customFormat="1" x14ac:dyDescent="0.25">
      <c r="A116" s="970" t="s">
        <v>29</v>
      </c>
      <c r="B116" s="930" t="s">
        <v>30</v>
      </c>
      <c r="C116" s="930" t="s">
        <v>31</v>
      </c>
      <c r="D116" s="930" t="s">
        <v>32</v>
      </c>
      <c r="E116" s="930" t="s">
        <v>33</v>
      </c>
      <c r="F116" s="930"/>
      <c r="G116" s="968" t="s">
        <v>34</v>
      </c>
      <c r="H116" s="968" t="s">
        <v>35</v>
      </c>
      <c r="I116" s="968"/>
      <c r="J116" s="930" t="s">
        <v>36</v>
      </c>
      <c r="K116" s="931" t="s">
        <v>37</v>
      </c>
      <c r="M116" s="971" t="s">
        <v>587</v>
      </c>
    </row>
    <row r="117" spans="1:13" s="24" customFormat="1" x14ac:dyDescent="0.25">
      <c r="A117" s="970"/>
      <c r="B117" s="930"/>
      <c r="C117" s="930"/>
      <c r="D117" s="930"/>
      <c r="E117" s="744" t="s">
        <v>38</v>
      </c>
      <c r="F117" s="744" t="s">
        <v>39</v>
      </c>
      <c r="G117" s="968"/>
      <c r="H117" s="748" t="s">
        <v>38</v>
      </c>
      <c r="I117" s="748" t="s">
        <v>39</v>
      </c>
      <c r="J117" s="930"/>
      <c r="K117" s="931"/>
      <c r="M117" s="971"/>
    </row>
    <row r="118" spans="1:13" ht="15.95" customHeight="1" x14ac:dyDescent="0.25">
      <c r="A118" s="690" t="s">
        <v>40</v>
      </c>
      <c r="B118" s="480"/>
      <c r="C118" s="480"/>
      <c r="D118" s="155"/>
      <c r="E118" s="32"/>
      <c r="F118" s="32"/>
      <c r="G118" s="32"/>
      <c r="H118" s="33"/>
      <c r="I118" s="33"/>
      <c r="J118" s="32"/>
      <c r="K118" s="34">
        <f>SUM(K119:K119)</f>
        <v>0</v>
      </c>
    </row>
    <row r="119" spans="1:13" ht="15.95" customHeight="1" x14ac:dyDescent="0.25">
      <c r="A119" s="116" t="s">
        <v>1498</v>
      </c>
      <c r="B119" s="481"/>
      <c r="C119" s="481"/>
      <c r="D119" s="36"/>
      <c r="E119" s="36"/>
      <c r="F119" s="36"/>
      <c r="G119" s="820"/>
      <c r="H119" s="820"/>
      <c r="I119" s="820"/>
      <c r="J119" s="36"/>
      <c r="K119" s="76"/>
    </row>
    <row r="120" spans="1:13" ht="15.95" customHeight="1" x14ac:dyDescent="0.25">
      <c r="A120" s="690" t="s">
        <v>41</v>
      </c>
      <c r="B120" s="480"/>
      <c r="C120" s="480"/>
      <c r="D120" s="155"/>
      <c r="E120" s="32"/>
      <c r="F120" s="32"/>
      <c r="G120" s="32"/>
      <c r="H120" s="33"/>
      <c r="I120" s="33"/>
      <c r="J120" s="32"/>
      <c r="K120" s="34">
        <f>SUM(K121:K122)</f>
        <v>1783000</v>
      </c>
    </row>
    <row r="121" spans="1:13" ht="15.95" customHeight="1" x14ac:dyDescent="0.25">
      <c r="A121" s="116" t="s">
        <v>1654</v>
      </c>
      <c r="B121" s="482" t="s">
        <v>1655</v>
      </c>
      <c r="C121" s="482" t="s">
        <v>83</v>
      </c>
      <c r="D121" s="88" t="s">
        <v>260</v>
      </c>
      <c r="E121" s="41"/>
      <c r="F121" s="41"/>
      <c r="G121" s="822"/>
      <c r="H121" s="822"/>
      <c r="I121" s="822"/>
      <c r="J121" s="41" t="s">
        <v>1656</v>
      </c>
      <c r="K121" s="750">
        <v>1602000</v>
      </c>
      <c r="M121" t="s">
        <v>1657</v>
      </c>
    </row>
    <row r="122" spans="1:13" ht="15.95" customHeight="1" x14ac:dyDescent="0.25">
      <c r="A122" s="116" t="s">
        <v>1658</v>
      </c>
      <c r="B122" s="482" t="s">
        <v>1508</v>
      </c>
      <c r="C122" s="482" t="s">
        <v>83</v>
      </c>
      <c r="D122" s="88" t="s">
        <v>260</v>
      </c>
      <c r="E122" s="41"/>
      <c r="F122" s="41"/>
      <c r="G122" s="822"/>
      <c r="H122" s="822">
        <v>40.840000000000003</v>
      </c>
      <c r="I122" s="822">
        <v>211.5</v>
      </c>
      <c r="J122" s="41" t="s">
        <v>1659</v>
      </c>
      <c r="K122" s="750">
        <v>181000</v>
      </c>
    </row>
    <row r="123" spans="1:13" ht="15.95" customHeight="1" x14ac:dyDescent="0.25">
      <c r="A123" s="694"/>
      <c r="B123" s="481"/>
      <c r="C123" s="481"/>
      <c r="D123" s="36"/>
      <c r="E123" s="36"/>
      <c r="F123" s="36"/>
      <c r="G123" s="820"/>
      <c r="H123" s="820"/>
      <c r="I123" s="820"/>
      <c r="J123" s="36"/>
      <c r="K123" s="76"/>
    </row>
    <row r="124" spans="1:13" ht="15.95" hidden="1" customHeight="1" x14ac:dyDescent="0.25">
      <c r="A124" s="694"/>
      <c r="B124" s="481"/>
      <c r="C124" s="481"/>
      <c r="D124" s="36"/>
      <c r="E124" s="36"/>
      <c r="F124" s="36"/>
      <c r="G124" s="820"/>
      <c r="H124" s="820"/>
      <c r="I124" s="820"/>
      <c r="J124" s="36"/>
      <c r="K124" s="76"/>
    </row>
    <row r="125" spans="1:13" ht="15.95" hidden="1" customHeight="1" x14ac:dyDescent="0.25">
      <c r="A125" s="694"/>
      <c r="B125" s="481"/>
      <c r="C125" s="481"/>
      <c r="D125" s="36"/>
      <c r="E125" s="36"/>
      <c r="F125" s="36"/>
      <c r="G125" s="820"/>
      <c r="H125" s="820"/>
      <c r="I125" s="820"/>
      <c r="J125" s="36"/>
      <c r="K125" s="76"/>
    </row>
    <row r="126" spans="1:13" ht="15.95" hidden="1" customHeight="1" x14ac:dyDescent="0.25">
      <c r="A126" s="694"/>
      <c r="B126" s="481"/>
      <c r="C126" s="481"/>
      <c r="D126" s="36"/>
      <c r="E126" s="36"/>
      <c r="F126" s="36"/>
      <c r="G126" s="820"/>
      <c r="H126" s="820"/>
      <c r="I126" s="820"/>
      <c r="J126" s="36"/>
      <c r="K126" s="76"/>
    </row>
    <row r="127" spans="1:13" ht="15.95" hidden="1" customHeight="1" x14ac:dyDescent="0.25">
      <c r="A127" s="694"/>
      <c r="B127" s="481"/>
      <c r="C127" s="481"/>
      <c r="D127" s="36"/>
      <c r="E127" s="36"/>
      <c r="F127" s="36"/>
      <c r="G127" s="820"/>
      <c r="H127" s="820"/>
      <c r="I127" s="820"/>
      <c r="J127" s="36"/>
      <c r="K127" s="76"/>
    </row>
    <row r="128" spans="1:13" ht="15.95" hidden="1" customHeight="1" x14ac:dyDescent="0.25">
      <c r="A128" s="694"/>
      <c r="B128" s="481"/>
      <c r="C128" s="481"/>
      <c r="D128" s="36"/>
      <c r="E128" s="36"/>
      <c r="F128" s="36"/>
      <c r="G128" s="820"/>
      <c r="H128" s="820"/>
      <c r="I128" s="820"/>
      <c r="J128" s="36"/>
      <c r="K128" s="76"/>
    </row>
    <row r="129" spans="1:13" s="18" customFormat="1" ht="15.95" customHeight="1" x14ac:dyDescent="0.25">
      <c r="A129" s="690" t="s">
        <v>60</v>
      </c>
      <c r="B129" s="480"/>
      <c r="C129" s="480"/>
      <c r="D129" s="155"/>
      <c r="E129" s="32"/>
      <c r="F129" s="32"/>
      <c r="G129" s="32"/>
      <c r="H129" s="33"/>
      <c r="I129" s="33"/>
      <c r="J129" s="32"/>
      <c r="K129" s="34">
        <f>SUM(K130:K130)</f>
        <v>0</v>
      </c>
    </row>
    <row r="130" spans="1:13" s="18" customFormat="1" ht="15.95" customHeight="1" x14ac:dyDescent="0.25">
      <c r="A130" s="543" t="s">
        <v>1498</v>
      </c>
      <c r="B130" s="486"/>
      <c r="C130" s="486"/>
      <c r="D130" s="47"/>
      <c r="E130" s="47"/>
      <c r="F130" s="47"/>
      <c r="G130" s="821"/>
      <c r="H130" s="821"/>
      <c r="I130" s="821"/>
      <c r="J130" s="36"/>
      <c r="K130" s="76"/>
      <c r="L130" s="25"/>
      <c r="M130" s="25"/>
    </row>
    <row r="131" spans="1:13" ht="15.95" customHeight="1" x14ac:dyDescent="0.25">
      <c r="A131" s="690" t="s">
        <v>61</v>
      </c>
      <c r="B131" s="480"/>
      <c r="C131" s="480"/>
      <c r="D131" s="155"/>
      <c r="E131" s="32"/>
      <c r="F131" s="32"/>
      <c r="G131" s="32"/>
      <c r="H131" s="33"/>
      <c r="I131" s="33"/>
      <c r="J131" s="32"/>
      <c r="K131" s="34">
        <f>SUM(K132:K132)</f>
        <v>0</v>
      </c>
    </row>
    <row r="132" spans="1:13" ht="15.95" customHeight="1" x14ac:dyDescent="0.25">
      <c r="A132" s="694"/>
      <c r="B132" s="481"/>
      <c r="C132" s="481"/>
      <c r="D132" s="36"/>
      <c r="E132" s="36"/>
      <c r="F132" s="36"/>
      <c r="G132" s="820"/>
      <c r="H132" s="820"/>
      <c r="I132" s="820"/>
      <c r="J132" s="36"/>
      <c r="K132" s="76"/>
    </row>
    <row r="133" spans="1:13" ht="15.95" customHeight="1" x14ac:dyDescent="0.25">
      <c r="A133" s="690" t="s">
        <v>74</v>
      </c>
      <c r="B133" s="480"/>
      <c r="C133" s="480"/>
      <c r="D133" s="155"/>
      <c r="E133" s="32"/>
      <c r="F133" s="32"/>
      <c r="G133" s="32"/>
      <c r="H133" s="33"/>
      <c r="I133" s="33"/>
      <c r="J133" s="32"/>
      <c r="K133" s="34">
        <f>SUM(K134:K134)</f>
        <v>0</v>
      </c>
    </row>
    <row r="134" spans="1:13" s="26" customFormat="1" ht="15.95" customHeight="1" x14ac:dyDescent="0.25">
      <c r="A134" s="116" t="s">
        <v>1498</v>
      </c>
      <c r="B134" s="481"/>
      <c r="C134" s="481"/>
      <c r="D134" s="36"/>
      <c r="E134" s="36"/>
      <c r="F134" s="36"/>
      <c r="G134" s="820"/>
      <c r="H134" s="820"/>
      <c r="I134" s="820"/>
      <c r="J134" s="36"/>
      <c r="K134" s="76"/>
    </row>
    <row r="135" spans="1:13" ht="15.95" customHeight="1" x14ac:dyDescent="0.25">
      <c r="A135" s="690" t="s">
        <v>75</v>
      </c>
      <c r="B135" s="480"/>
      <c r="C135" s="480"/>
      <c r="D135" s="155"/>
      <c r="E135" s="32"/>
      <c r="F135" s="32"/>
      <c r="G135" s="32"/>
      <c r="H135" s="33"/>
      <c r="I135" s="33"/>
      <c r="J135" s="32"/>
      <c r="K135" s="34">
        <f>SUM(K136:K137)</f>
        <v>6000</v>
      </c>
    </row>
    <row r="136" spans="1:13" s="26" customFormat="1" ht="15.95" customHeight="1" x14ac:dyDescent="0.25">
      <c r="A136" s="116" t="s">
        <v>1622</v>
      </c>
      <c r="B136" s="482" t="s">
        <v>1623</v>
      </c>
      <c r="C136" s="482" t="s">
        <v>1624</v>
      </c>
      <c r="D136" s="41"/>
      <c r="E136" s="41"/>
      <c r="F136" s="41"/>
      <c r="G136" s="822"/>
      <c r="H136" s="822"/>
      <c r="I136" s="822"/>
      <c r="J136" s="41" t="s">
        <v>1625</v>
      </c>
      <c r="K136" s="750">
        <v>5000</v>
      </c>
      <c r="L136"/>
      <c r="M136"/>
    </row>
    <row r="137" spans="1:13" ht="15.95" customHeight="1" x14ac:dyDescent="0.25">
      <c r="A137" s="116" t="s">
        <v>349</v>
      </c>
      <c r="B137" s="482" t="s">
        <v>689</v>
      </c>
      <c r="C137" s="482" t="s">
        <v>1624</v>
      </c>
      <c r="D137" s="41"/>
      <c r="E137" s="41"/>
      <c r="F137" s="41"/>
      <c r="G137" s="822"/>
      <c r="H137" s="822"/>
      <c r="I137" s="822"/>
      <c r="J137" s="41" t="s">
        <v>1625</v>
      </c>
      <c r="K137" s="750">
        <v>1000</v>
      </c>
    </row>
    <row r="138" spans="1:13" ht="15.95" customHeight="1" x14ac:dyDescent="0.25">
      <c r="A138" s="116"/>
      <c r="B138" s="482"/>
      <c r="C138" s="482"/>
      <c r="D138" s="41"/>
      <c r="E138" s="41"/>
      <c r="F138" s="41"/>
      <c r="G138" s="822"/>
      <c r="H138" s="822"/>
      <c r="I138" s="822"/>
      <c r="J138" s="41"/>
      <c r="K138" s="750"/>
    </row>
    <row r="139" spans="1:13" s="18" customFormat="1" ht="15.95" customHeight="1" x14ac:dyDescent="0.25">
      <c r="A139" s="690" t="s">
        <v>78</v>
      </c>
      <c r="B139" s="480"/>
      <c r="C139" s="480"/>
      <c r="D139" s="155"/>
      <c r="E139" s="32"/>
      <c r="F139" s="32"/>
      <c r="G139" s="32"/>
      <c r="H139" s="33"/>
      <c r="I139" s="33"/>
      <c r="J139" s="32"/>
      <c r="K139" s="34">
        <f>SUM(K140:K140)</f>
        <v>0</v>
      </c>
    </row>
    <row r="140" spans="1:13" s="25" customFormat="1" ht="15.95" customHeight="1" x14ac:dyDescent="0.25">
      <c r="A140" s="116" t="s">
        <v>1498</v>
      </c>
      <c r="B140" s="485"/>
      <c r="C140" s="485"/>
      <c r="D140" s="88"/>
      <c r="E140" s="88"/>
      <c r="F140" s="88"/>
      <c r="G140" s="834"/>
      <c r="H140" s="834"/>
      <c r="I140" s="834"/>
      <c r="J140" s="88"/>
      <c r="K140" s="123"/>
    </row>
    <row r="141" spans="1:13" ht="15.95" customHeight="1" x14ac:dyDescent="0.25">
      <c r="A141" s="690" t="s">
        <v>79</v>
      </c>
      <c r="B141" s="480"/>
      <c r="C141" s="480"/>
      <c r="D141" s="155"/>
      <c r="E141" s="32"/>
      <c r="F141" s="32"/>
      <c r="G141" s="32"/>
      <c r="H141" s="33"/>
      <c r="I141" s="33"/>
      <c r="J141" s="32"/>
      <c r="K141" s="34">
        <f>SUM(K142:K143)</f>
        <v>206000</v>
      </c>
    </row>
    <row r="142" spans="1:13" s="25" customFormat="1" ht="15.95" customHeight="1" x14ac:dyDescent="0.25">
      <c r="A142" s="116" t="s">
        <v>1632</v>
      </c>
      <c r="B142" s="485"/>
      <c r="C142" s="485"/>
      <c r="D142" s="88"/>
      <c r="E142" s="88"/>
      <c r="F142" s="88"/>
      <c r="G142" s="834"/>
      <c r="H142" s="834"/>
      <c r="I142" s="834"/>
      <c r="J142" s="88"/>
      <c r="K142" s="123">
        <v>200000</v>
      </c>
    </row>
    <row r="143" spans="1:13" s="25" customFormat="1" ht="15.95" customHeight="1" x14ac:dyDescent="0.25">
      <c r="A143" s="543" t="s">
        <v>1660</v>
      </c>
      <c r="B143" s="485"/>
      <c r="C143" s="485"/>
      <c r="D143" s="88"/>
      <c r="E143" s="88"/>
      <c r="F143" s="88"/>
      <c r="G143" s="834"/>
      <c r="H143" s="834"/>
      <c r="I143" s="834"/>
      <c r="J143" s="88"/>
      <c r="K143" s="123">
        <f>5000+1000</f>
        <v>6000</v>
      </c>
    </row>
    <row r="144" spans="1:13" s="25" customFormat="1" ht="15.95" customHeight="1" x14ac:dyDescent="0.25">
      <c r="A144" s="695"/>
      <c r="B144" s="486"/>
      <c r="C144" s="486"/>
      <c r="D144" s="47"/>
      <c r="E144" s="47"/>
      <c r="F144" s="47"/>
      <c r="G144" s="821"/>
      <c r="H144" s="821"/>
      <c r="I144" s="821"/>
      <c r="J144" s="47"/>
      <c r="K144" s="89"/>
    </row>
    <row r="145" spans="1:13" ht="15.95" customHeight="1" x14ac:dyDescent="0.25">
      <c r="A145" s="548" t="s">
        <v>1661</v>
      </c>
      <c r="B145" s="487"/>
      <c r="C145" s="487"/>
      <c r="D145" s="747"/>
      <c r="E145" s="747"/>
      <c r="F145" s="747"/>
      <c r="G145" s="390"/>
      <c r="H145" s="390"/>
      <c r="I145" s="390"/>
      <c r="J145" s="747"/>
      <c r="K145" s="64">
        <f>+K141+K139+K135+K133+K131+K129+K120+K118</f>
        <v>1995000</v>
      </c>
    </row>
    <row r="146" spans="1:13" s="25" customFormat="1" ht="15.95" customHeight="1" x14ac:dyDescent="0.25">
      <c r="A146" s="503"/>
      <c r="B146" s="479"/>
      <c r="C146" s="479"/>
      <c r="D146" s="393"/>
      <c r="E146" s="393"/>
      <c r="F146" s="393"/>
      <c r="G146" s="389"/>
      <c r="H146" s="389"/>
      <c r="I146" s="389"/>
      <c r="J146" s="393"/>
      <c r="K146" s="365"/>
    </row>
    <row r="147" spans="1:13" s="18" customFormat="1" x14ac:dyDescent="0.25">
      <c r="A147" s="831" t="s">
        <v>1496</v>
      </c>
      <c r="B147" s="478"/>
      <c r="C147" s="478"/>
      <c r="G147" s="387"/>
      <c r="H147" s="387"/>
      <c r="I147" s="387"/>
      <c r="K147" s="362"/>
    </row>
    <row r="148" spans="1:13" s="18" customFormat="1" x14ac:dyDescent="0.25">
      <c r="A148" s="832" t="s">
        <v>84</v>
      </c>
      <c r="B148" s="479"/>
      <c r="C148" s="479"/>
      <c r="D148" s="20"/>
      <c r="E148" s="20"/>
      <c r="F148" s="20"/>
      <c r="G148" s="388"/>
      <c r="H148" s="388"/>
      <c r="I148" s="388"/>
      <c r="J148" s="20"/>
      <c r="K148" s="363" t="s">
        <v>20</v>
      </c>
    </row>
    <row r="149" spans="1:13" s="18" customFormat="1" ht="15.75" x14ac:dyDescent="0.25">
      <c r="A149" s="833" t="s">
        <v>1497</v>
      </c>
      <c r="B149" s="479"/>
      <c r="C149" s="479"/>
      <c r="D149" s="20"/>
      <c r="E149" s="20"/>
      <c r="F149" s="20"/>
      <c r="G149" s="388"/>
      <c r="H149" s="388"/>
      <c r="I149" s="388"/>
      <c r="J149" s="20"/>
      <c r="K149" s="364"/>
    </row>
    <row r="150" spans="1:13" s="18" customFormat="1" x14ac:dyDescent="0.25">
      <c r="A150" s="832" t="s">
        <v>1440</v>
      </c>
      <c r="B150" s="479"/>
      <c r="C150" s="479"/>
      <c r="D150" s="20"/>
      <c r="E150" s="20"/>
      <c r="F150" s="20"/>
      <c r="G150" s="388"/>
      <c r="H150" s="388"/>
      <c r="I150" s="388"/>
      <c r="J150" s="20"/>
      <c r="K150" s="364"/>
    </row>
    <row r="151" spans="1:13" s="18" customFormat="1" x14ac:dyDescent="0.25">
      <c r="A151" s="831" t="s">
        <v>1662</v>
      </c>
      <c r="B151" s="478"/>
      <c r="C151" s="478"/>
      <c r="G151" s="387"/>
      <c r="H151" s="387"/>
      <c r="I151" s="387"/>
      <c r="K151" s="362"/>
    </row>
    <row r="152" spans="1:13" s="18" customFormat="1" x14ac:dyDescent="0.25">
      <c r="A152" s="504" t="s">
        <v>21</v>
      </c>
      <c r="B152" s="746" t="s">
        <v>22</v>
      </c>
      <c r="C152" s="746" t="s">
        <v>23</v>
      </c>
      <c r="D152" s="380"/>
      <c r="E152" s="919" t="s">
        <v>24</v>
      </c>
      <c r="F152" s="919"/>
      <c r="G152" s="389" t="s">
        <v>25</v>
      </c>
      <c r="H152" s="969" t="s">
        <v>26</v>
      </c>
      <c r="I152" s="969"/>
      <c r="J152" s="380" t="s">
        <v>27</v>
      </c>
      <c r="K152" s="365" t="s">
        <v>28</v>
      </c>
    </row>
    <row r="153" spans="1:13" s="24" customFormat="1" x14ac:dyDescent="0.25">
      <c r="A153" s="970" t="s">
        <v>29</v>
      </c>
      <c r="B153" s="930" t="s">
        <v>30</v>
      </c>
      <c r="C153" s="930" t="s">
        <v>31</v>
      </c>
      <c r="D153" s="930" t="s">
        <v>32</v>
      </c>
      <c r="E153" s="930" t="s">
        <v>33</v>
      </c>
      <c r="F153" s="930"/>
      <c r="G153" s="968" t="s">
        <v>34</v>
      </c>
      <c r="H153" s="968" t="s">
        <v>35</v>
      </c>
      <c r="I153" s="968"/>
      <c r="J153" s="930" t="s">
        <v>36</v>
      </c>
      <c r="K153" s="931" t="s">
        <v>37</v>
      </c>
      <c r="M153" s="971" t="s">
        <v>587</v>
      </c>
    </row>
    <row r="154" spans="1:13" s="24" customFormat="1" x14ac:dyDescent="0.25">
      <c r="A154" s="970"/>
      <c r="B154" s="930"/>
      <c r="C154" s="930"/>
      <c r="D154" s="930"/>
      <c r="E154" s="744" t="s">
        <v>38</v>
      </c>
      <c r="F154" s="744" t="s">
        <v>39</v>
      </c>
      <c r="G154" s="968"/>
      <c r="H154" s="748" t="s">
        <v>38</v>
      </c>
      <c r="I154" s="748" t="s">
        <v>39</v>
      </c>
      <c r="J154" s="930"/>
      <c r="K154" s="931"/>
      <c r="M154" s="971"/>
    </row>
    <row r="155" spans="1:13" ht="15.95" customHeight="1" x14ac:dyDescent="0.25">
      <c r="A155" s="690" t="s">
        <v>40</v>
      </c>
      <c r="B155" s="480"/>
      <c r="C155" s="480"/>
      <c r="D155" s="155"/>
      <c r="E155" s="32"/>
      <c r="F155" s="32"/>
      <c r="G155" s="32"/>
      <c r="H155" s="33"/>
      <c r="I155" s="33"/>
      <c r="J155" s="32"/>
      <c r="K155" s="34">
        <f>+K8+K81+K118</f>
        <v>0</v>
      </c>
    </row>
    <row r="156" spans="1:13" ht="15.95" customHeight="1" x14ac:dyDescent="0.25">
      <c r="A156" s="694"/>
      <c r="B156" s="481"/>
      <c r="C156" s="481"/>
      <c r="D156" s="36"/>
      <c r="E156" s="36"/>
      <c r="F156" s="36"/>
      <c r="G156" s="820"/>
      <c r="H156" s="820"/>
      <c r="I156" s="820"/>
      <c r="J156" s="36"/>
      <c r="K156" s="76"/>
    </row>
    <row r="157" spans="1:13" ht="15.95" customHeight="1" x14ac:dyDescent="0.25">
      <c r="A157" s="690" t="s">
        <v>41</v>
      </c>
      <c r="B157" s="480"/>
      <c r="C157" s="480"/>
      <c r="D157" s="155"/>
      <c r="E157" s="32"/>
      <c r="F157" s="32"/>
      <c r="G157" s="32"/>
      <c r="H157" s="33"/>
      <c r="I157" s="33"/>
      <c r="J157" s="32"/>
      <c r="K157" s="34">
        <f>+K10+K83+K120</f>
        <v>82776000</v>
      </c>
    </row>
    <row r="158" spans="1:13" ht="15.95" customHeight="1" x14ac:dyDescent="0.25">
      <c r="A158" s="694"/>
      <c r="B158" s="481"/>
      <c r="C158" s="481"/>
      <c r="D158" s="36"/>
      <c r="E158" s="36"/>
      <c r="F158" s="36"/>
      <c r="G158" s="820"/>
      <c r="H158" s="820"/>
      <c r="I158" s="820"/>
      <c r="J158" s="36"/>
      <c r="K158" s="76"/>
    </row>
    <row r="159" spans="1:13" ht="15.95" hidden="1" customHeight="1" x14ac:dyDescent="0.25">
      <c r="A159" s="694"/>
      <c r="B159" s="481"/>
      <c r="C159" s="481"/>
      <c r="D159" s="36"/>
      <c r="E159" s="36"/>
      <c r="F159" s="36"/>
      <c r="G159" s="820"/>
      <c r="H159" s="820"/>
      <c r="I159" s="820"/>
      <c r="J159" s="36"/>
      <c r="K159" s="76"/>
    </row>
    <row r="160" spans="1:13" ht="15.95" hidden="1" customHeight="1" x14ac:dyDescent="0.25">
      <c r="A160" s="694"/>
      <c r="B160" s="481"/>
      <c r="C160" s="481"/>
      <c r="D160" s="36"/>
      <c r="E160" s="36"/>
      <c r="F160" s="36"/>
      <c r="G160" s="820"/>
      <c r="H160" s="820"/>
      <c r="I160" s="820"/>
      <c r="J160" s="36"/>
      <c r="K160" s="76"/>
    </row>
    <row r="161" spans="1:13" ht="15.95" hidden="1" customHeight="1" x14ac:dyDescent="0.25">
      <c r="A161" s="694"/>
      <c r="B161" s="481"/>
      <c r="C161" s="481"/>
      <c r="D161" s="36"/>
      <c r="E161" s="36"/>
      <c r="F161" s="36"/>
      <c r="G161" s="820"/>
      <c r="H161" s="820"/>
      <c r="I161" s="820"/>
      <c r="J161" s="36"/>
      <c r="K161" s="76"/>
    </row>
    <row r="162" spans="1:13" ht="15.95" hidden="1" customHeight="1" x14ac:dyDescent="0.25">
      <c r="A162" s="694"/>
      <c r="B162" s="481"/>
      <c r="C162" s="481"/>
      <c r="D162" s="36"/>
      <c r="E162" s="36"/>
      <c r="F162" s="36"/>
      <c r="G162" s="820"/>
      <c r="H162" s="820"/>
      <c r="I162" s="820"/>
      <c r="J162" s="36"/>
      <c r="K162" s="76"/>
    </row>
    <row r="163" spans="1:13" ht="15.95" hidden="1" customHeight="1" x14ac:dyDescent="0.25">
      <c r="A163" s="694"/>
      <c r="B163" s="481"/>
      <c r="C163" s="481"/>
      <c r="D163" s="36"/>
      <c r="E163" s="36"/>
      <c r="F163" s="36"/>
      <c r="G163" s="820"/>
      <c r="H163" s="820"/>
      <c r="I163" s="820"/>
      <c r="J163" s="36"/>
      <c r="K163" s="76"/>
    </row>
    <row r="164" spans="1:13" s="18" customFormat="1" ht="15.95" customHeight="1" x14ac:dyDescent="0.25">
      <c r="A164" s="690" t="s">
        <v>60</v>
      </c>
      <c r="B164" s="480"/>
      <c r="C164" s="480"/>
      <c r="D164" s="155"/>
      <c r="E164" s="32"/>
      <c r="F164" s="32"/>
      <c r="G164" s="32"/>
      <c r="H164" s="33"/>
      <c r="I164" s="33"/>
      <c r="J164" s="32"/>
      <c r="K164" s="34">
        <f>+K25+K90+K129</f>
        <v>5690000</v>
      </c>
    </row>
    <row r="165" spans="1:13" s="18" customFormat="1" ht="15.95" customHeight="1" x14ac:dyDescent="0.25">
      <c r="A165" s="695"/>
      <c r="B165" s="486"/>
      <c r="C165" s="486"/>
      <c r="D165" s="47"/>
      <c r="E165" s="47"/>
      <c r="F165" s="47"/>
      <c r="G165" s="821"/>
      <c r="H165" s="821"/>
      <c r="I165" s="821"/>
      <c r="J165" s="36"/>
      <c r="K165" s="76"/>
      <c r="L165" s="25"/>
      <c r="M165" s="25"/>
    </row>
    <row r="166" spans="1:13" ht="15.95" customHeight="1" x14ac:dyDescent="0.25">
      <c r="A166" s="690" t="s">
        <v>61</v>
      </c>
      <c r="B166" s="480"/>
      <c r="C166" s="480"/>
      <c r="D166" s="155"/>
      <c r="E166" s="32"/>
      <c r="F166" s="32"/>
      <c r="G166" s="32"/>
      <c r="H166" s="33"/>
      <c r="I166" s="33"/>
      <c r="J166" s="32"/>
      <c r="K166" s="34">
        <f>+K32+K92+K131</f>
        <v>5967000</v>
      </c>
    </row>
    <row r="167" spans="1:13" ht="15.95" customHeight="1" x14ac:dyDescent="0.25">
      <c r="A167" s="694"/>
      <c r="B167" s="481"/>
      <c r="C167" s="481"/>
      <c r="D167" s="36"/>
      <c r="E167" s="36"/>
      <c r="F167" s="36"/>
      <c r="G167" s="820"/>
      <c r="H167" s="820"/>
      <c r="I167" s="820"/>
      <c r="J167" s="36"/>
      <c r="K167" s="76"/>
    </row>
    <row r="168" spans="1:13" ht="15.95" customHeight="1" x14ac:dyDescent="0.25">
      <c r="A168" s="690" t="s">
        <v>74</v>
      </c>
      <c r="B168" s="480"/>
      <c r="C168" s="480"/>
      <c r="D168" s="155"/>
      <c r="E168" s="32"/>
      <c r="F168" s="32"/>
      <c r="G168" s="32"/>
      <c r="H168" s="33"/>
      <c r="I168" s="33"/>
      <c r="J168" s="32"/>
      <c r="K168" s="34">
        <f>+K56+K96+K133</f>
        <v>1650000</v>
      </c>
    </row>
    <row r="169" spans="1:13" ht="15.95" customHeight="1" x14ac:dyDescent="0.25">
      <c r="A169" s="694"/>
      <c r="B169" s="481"/>
      <c r="C169" s="481"/>
      <c r="D169" s="36"/>
      <c r="E169" s="36"/>
      <c r="F169" s="36"/>
      <c r="G169" s="820"/>
      <c r="H169" s="820"/>
      <c r="I169" s="820"/>
      <c r="J169" s="36"/>
      <c r="K169" s="76"/>
    </row>
    <row r="170" spans="1:13" ht="15.95" customHeight="1" x14ac:dyDescent="0.25">
      <c r="A170" s="690" t="s">
        <v>75</v>
      </c>
      <c r="B170" s="480"/>
      <c r="C170" s="480"/>
      <c r="D170" s="155"/>
      <c r="E170" s="32"/>
      <c r="F170" s="32"/>
      <c r="G170" s="32"/>
      <c r="H170" s="33"/>
      <c r="I170" s="33"/>
      <c r="J170" s="32"/>
      <c r="K170" s="34">
        <f>+K58+K99+K135</f>
        <v>1494000</v>
      </c>
    </row>
    <row r="171" spans="1:13" ht="15.95" customHeight="1" x14ac:dyDescent="0.25">
      <c r="A171" s="835"/>
      <c r="B171" s="481"/>
      <c r="C171" s="481"/>
      <c r="D171" s="36"/>
      <c r="E171" s="36"/>
      <c r="F171" s="36"/>
      <c r="G171" s="820"/>
      <c r="H171" s="820"/>
      <c r="I171" s="820"/>
      <c r="J171" s="36"/>
      <c r="K171" s="76"/>
    </row>
    <row r="172" spans="1:13" s="18" customFormat="1" ht="15.95" customHeight="1" x14ac:dyDescent="0.25">
      <c r="A172" s="690" t="s">
        <v>78</v>
      </c>
      <c r="B172" s="480"/>
      <c r="C172" s="480"/>
      <c r="D172" s="155"/>
      <c r="E172" s="32"/>
      <c r="F172" s="32"/>
      <c r="G172" s="32"/>
      <c r="H172" s="33"/>
      <c r="I172" s="33"/>
      <c r="J172" s="32"/>
      <c r="K172" s="34">
        <f>+K65+K101+K139</f>
        <v>0</v>
      </c>
    </row>
    <row r="173" spans="1:13" s="18" customFormat="1" ht="15.95" customHeight="1" x14ac:dyDescent="0.25">
      <c r="A173" s="695"/>
      <c r="B173" s="486"/>
      <c r="C173" s="486"/>
      <c r="D173" s="47"/>
      <c r="E173" s="47"/>
      <c r="F173" s="47"/>
      <c r="G173" s="821"/>
      <c r="H173" s="821"/>
      <c r="I173" s="821"/>
      <c r="J173" s="47"/>
      <c r="K173" s="89"/>
    </row>
    <row r="174" spans="1:13" ht="15.95" customHeight="1" x14ac:dyDescent="0.25">
      <c r="A174" s="690" t="s">
        <v>79</v>
      </c>
      <c r="B174" s="480"/>
      <c r="C174" s="480"/>
      <c r="D174" s="155"/>
      <c r="E174" s="32"/>
      <c r="F174" s="32"/>
      <c r="G174" s="32"/>
      <c r="H174" s="33"/>
      <c r="I174" s="33"/>
      <c r="J174" s="32"/>
      <c r="K174" s="34">
        <f>+K67+K103+K141</f>
        <v>35551000</v>
      </c>
    </row>
    <row r="175" spans="1:13" ht="15.95" customHeight="1" x14ac:dyDescent="0.25">
      <c r="A175" s="694"/>
      <c r="B175" s="481"/>
      <c r="C175" s="481"/>
      <c r="D175" s="36"/>
      <c r="E175" s="36"/>
      <c r="F175" s="36"/>
      <c r="G175" s="820"/>
      <c r="H175" s="820"/>
      <c r="I175" s="820"/>
      <c r="J175" s="36"/>
      <c r="K175" s="76"/>
    </row>
    <row r="176" spans="1:13" ht="15.95" customHeight="1" x14ac:dyDescent="0.25">
      <c r="A176" s="548" t="s">
        <v>1663</v>
      </c>
      <c r="B176" s="487"/>
      <c r="C176" s="487"/>
      <c r="D176" s="747"/>
      <c r="E176" s="747"/>
      <c r="F176" s="747"/>
      <c r="G176" s="390"/>
      <c r="H176" s="390"/>
      <c r="I176" s="390"/>
      <c r="J176" s="747"/>
      <c r="K176" s="64">
        <f>+K155+K157+K164+K166+K168+K170+K172+K174</f>
        <v>133128000</v>
      </c>
    </row>
    <row r="177" spans="11:11" x14ac:dyDescent="0.25">
      <c r="K177" s="150">
        <f>+K71+K108+K145</f>
        <v>133128000</v>
      </c>
    </row>
  </sheetData>
  <mergeCells count="48">
    <mergeCell ref="A116:A117"/>
    <mergeCell ref="B116:B117"/>
    <mergeCell ref="C116:C117"/>
    <mergeCell ref="D116:D117"/>
    <mergeCell ref="H5:I5"/>
    <mergeCell ref="A6:A7"/>
    <mergeCell ref="B6:B7"/>
    <mergeCell ref="C6:C7"/>
    <mergeCell ref="D6:D7"/>
    <mergeCell ref="E6:F6"/>
    <mergeCell ref="G6:G7"/>
    <mergeCell ref="H6:I6"/>
    <mergeCell ref="E4:F5"/>
    <mergeCell ref="E116:F116"/>
    <mergeCell ref="G116:G117"/>
    <mergeCell ref="E115:F115"/>
    <mergeCell ref="J6:J7"/>
    <mergeCell ref="K6:K7"/>
    <mergeCell ref="M6:M7"/>
    <mergeCell ref="H78:I78"/>
    <mergeCell ref="A79:A80"/>
    <mergeCell ref="B79:B80"/>
    <mergeCell ref="C79:C80"/>
    <mergeCell ref="D79:D80"/>
    <mergeCell ref="E79:F79"/>
    <mergeCell ref="G79:G80"/>
    <mergeCell ref="M79:M80"/>
    <mergeCell ref="E78:F78"/>
    <mergeCell ref="H79:I79"/>
    <mergeCell ref="J79:J80"/>
    <mergeCell ref="K79:K80"/>
    <mergeCell ref="H115:I115"/>
    <mergeCell ref="H116:I116"/>
    <mergeCell ref="J116:J117"/>
    <mergeCell ref="K116:K117"/>
    <mergeCell ref="E152:F152"/>
    <mergeCell ref="M116:M117"/>
    <mergeCell ref="H153:I153"/>
    <mergeCell ref="J153:J154"/>
    <mergeCell ref="K153:K154"/>
    <mergeCell ref="M153:M154"/>
    <mergeCell ref="G153:G154"/>
    <mergeCell ref="H152:I152"/>
    <mergeCell ref="A153:A154"/>
    <mergeCell ref="B153:B154"/>
    <mergeCell ref="C153:C154"/>
    <mergeCell ref="D153:D154"/>
    <mergeCell ref="E153:F153"/>
  </mergeCells>
  <pageMargins left="3.937007874015748E-2" right="0.15748031496062992" top="0.19685039370078741" bottom="0" header="0.31496062992125984" footer="0.31496062992125984"/>
  <pageSetup paperSize="9" scale="49" fitToHeight="3" orientation="landscape" blackAndWhite="1" r:id="rId1"/>
  <rowBreaks count="3" manualBreakCount="3">
    <brk id="71" max="10" man="1"/>
    <brk id="108" max="16383" man="1"/>
    <brk id="145"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zoomScale="80" zoomScaleNormal="80" workbookViewId="0">
      <selection activeCell="A33" sqref="A33"/>
    </sheetView>
  </sheetViews>
  <sheetFormatPr baseColWidth="10" defaultRowHeight="15" x14ac:dyDescent="0.25"/>
  <cols>
    <col min="1" max="1" width="57.42578125" customWidth="1"/>
    <col min="2" max="2" width="15" style="488" bestFit="1" customWidth="1"/>
    <col min="3" max="3" width="13.140625" style="488" bestFit="1" customWidth="1"/>
    <col min="4" max="4" width="14" customWidth="1"/>
    <col min="5" max="5" width="10" customWidth="1"/>
    <col min="6" max="6" width="11.5703125" customWidth="1"/>
    <col min="7" max="7" width="9.28515625" bestFit="1" customWidth="1"/>
    <col min="8" max="8" width="8.42578125" bestFit="1" customWidth="1"/>
    <col min="9" max="9" width="8.85546875" bestFit="1" customWidth="1"/>
    <col min="10" max="10" width="12.7109375" bestFit="1" customWidth="1"/>
    <col min="11" max="11" width="16.28515625" style="150" bestFit="1" customWidth="1"/>
    <col min="12" max="12" width="1.28515625" customWidth="1"/>
    <col min="257" max="257" width="57.42578125" customWidth="1"/>
    <col min="258" max="258" width="17.7109375" customWidth="1"/>
    <col min="259" max="259" width="12.85546875" customWidth="1"/>
    <col min="260" max="260" width="10.7109375" customWidth="1"/>
    <col min="261" max="267" width="17.7109375" customWidth="1"/>
    <col min="268" max="268" width="1.28515625" customWidth="1"/>
    <col min="513" max="513" width="57.42578125" customWidth="1"/>
    <col min="514" max="514" width="17.7109375" customWidth="1"/>
    <col min="515" max="515" width="12.85546875" customWidth="1"/>
    <col min="516" max="516" width="10.7109375" customWidth="1"/>
    <col min="517" max="523" width="17.7109375" customWidth="1"/>
    <col min="524" max="524" width="1.28515625" customWidth="1"/>
    <col min="769" max="769" width="57.42578125" customWidth="1"/>
    <col min="770" max="770" width="17.7109375" customWidth="1"/>
    <col min="771" max="771" width="12.85546875" customWidth="1"/>
    <col min="772" max="772" width="10.7109375" customWidth="1"/>
    <col min="773" max="779" width="17.7109375" customWidth="1"/>
    <col min="780" max="780" width="1.28515625" customWidth="1"/>
    <col min="1025" max="1025" width="57.42578125" customWidth="1"/>
    <col min="1026" max="1026" width="17.7109375" customWidth="1"/>
    <col min="1027" max="1027" width="12.85546875" customWidth="1"/>
    <col min="1028" max="1028" width="10.7109375" customWidth="1"/>
    <col min="1029" max="1035" width="17.7109375" customWidth="1"/>
    <col min="1036" max="1036" width="1.28515625" customWidth="1"/>
    <col min="1281" max="1281" width="57.42578125" customWidth="1"/>
    <col min="1282" max="1282" width="17.7109375" customWidth="1"/>
    <col min="1283" max="1283" width="12.85546875" customWidth="1"/>
    <col min="1284" max="1284" width="10.7109375" customWidth="1"/>
    <col min="1285" max="1291" width="17.7109375" customWidth="1"/>
    <col min="1292" max="1292" width="1.28515625" customWidth="1"/>
    <col min="1537" max="1537" width="57.42578125" customWidth="1"/>
    <col min="1538" max="1538" width="17.7109375" customWidth="1"/>
    <col min="1539" max="1539" width="12.85546875" customWidth="1"/>
    <col min="1540" max="1540" width="10.7109375" customWidth="1"/>
    <col min="1541" max="1547" width="17.7109375" customWidth="1"/>
    <col min="1548" max="1548" width="1.28515625" customWidth="1"/>
    <col min="1793" max="1793" width="57.42578125" customWidth="1"/>
    <col min="1794" max="1794" width="17.7109375" customWidth="1"/>
    <col min="1795" max="1795" width="12.85546875" customWidth="1"/>
    <col min="1796" max="1796" width="10.7109375" customWidth="1"/>
    <col min="1797" max="1803" width="17.7109375" customWidth="1"/>
    <col min="1804" max="1804" width="1.28515625" customWidth="1"/>
    <col min="2049" max="2049" width="57.42578125" customWidth="1"/>
    <col min="2050" max="2050" width="17.7109375" customWidth="1"/>
    <col min="2051" max="2051" width="12.85546875" customWidth="1"/>
    <col min="2052" max="2052" width="10.7109375" customWidth="1"/>
    <col min="2053" max="2059" width="17.7109375" customWidth="1"/>
    <col min="2060" max="2060" width="1.28515625" customWidth="1"/>
    <col min="2305" max="2305" width="57.42578125" customWidth="1"/>
    <col min="2306" max="2306" width="17.7109375" customWidth="1"/>
    <col min="2307" max="2307" width="12.85546875" customWidth="1"/>
    <col min="2308" max="2308" width="10.7109375" customWidth="1"/>
    <col min="2309" max="2315" width="17.7109375" customWidth="1"/>
    <col min="2316" max="2316" width="1.28515625" customWidth="1"/>
    <col min="2561" max="2561" width="57.42578125" customWidth="1"/>
    <col min="2562" max="2562" width="17.7109375" customWidth="1"/>
    <col min="2563" max="2563" width="12.85546875" customWidth="1"/>
    <col min="2564" max="2564" width="10.7109375" customWidth="1"/>
    <col min="2565" max="2571" width="17.7109375" customWidth="1"/>
    <col min="2572" max="2572" width="1.28515625" customWidth="1"/>
    <col min="2817" max="2817" width="57.42578125" customWidth="1"/>
    <col min="2818" max="2818" width="17.7109375" customWidth="1"/>
    <col min="2819" max="2819" width="12.85546875" customWidth="1"/>
    <col min="2820" max="2820" width="10.7109375" customWidth="1"/>
    <col min="2821" max="2827" width="17.7109375" customWidth="1"/>
    <col min="2828" max="2828" width="1.28515625" customWidth="1"/>
    <col min="3073" max="3073" width="57.42578125" customWidth="1"/>
    <col min="3074" max="3074" width="17.7109375" customWidth="1"/>
    <col min="3075" max="3075" width="12.85546875" customWidth="1"/>
    <col min="3076" max="3076" width="10.7109375" customWidth="1"/>
    <col min="3077" max="3083" width="17.7109375" customWidth="1"/>
    <col min="3084" max="3084" width="1.28515625" customWidth="1"/>
    <col min="3329" max="3329" width="57.42578125" customWidth="1"/>
    <col min="3330" max="3330" width="17.7109375" customWidth="1"/>
    <col min="3331" max="3331" width="12.85546875" customWidth="1"/>
    <col min="3332" max="3332" width="10.7109375" customWidth="1"/>
    <col min="3333" max="3339" width="17.7109375" customWidth="1"/>
    <col min="3340" max="3340" width="1.28515625" customWidth="1"/>
    <col min="3585" max="3585" width="57.42578125" customWidth="1"/>
    <col min="3586" max="3586" width="17.7109375" customWidth="1"/>
    <col min="3587" max="3587" width="12.85546875" customWidth="1"/>
    <col min="3588" max="3588" width="10.7109375" customWidth="1"/>
    <col min="3589" max="3595" width="17.7109375" customWidth="1"/>
    <col min="3596" max="3596" width="1.28515625" customWidth="1"/>
    <col min="3841" max="3841" width="57.42578125" customWidth="1"/>
    <col min="3842" max="3842" width="17.7109375" customWidth="1"/>
    <col min="3843" max="3843" width="12.85546875" customWidth="1"/>
    <col min="3844" max="3844" width="10.7109375" customWidth="1"/>
    <col min="3845" max="3851" width="17.7109375" customWidth="1"/>
    <col min="3852" max="3852" width="1.28515625" customWidth="1"/>
    <col min="4097" max="4097" width="57.42578125" customWidth="1"/>
    <col min="4098" max="4098" width="17.7109375" customWidth="1"/>
    <col min="4099" max="4099" width="12.85546875" customWidth="1"/>
    <col min="4100" max="4100" width="10.7109375" customWidth="1"/>
    <col min="4101" max="4107" width="17.7109375" customWidth="1"/>
    <col min="4108" max="4108" width="1.28515625" customWidth="1"/>
    <col min="4353" max="4353" width="57.42578125" customWidth="1"/>
    <col min="4354" max="4354" width="17.7109375" customWidth="1"/>
    <col min="4355" max="4355" width="12.85546875" customWidth="1"/>
    <col min="4356" max="4356" width="10.7109375" customWidth="1"/>
    <col min="4357" max="4363" width="17.7109375" customWidth="1"/>
    <col min="4364" max="4364" width="1.28515625" customWidth="1"/>
    <col min="4609" max="4609" width="57.42578125" customWidth="1"/>
    <col min="4610" max="4610" width="17.7109375" customWidth="1"/>
    <col min="4611" max="4611" width="12.85546875" customWidth="1"/>
    <col min="4612" max="4612" width="10.7109375" customWidth="1"/>
    <col min="4613" max="4619" width="17.7109375" customWidth="1"/>
    <col min="4620" max="4620" width="1.28515625" customWidth="1"/>
    <col min="4865" max="4865" width="57.42578125" customWidth="1"/>
    <col min="4866" max="4866" width="17.7109375" customWidth="1"/>
    <col min="4867" max="4867" width="12.85546875" customWidth="1"/>
    <col min="4868" max="4868" width="10.7109375" customWidth="1"/>
    <col min="4869" max="4875" width="17.7109375" customWidth="1"/>
    <col min="4876" max="4876" width="1.28515625" customWidth="1"/>
    <col min="5121" max="5121" width="57.42578125" customWidth="1"/>
    <col min="5122" max="5122" width="17.7109375" customWidth="1"/>
    <col min="5123" max="5123" width="12.85546875" customWidth="1"/>
    <col min="5124" max="5124" width="10.7109375" customWidth="1"/>
    <col min="5125" max="5131" width="17.7109375" customWidth="1"/>
    <col min="5132" max="5132" width="1.28515625" customWidth="1"/>
    <col min="5377" max="5377" width="57.42578125" customWidth="1"/>
    <col min="5378" max="5378" width="17.7109375" customWidth="1"/>
    <col min="5379" max="5379" width="12.85546875" customWidth="1"/>
    <col min="5380" max="5380" width="10.7109375" customWidth="1"/>
    <col min="5381" max="5387" width="17.7109375" customWidth="1"/>
    <col min="5388" max="5388" width="1.28515625" customWidth="1"/>
    <col min="5633" max="5633" width="57.42578125" customWidth="1"/>
    <col min="5634" max="5634" width="17.7109375" customWidth="1"/>
    <col min="5635" max="5635" width="12.85546875" customWidth="1"/>
    <col min="5636" max="5636" width="10.7109375" customWidth="1"/>
    <col min="5637" max="5643" width="17.7109375" customWidth="1"/>
    <col min="5644" max="5644" width="1.28515625" customWidth="1"/>
    <col min="5889" max="5889" width="57.42578125" customWidth="1"/>
    <col min="5890" max="5890" width="17.7109375" customWidth="1"/>
    <col min="5891" max="5891" width="12.85546875" customWidth="1"/>
    <col min="5892" max="5892" width="10.7109375" customWidth="1"/>
    <col min="5893" max="5899" width="17.7109375" customWidth="1"/>
    <col min="5900" max="5900" width="1.28515625" customWidth="1"/>
    <col min="6145" max="6145" width="57.42578125" customWidth="1"/>
    <col min="6146" max="6146" width="17.7109375" customWidth="1"/>
    <col min="6147" max="6147" width="12.85546875" customWidth="1"/>
    <col min="6148" max="6148" width="10.7109375" customWidth="1"/>
    <col min="6149" max="6155" width="17.7109375" customWidth="1"/>
    <col min="6156" max="6156" width="1.28515625" customWidth="1"/>
    <col min="6401" max="6401" width="57.42578125" customWidth="1"/>
    <col min="6402" max="6402" width="17.7109375" customWidth="1"/>
    <col min="6403" max="6403" width="12.85546875" customWidth="1"/>
    <col min="6404" max="6404" width="10.7109375" customWidth="1"/>
    <col min="6405" max="6411" width="17.7109375" customWidth="1"/>
    <col min="6412" max="6412" width="1.28515625" customWidth="1"/>
    <col min="6657" max="6657" width="57.42578125" customWidth="1"/>
    <col min="6658" max="6658" width="17.7109375" customWidth="1"/>
    <col min="6659" max="6659" width="12.85546875" customWidth="1"/>
    <col min="6660" max="6660" width="10.7109375" customWidth="1"/>
    <col min="6661" max="6667" width="17.7109375" customWidth="1"/>
    <col min="6668" max="6668" width="1.28515625" customWidth="1"/>
    <col min="6913" max="6913" width="57.42578125" customWidth="1"/>
    <col min="6914" max="6914" width="17.7109375" customWidth="1"/>
    <col min="6915" max="6915" width="12.85546875" customWidth="1"/>
    <col min="6916" max="6916" width="10.7109375" customWidth="1"/>
    <col min="6917" max="6923" width="17.7109375" customWidth="1"/>
    <col min="6924" max="6924" width="1.28515625" customWidth="1"/>
    <col min="7169" max="7169" width="57.42578125" customWidth="1"/>
    <col min="7170" max="7170" width="17.7109375" customWidth="1"/>
    <col min="7171" max="7171" width="12.85546875" customWidth="1"/>
    <col min="7172" max="7172" width="10.7109375" customWidth="1"/>
    <col min="7173" max="7179" width="17.7109375" customWidth="1"/>
    <col min="7180" max="7180" width="1.28515625" customWidth="1"/>
    <col min="7425" max="7425" width="57.42578125" customWidth="1"/>
    <col min="7426" max="7426" width="17.7109375" customWidth="1"/>
    <col min="7427" max="7427" width="12.85546875" customWidth="1"/>
    <col min="7428" max="7428" width="10.7109375" customWidth="1"/>
    <col min="7429" max="7435" width="17.7109375" customWidth="1"/>
    <col min="7436" max="7436" width="1.28515625" customWidth="1"/>
    <col min="7681" max="7681" width="57.42578125" customWidth="1"/>
    <col min="7682" max="7682" width="17.7109375" customWidth="1"/>
    <col min="7683" max="7683" width="12.85546875" customWidth="1"/>
    <col min="7684" max="7684" width="10.7109375" customWidth="1"/>
    <col min="7685" max="7691" width="17.7109375" customWidth="1"/>
    <col min="7692" max="7692" width="1.28515625" customWidth="1"/>
    <col min="7937" max="7937" width="57.42578125" customWidth="1"/>
    <col min="7938" max="7938" width="17.7109375" customWidth="1"/>
    <col min="7939" max="7939" width="12.85546875" customWidth="1"/>
    <col min="7940" max="7940" width="10.7109375" customWidth="1"/>
    <col min="7941" max="7947" width="17.7109375" customWidth="1"/>
    <col min="7948" max="7948" width="1.28515625" customWidth="1"/>
    <col min="8193" max="8193" width="57.42578125" customWidth="1"/>
    <col min="8194" max="8194" width="17.7109375" customWidth="1"/>
    <col min="8195" max="8195" width="12.85546875" customWidth="1"/>
    <col min="8196" max="8196" width="10.7109375" customWidth="1"/>
    <col min="8197" max="8203" width="17.7109375" customWidth="1"/>
    <col min="8204" max="8204" width="1.28515625" customWidth="1"/>
    <col min="8449" max="8449" width="57.42578125" customWidth="1"/>
    <col min="8450" max="8450" width="17.7109375" customWidth="1"/>
    <col min="8451" max="8451" width="12.85546875" customWidth="1"/>
    <col min="8452" max="8452" width="10.7109375" customWidth="1"/>
    <col min="8453" max="8459" width="17.7109375" customWidth="1"/>
    <col min="8460" max="8460" width="1.28515625" customWidth="1"/>
    <col min="8705" max="8705" width="57.42578125" customWidth="1"/>
    <col min="8706" max="8706" width="17.7109375" customWidth="1"/>
    <col min="8707" max="8707" width="12.85546875" customWidth="1"/>
    <col min="8708" max="8708" width="10.7109375" customWidth="1"/>
    <col min="8709" max="8715" width="17.7109375" customWidth="1"/>
    <col min="8716" max="8716" width="1.28515625" customWidth="1"/>
    <col min="8961" max="8961" width="57.42578125" customWidth="1"/>
    <col min="8962" max="8962" width="17.7109375" customWidth="1"/>
    <col min="8963" max="8963" width="12.85546875" customWidth="1"/>
    <col min="8964" max="8964" width="10.7109375" customWidth="1"/>
    <col min="8965" max="8971" width="17.7109375" customWidth="1"/>
    <col min="8972" max="8972" width="1.28515625" customWidth="1"/>
    <col min="9217" max="9217" width="57.42578125" customWidth="1"/>
    <col min="9218" max="9218" width="17.7109375" customWidth="1"/>
    <col min="9219" max="9219" width="12.85546875" customWidth="1"/>
    <col min="9220" max="9220" width="10.7109375" customWidth="1"/>
    <col min="9221" max="9227" width="17.7109375" customWidth="1"/>
    <col min="9228" max="9228" width="1.28515625" customWidth="1"/>
    <col min="9473" max="9473" width="57.42578125" customWidth="1"/>
    <col min="9474" max="9474" width="17.7109375" customWidth="1"/>
    <col min="9475" max="9475" width="12.85546875" customWidth="1"/>
    <col min="9476" max="9476" width="10.7109375" customWidth="1"/>
    <col min="9477" max="9483" width="17.7109375" customWidth="1"/>
    <col min="9484" max="9484" width="1.28515625" customWidth="1"/>
    <col min="9729" max="9729" width="57.42578125" customWidth="1"/>
    <col min="9730" max="9730" width="17.7109375" customWidth="1"/>
    <col min="9731" max="9731" width="12.85546875" customWidth="1"/>
    <col min="9732" max="9732" width="10.7109375" customWidth="1"/>
    <col min="9733" max="9739" width="17.7109375" customWidth="1"/>
    <col min="9740" max="9740" width="1.28515625" customWidth="1"/>
    <col min="9985" max="9985" width="57.42578125" customWidth="1"/>
    <col min="9986" max="9986" width="17.7109375" customWidth="1"/>
    <col min="9987" max="9987" width="12.85546875" customWidth="1"/>
    <col min="9988" max="9988" width="10.7109375" customWidth="1"/>
    <col min="9989" max="9995" width="17.7109375" customWidth="1"/>
    <col min="9996" max="9996" width="1.28515625" customWidth="1"/>
    <col min="10241" max="10241" width="57.42578125" customWidth="1"/>
    <col min="10242" max="10242" width="17.7109375" customWidth="1"/>
    <col min="10243" max="10243" width="12.85546875" customWidth="1"/>
    <col min="10244" max="10244" width="10.7109375" customWidth="1"/>
    <col min="10245" max="10251" width="17.7109375" customWidth="1"/>
    <col min="10252" max="10252" width="1.28515625" customWidth="1"/>
    <col min="10497" max="10497" width="57.42578125" customWidth="1"/>
    <col min="10498" max="10498" width="17.7109375" customWidth="1"/>
    <col min="10499" max="10499" width="12.85546875" customWidth="1"/>
    <col min="10500" max="10500" width="10.7109375" customWidth="1"/>
    <col min="10501" max="10507" width="17.7109375" customWidth="1"/>
    <col min="10508" max="10508" width="1.28515625" customWidth="1"/>
    <col min="10753" max="10753" width="57.42578125" customWidth="1"/>
    <col min="10754" max="10754" width="17.7109375" customWidth="1"/>
    <col min="10755" max="10755" width="12.85546875" customWidth="1"/>
    <col min="10756" max="10756" width="10.7109375" customWidth="1"/>
    <col min="10757" max="10763" width="17.7109375" customWidth="1"/>
    <col min="10764" max="10764" width="1.28515625" customWidth="1"/>
    <col min="11009" max="11009" width="57.42578125" customWidth="1"/>
    <col min="11010" max="11010" width="17.7109375" customWidth="1"/>
    <col min="11011" max="11011" width="12.85546875" customWidth="1"/>
    <col min="11012" max="11012" width="10.7109375" customWidth="1"/>
    <col min="11013" max="11019" width="17.7109375" customWidth="1"/>
    <col min="11020" max="11020" width="1.28515625" customWidth="1"/>
    <col min="11265" max="11265" width="57.42578125" customWidth="1"/>
    <col min="11266" max="11266" width="17.7109375" customWidth="1"/>
    <col min="11267" max="11267" width="12.85546875" customWidth="1"/>
    <col min="11268" max="11268" width="10.7109375" customWidth="1"/>
    <col min="11269" max="11275" width="17.7109375" customWidth="1"/>
    <col min="11276" max="11276" width="1.28515625" customWidth="1"/>
    <col min="11521" max="11521" width="57.42578125" customWidth="1"/>
    <col min="11522" max="11522" width="17.7109375" customWidth="1"/>
    <col min="11523" max="11523" width="12.85546875" customWidth="1"/>
    <col min="11524" max="11524" width="10.7109375" customWidth="1"/>
    <col min="11525" max="11531" width="17.7109375" customWidth="1"/>
    <col min="11532" max="11532" width="1.28515625" customWidth="1"/>
    <col min="11777" max="11777" width="57.42578125" customWidth="1"/>
    <col min="11778" max="11778" width="17.7109375" customWidth="1"/>
    <col min="11779" max="11779" width="12.85546875" customWidth="1"/>
    <col min="11780" max="11780" width="10.7109375" customWidth="1"/>
    <col min="11781" max="11787" width="17.7109375" customWidth="1"/>
    <col min="11788" max="11788" width="1.28515625" customWidth="1"/>
    <col min="12033" max="12033" width="57.42578125" customWidth="1"/>
    <col min="12034" max="12034" width="17.7109375" customWidth="1"/>
    <col min="12035" max="12035" width="12.85546875" customWidth="1"/>
    <col min="12036" max="12036" width="10.7109375" customWidth="1"/>
    <col min="12037" max="12043" width="17.7109375" customWidth="1"/>
    <col min="12044" max="12044" width="1.28515625" customWidth="1"/>
    <col min="12289" max="12289" width="57.42578125" customWidth="1"/>
    <col min="12290" max="12290" width="17.7109375" customWidth="1"/>
    <col min="12291" max="12291" width="12.85546875" customWidth="1"/>
    <col min="12292" max="12292" width="10.7109375" customWidth="1"/>
    <col min="12293" max="12299" width="17.7109375" customWidth="1"/>
    <col min="12300" max="12300" width="1.28515625" customWidth="1"/>
    <col min="12545" max="12545" width="57.42578125" customWidth="1"/>
    <col min="12546" max="12546" width="17.7109375" customWidth="1"/>
    <col min="12547" max="12547" width="12.85546875" customWidth="1"/>
    <col min="12548" max="12548" width="10.7109375" customWidth="1"/>
    <col min="12549" max="12555" width="17.7109375" customWidth="1"/>
    <col min="12556" max="12556" width="1.28515625" customWidth="1"/>
    <col min="12801" max="12801" width="57.42578125" customWidth="1"/>
    <col min="12802" max="12802" width="17.7109375" customWidth="1"/>
    <col min="12803" max="12803" width="12.85546875" customWidth="1"/>
    <col min="12804" max="12804" width="10.7109375" customWidth="1"/>
    <col min="12805" max="12811" width="17.7109375" customWidth="1"/>
    <col min="12812" max="12812" width="1.28515625" customWidth="1"/>
    <col min="13057" max="13057" width="57.42578125" customWidth="1"/>
    <col min="13058" max="13058" width="17.7109375" customWidth="1"/>
    <col min="13059" max="13059" width="12.85546875" customWidth="1"/>
    <col min="13060" max="13060" width="10.7109375" customWidth="1"/>
    <col min="13061" max="13067" width="17.7109375" customWidth="1"/>
    <col min="13068" max="13068" width="1.28515625" customWidth="1"/>
    <col min="13313" max="13313" width="57.42578125" customWidth="1"/>
    <col min="13314" max="13314" width="17.7109375" customWidth="1"/>
    <col min="13315" max="13315" width="12.85546875" customWidth="1"/>
    <col min="13316" max="13316" width="10.7109375" customWidth="1"/>
    <col min="13317" max="13323" width="17.7109375" customWidth="1"/>
    <col min="13324" max="13324" width="1.28515625" customWidth="1"/>
    <col min="13569" max="13569" width="57.42578125" customWidth="1"/>
    <col min="13570" max="13570" width="17.7109375" customWidth="1"/>
    <col min="13571" max="13571" width="12.85546875" customWidth="1"/>
    <col min="13572" max="13572" width="10.7109375" customWidth="1"/>
    <col min="13573" max="13579" width="17.7109375" customWidth="1"/>
    <col min="13580" max="13580" width="1.28515625" customWidth="1"/>
    <col min="13825" max="13825" width="57.42578125" customWidth="1"/>
    <col min="13826" max="13826" width="17.7109375" customWidth="1"/>
    <col min="13827" max="13827" width="12.85546875" customWidth="1"/>
    <col min="13828" max="13828" width="10.7109375" customWidth="1"/>
    <col min="13829" max="13835" width="17.7109375" customWidth="1"/>
    <col min="13836" max="13836" width="1.28515625" customWidth="1"/>
    <col min="14081" max="14081" width="57.42578125" customWidth="1"/>
    <col min="14082" max="14082" width="17.7109375" customWidth="1"/>
    <col min="14083" max="14083" width="12.85546875" customWidth="1"/>
    <col min="14084" max="14084" width="10.7109375" customWidth="1"/>
    <col min="14085" max="14091" width="17.7109375" customWidth="1"/>
    <col min="14092" max="14092" width="1.28515625" customWidth="1"/>
    <col min="14337" max="14337" width="57.42578125" customWidth="1"/>
    <col min="14338" max="14338" width="17.7109375" customWidth="1"/>
    <col min="14339" max="14339" width="12.85546875" customWidth="1"/>
    <col min="14340" max="14340" width="10.7109375" customWidth="1"/>
    <col min="14341" max="14347" width="17.7109375" customWidth="1"/>
    <col min="14348" max="14348" width="1.28515625" customWidth="1"/>
    <col min="14593" max="14593" width="57.42578125" customWidth="1"/>
    <col min="14594" max="14594" width="17.7109375" customWidth="1"/>
    <col min="14595" max="14595" width="12.85546875" customWidth="1"/>
    <col min="14596" max="14596" width="10.7109375" customWidth="1"/>
    <col min="14597" max="14603" width="17.7109375" customWidth="1"/>
    <col min="14604" max="14604" width="1.28515625" customWidth="1"/>
    <col min="14849" max="14849" width="57.42578125" customWidth="1"/>
    <col min="14850" max="14850" width="17.7109375" customWidth="1"/>
    <col min="14851" max="14851" width="12.85546875" customWidth="1"/>
    <col min="14852" max="14852" width="10.7109375" customWidth="1"/>
    <col min="14853" max="14859" width="17.7109375" customWidth="1"/>
    <col min="14860" max="14860" width="1.28515625" customWidth="1"/>
    <col min="15105" max="15105" width="57.42578125" customWidth="1"/>
    <col min="15106" max="15106" width="17.7109375" customWidth="1"/>
    <col min="15107" max="15107" width="12.85546875" customWidth="1"/>
    <col min="15108" max="15108" width="10.7109375" customWidth="1"/>
    <col min="15109" max="15115" width="17.7109375" customWidth="1"/>
    <col min="15116" max="15116" width="1.28515625" customWidth="1"/>
    <col min="15361" max="15361" width="57.42578125" customWidth="1"/>
    <col min="15362" max="15362" width="17.7109375" customWidth="1"/>
    <col min="15363" max="15363" width="12.85546875" customWidth="1"/>
    <col min="15364" max="15364" width="10.7109375" customWidth="1"/>
    <col min="15365" max="15371" width="17.7109375" customWidth="1"/>
    <col min="15372" max="15372" width="1.28515625" customWidth="1"/>
    <col min="15617" max="15617" width="57.42578125" customWidth="1"/>
    <col min="15618" max="15618" width="17.7109375" customWidth="1"/>
    <col min="15619" max="15619" width="12.85546875" customWidth="1"/>
    <col min="15620" max="15620" width="10.7109375" customWidth="1"/>
    <col min="15621" max="15627" width="17.7109375" customWidth="1"/>
    <col min="15628" max="15628" width="1.28515625" customWidth="1"/>
    <col min="15873" max="15873" width="57.42578125" customWidth="1"/>
    <col min="15874" max="15874" width="17.7109375" customWidth="1"/>
    <col min="15875" max="15875" width="12.85546875" customWidth="1"/>
    <col min="15876" max="15876" width="10.7109375" customWidth="1"/>
    <col min="15877" max="15883" width="17.7109375" customWidth="1"/>
    <col min="15884" max="15884" width="1.28515625" customWidth="1"/>
    <col min="16129" max="16129" width="57.42578125" customWidth="1"/>
    <col min="16130" max="16130" width="17.7109375" customWidth="1"/>
    <col min="16131" max="16131" width="12.85546875" customWidth="1"/>
    <col min="16132" max="16132" width="10.7109375" customWidth="1"/>
    <col min="16133" max="16139" width="17.7109375" customWidth="1"/>
    <col min="16140" max="16140" width="1.28515625" customWidth="1"/>
  </cols>
  <sheetData>
    <row r="1" spans="1:11" s="18" customFormat="1" x14ac:dyDescent="0.25">
      <c r="B1" s="478"/>
      <c r="C1" s="478"/>
      <c r="K1" s="362"/>
    </row>
    <row r="2" spans="1:11" s="18" customFormat="1" x14ac:dyDescent="0.25">
      <c r="A2" s="539" t="s">
        <v>84</v>
      </c>
      <c r="B2" s="479"/>
      <c r="C2" s="479"/>
      <c r="D2" s="20"/>
      <c r="E2" s="20"/>
      <c r="F2" s="20"/>
      <c r="G2" s="20"/>
      <c r="H2" s="20"/>
      <c r="I2" s="20"/>
      <c r="J2" s="20"/>
      <c r="K2" s="363" t="s">
        <v>20</v>
      </c>
    </row>
    <row r="3" spans="1:11" s="18" customFormat="1" x14ac:dyDescent="0.25">
      <c r="A3" s="568" t="s">
        <v>85</v>
      </c>
      <c r="B3" s="479"/>
      <c r="C3" s="479"/>
      <c r="D3" s="20"/>
      <c r="E3" s="20"/>
      <c r="F3" s="20"/>
      <c r="G3" s="20"/>
      <c r="H3" s="20"/>
      <c r="I3" s="20"/>
      <c r="J3" s="20"/>
      <c r="K3" s="364"/>
    </row>
    <row r="4" spans="1:11" s="18" customFormat="1" x14ac:dyDescent="0.25">
      <c r="A4" s="540" t="s">
        <v>2322</v>
      </c>
      <c r="B4" s="479"/>
      <c r="C4" s="479"/>
      <c r="D4" s="20"/>
      <c r="E4" s="20"/>
      <c r="F4" s="20"/>
      <c r="G4" s="20"/>
      <c r="H4" s="20"/>
      <c r="I4" s="20"/>
      <c r="J4" s="20"/>
      <c r="K4" s="364"/>
    </row>
    <row r="5" spans="1:11" s="18" customFormat="1" x14ac:dyDescent="0.25">
      <c r="B5" s="478"/>
      <c r="C5" s="478"/>
      <c r="K5" s="362"/>
    </row>
    <row r="6" spans="1:11" s="18" customFormat="1" x14ac:dyDescent="0.25">
      <c r="A6" s="407" t="s">
        <v>21</v>
      </c>
      <c r="B6" s="746" t="s">
        <v>22</v>
      </c>
      <c r="C6" s="746" t="s">
        <v>23</v>
      </c>
      <c r="D6" s="407"/>
      <c r="E6" s="919" t="s">
        <v>24</v>
      </c>
      <c r="F6" s="919"/>
      <c r="G6" s="407" t="s">
        <v>25</v>
      </c>
      <c r="H6" s="932" t="s">
        <v>26</v>
      </c>
      <c r="I6" s="932"/>
      <c r="J6" s="407" t="s">
        <v>27</v>
      </c>
      <c r="K6" s="365" t="s">
        <v>28</v>
      </c>
    </row>
    <row r="7" spans="1:11" s="24" customFormat="1" x14ac:dyDescent="0.25">
      <c r="A7" s="933" t="s">
        <v>29</v>
      </c>
      <c r="B7" s="930" t="s">
        <v>30</v>
      </c>
      <c r="C7" s="930" t="s">
        <v>31</v>
      </c>
      <c r="D7" s="930" t="s">
        <v>32</v>
      </c>
      <c r="E7" s="930" t="s">
        <v>33</v>
      </c>
      <c r="F7" s="930"/>
      <c r="G7" s="930" t="s">
        <v>34</v>
      </c>
      <c r="H7" s="930" t="s">
        <v>35</v>
      </c>
      <c r="I7" s="930"/>
      <c r="J7" s="930" t="s">
        <v>36</v>
      </c>
      <c r="K7" s="931" t="s">
        <v>37</v>
      </c>
    </row>
    <row r="8" spans="1:11" s="24" customFormat="1" x14ac:dyDescent="0.25">
      <c r="A8" s="933"/>
      <c r="B8" s="930"/>
      <c r="C8" s="930"/>
      <c r="D8" s="930"/>
      <c r="E8" s="744" t="s">
        <v>38</v>
      </c>
      <c r="F8" s="744" t="s">
        <v>39</v>
      </c>
      <c r="G8" s="930"/>
      <c r="H8" s="744" t="s">
        <v>38</v>
      </c>
      <c r="I8" s="744" t="s">
        <v>39</v>
      </c>
      <c r="J8" s="930"/>
      <c r="K8" s="931"/>
    </row>
    <row r="9" spans="1:11" ht="15.95" customHeight="1" x14ac:dyDescent="0.25">
      <c r="A9" s="690" t="s">
        <v>40</v>
      </c>
      <c r="B9" s="480"/>
      <c r="C9" s="480"/>
      <c r="D9" s="155"/>
      <c r="E9" s="32"/>
      <c r="F9" s="32"/>
      <c r="G9" s="32"/>
      <c r="H9" s="33"/>
      <c r="I9" s="33"/>
      <c r="J9" s="32"/>
      <c r="K9" s="34">
        <f>SUM(K99)</f>
        <v>0</v>
      </c>
    </row>
    <row r="10" spans="1:11" ht="15.95" customHeight="1" x14ac:dyDescent="0.25">
      <c r="A10" s="35"/>
      <c r="B10" s="481"/>
      <c r="C10" s="481"/>
      <c r="D10" s="36"/>
      <c r="E10" s="36"/>
      <c r="F10" s="36"/>
      <c r="G10" s="36"/>
      <c r="H10" s="36"/>
      <c r="I10" s="36"/>
      <c r="J10" s="36"/>
      <c r="K10" s="76"/>
    </row>
    <row r="11" spans="1:11" ht="15.95" customHeight="1" x14ac:dyDescent="0.25">
      <c r="A11" s="690" t="s">
        <v>41</v>
      </c>
      <c r="B11" s="480"/>
      <c r="C11" s="480"/>
      <c r="D11" s="155"/>
      <c r="E11" s="32"/>
      <c r="F11" s="32"/>
      <c r="G11" s="32"/>
      <c r="H11" s="33"/>
      <c r="I11" s="33"/>
      <c r="J11" s="32"/>
      <c r="K11" s="34">
        <f>SUM(K12:K13)</f>
        <v>5950000</v>
      </c>
    </row>
    <row r="12" spans="1:11" ht="15.95" customHeight="1" x14ac:dyDescent="0.25">
      <c r="A12" s="39" t="s">
        <v>1836</v>
      </c>
      <c r="B12" s="482"/>
      <c r="C12" s="482"/>
      <c r="D12" s="176"/>
      <c r="E12" s="176"/>
      <c r="F12" s="176"/>
      <c r="G12" s="41"/>
      <c r="H12" s="41"/>
      <c r="I12" s="41"/>
      <c r="J12" s="41" t="s">
        <v>1837</v>
      </c>
      <c r="K12" s="750">
        <v>3250000</v>
      </c>
    </row>
    <row r="13" spans="1:11" ht="15.95" customHeight="1" x14ac:dyDescent="0.25">
      <c r="A13" s="39" t="s">
        <v>1838</v>
      </c>
      <c r="B13" s="482"/>
      <c r="C13" s="482"/>
      <c r="D13" s="176"/>
      <c r="E13" s="176"/>
      <c r="F13" s="176"/>
      <c r="G13" s="41"/>
      <c r="H13" s="41"/>
      <c r="I13" s="41"/>
      <c r="J13" s="41" t="s">
        <v>1837</v>
      </c>
      <c r="K13" s="750">
        <v>2700000</v>
      </c>
    </row>
    <row r="14" spans="1:11" ht="15.95" customHeight="1" x14ac:dyDescent="0.25">
      <c r="A14" s="35"/>
      <c r="B14" s="481"/>
      <c r="C14" s="481"/>
      <c r="D14" s="36"/>
      <c r="E14" s="36"/>
      <c r="F14" s="36"/>
      <c r="G14" s="36"/>
      <c r="H14" s="36"/>
      <c r="I14" s="36"/>
      <c r="J14" s="36"/>
      <c r="K14" s="76"/>
    </row>
    <row r="15" spans="1:11" s="18" customFormat="1" ht="15.95" customHeight="1" x14ac:dyDescent="0.25">
      <c r="A15" s="690" t="s">
        <v>60</v>
      </c>
      <c r="B15" s="480"/>
      <c r="C15" s="480"/>
      <c r="D15" s="155"/>
      <c r="E15" s="32"/>
      <c r="F15" s="32"/>
      <c r="G15" s="32"/>
      <c r="H15" s="33"/>
      <c r="I15" s="33"/>
      <c r="J15" s="32"/>
      <c r="K15" s="34">
        <f>SUM(K16)</f>
        <v>1075000</v>
      </c>
    </row>
    <row r="16" spans="1:11" s="25" customFormat="1" ht="15.95" customHeight="1" x14ac:dyDescent="0.25">
      <c r="A16" s="53" t="s">
        <v>1839</v>
      </c>
      <c r="B16" s="485"/>
      <c r="C16" s="485"/>
      <c r="D16" s="88" t="s">
        <v>1840</v>
      </c>
      <c r="E16" s="88"/>
      <c r="F16" s="88"/>
      <c r="G16" s="88"/>
      <c r="H16" s="88"/>
      <c r="I16" s="88"/>
      <c r="J16" s="88" t="s">
        <v>1841</v>
      </c>
      <c r="K16" s="123">
        <v>1075000</v>
      </c>
    </row>
    <row r="17" spans="1:11" s="18" customFormat="1" ht="15.95" customHeight="1" x14ac:dyDescent="0.25">
      <c r="A17" s="35"/>
      <c r="B17" s="486"/>
      <c r="C17" s="486"/>
      <c r="D17" s="47"/>
      <c r="E17" s="47"/>
      <c r="F17" s="47"/>
      <c r="G17" s="47"/>
      <c r="H17" s="47"/>
      <c r="I17" s="47"/>
      <c r="J17" s="47"/>
      <c r="K17" s="89"/>
    </row>
    <row r="18" spans="1:11" ht="15.95" customHeight="1" x14ac:dyDescent="0.25">
      <c r="A18" s="690" t="s">
        <v>61</v>
      </c>
      <c r="B18" s="480"/>
      <c r="C18" s="480"/>
      <c r="D18" s="155"/>
      <c r="E18" s="32"/>
      <c r="F18" s="32"/>
      <c r="G18" s="32"/>
      <c r="H18" s="33"/>
      <c r="I18" s="33"/>
      <c r="J18" s="32"/>
      <c r="K18" s="34">
        <f>SUM(K19)</f>
        <v>1000000</v>
      </c>
    </row>
    <row r="19" spans="1:11" ht="15.95" customHeight="1" x14ac:dyDescent="0.25">
      <c r="A19" s="39" t="s">
        <v>70</v>
      </c>
      <c r="B19" s="482" t="s">
        <v>1842</v>
      </c>
      <c r="C19" s="482"/>
      <c r="D19" s="41"/>
      <c r="E19" s="41"/>
      <c r="F19" s="41"/>
      <c r="G19" s="41"/>
      <c r="H19" s="41"/>
      <c r="I19" s="41"/>
      <c r="J19" s="41" t="s">
        <v>1841</v>
      </c>
      <c r="K19" s="750">
        <v>1000000</v>
      </c>
    </row>
    <row r="20" spans="1:11" ht="15.95" customHeight="1" x14ac:dyDescent="0.25">
      <c r="A20" s="35"/>
      <c r="B20" s="481"/>
      <c r="C20" s="481"/>
      <c r="D20" s="36"/>
      <c r="E20" s="36"/>
      <c r="F20" s="36"/>
      <c r="G20" s="36"/>
      <c r="H20" s="36"/>
      <c r="I20" s="36"/>
      <c r="J20" s="36"/>
      <c r="K20" s="76"/>
    </row>
    <row r="21" spans="1:11" ht="15.95" customHeight="1" x14ac:dyDescent="0.25">
      <c r="A21" s="690" t="s">
        <v>74</v>
      </c>
      <c r="B21" s="480"/>
      <c r="C21" s="480"/>
      <c r="D21" s="155"/>
      <c r="E21" s="32"/>
      <c r="F21" s="32"/>
      <c r="G21" s="32"/>
      <c r="H21" s="33"/>
      <c r="I21" s="33"/>
      <c r="J21" s="32"/>
      <c r="K21" s="34">
        <f>SUM(K22)</f>
        <v>0</v>
      </c>
    </row>
    <row r="22" spans="1:11" ht="15.95" customHeight="1" x14ac:dyDescent="0.25">
      <c r="A22" s="35"/>
      <c r="B22" s="481"/>
      <c r="C22" s="481"/>
      <c r="D22" s="36"/>
      <c r="E22" s="36"/>
      <c r="F22" s="36"/>
      <c r="G22" s="36"/>
      <c r="H22" s="36"/>
      <c r="I22" s="36"/>
      <c r="J22" s="36"/>
      <c r="K22" s="76"/>
    </row>
    <row r="23" spans="1:11" ht="15.95" customHeight="1" x14ac:dyDescent="0.25">
      <c r="A23" s="690" t="s">
        <v>75</v>
      </c>
      <c r="B23" s="480"/>
      <c r="C23" s="480"/>
      <c r="D23" s="155"/>
      <c r="E23" s="32"/>
      <c r="F23" s="32"/>
      <c r="G23" s="32"/>
      <c r="H23" s="33"/>
      <c r="I23" s="33"/>
      <c r="J23" s="32"/>
      <c r="K23" s="34">
        <f>SUM(K24)</f>
        <v>25000</v>
      </c>
    </row>
    <row r="24" spans="1:11" s="26" customFormat="1" ht="15.95" customHeight="1" x14ac:dyDescent="0.25">
      <c r="A24" s="39" t="s">
        <v>1843</v>
      </c>
      <c r="B24" s="482" t="s">
        <v>1844</v>
      </c>
      <c r="C24" s="482"/>
      <c r="D24" s="41"/>
      <c r="E24" s="41"/>
      <c r="F24" s="41"/>
      <c r="G24" s="41"/>
      <c r="H24" s="41"/>
      <c r="I24" s="41"/>
      <c r="J24" s="41" t="s">
        <v>1837</v>
      </c>
      <c r="K24" s="750">
        <v>25000</v>
      </c>
    </row>
    <row r="25" spans="1:11" ht="15.95" customHeight="1" x14ac:dyDescent="0.25">
      <c r="A25" s="35"/>
      <c r="B25" s="481"/>
      <c r="C25" s="481"/>
      <c r="D25" s="36"/>
      <c r="E25" s="36"/>
      <c r="F25" s="36"/>
      <c r="G25" s="36"/>
      <c r="H25" s="36"/>
      <c r="I25" s="36"/>
      <c r="J25" s="36"/>
      <c r="K25" s="76"/>
    </row>
    <row r="26" spans="1:11" s="18" customFormat="1" ht="15.95" customHeight="1" x14ac:dyDescent="0.25">
      <c r="A26" s="690" t="s">
        <v>78</v>
      </c>
      <c r="B26" s="480"/>
      <c r="C26" s="480"/>
      <c r="D26" s="155"/>
      <c r="E26" s="32"/>
      <c r="F26" s="32"/>
      <c r="G26" s="32"/>
      <c r="H26" s="33"/>
      <c r="I26" s="33"/>
      <c r="J26" s="32"/>
      <c r="K26" s="34">
        <f>SUM(K27)</f>
        <v>0</v>
      </c>
    </row>
    <row r="27" spans="1:11" s="18" customFormat="1" ht="15.95" customHeight="1" x14ac:dyDescent="0.25">
      <c r="A27" s="45"/>
      <c r="B27" s="486"/>
      <c r="C27" s="486"/>
      <c r="D27" s="47"/>
      <c r="E27" s="47"/>
      <c r="F27" s="47"/>
      <c r="G27" s="47"/>
      <c r="H27" s="47"/>
      <c r="I27" s="47"/>
      <c r="J27" s="47"/>
      <c r="K27" s="89"/>
    </row>
    <row r="28" spans="1:11" ht="15.95" customHeight="1" x14ac:dyDescent="0.25">
      <c r="A28" s="690" t="s">
        <v>79</v>
      </c>
      <c r="B28" s="480"/>
      <c r="C28" s="480"/>
      <c r="D28" s="155"/>
      <c r="E28" s="32"/>
      <c r="F28" s="32"/>
      <c r="G28" s="32"/>
      <c r="H28" s="33"/>
      <c r="I28" s="33"/>
      <c r="J28" s="32"/>
      <c r="K28" s="34">
        <f>SUM(K29:K31)</f>
        <v>21673000</v>
      </c>
    </row>
    <row r="29" spans="1:11" s="25" customFormat="1" ht="15.95" customHeight="1" x14ac:dyDescent="0.25">
      <c r="A29" s="53" t="s">
        <v>1845</v>
      </c>
      <c r="B29" s="485" t="s">
        <v>1846</v>
      </c>
      <c r="C29" s="485"/>
      <c r="D29" s="88"/>
      <c r="E29" s="88"/>
      <c r="F29" s="88"/>
      <c r="G29" s="88"/>
      <c r="H29" s="88"/>
      <c r="I29" s="88"/>
      <c r="J29" s="88" t="s">
        <v>1841</v>
      </c>
      <c r="K29" s="123">
        <v>15000000</v>
      </c>
    </row>
    <row r="30" spans="1:11" s="25" customFormat="1" ht="15.95" customHeight="1" x14ac:dyDescent="0.25">
      <c r="A30" s="53" t="s">
        <v>1192</v>
      </c>
      <c r="B30" s="485" t="s">
        <v>1847</v>
      </c>
      <c r="C30" s="485"/>
      <c r="D30" s="88"/>
      <c r="E30" s="88"/>
      <c r="F30" s="88"/>
      <c r="G30" s="88"/>
      <c r="H30" s="88"/>
      <c r="I30" s="88"/>
      <c r="J30" s="88" t="s">
        <v>1841</v>
      </c>
      <c r="K30" s="123">
        <v>2500000</v>
      </c>
    </row>
    <row r="31" spans="1:11" s="25" customFormat="1" ht="15.95" customHeight="1" x14ac:dyDescent="0.25">
      <c r="A31" s="53" t="s">
        <v>1848</v>
      </c>
      <c r="B31" s="485"/>
      <c r="C31" s="485"/>
      <c r="D31" s="88"/>
      <c r="E31" s="88"/>
      <c r="F31" s="88"/>
      <c r="G31" s="88"/>
      <c r="H31" s="88"/>
      <c r="I31" s="88"/>
      <c r="J31" s="88" t="s">
        <v>1841</v>
      </c>
      <c r="K31" s="123">
        <v>4173000</v>
      </c>
    </row>
    <row r="32" spans="1:11" ht="15.95" customHeight="1" x14ac:dyDescent="0.25">
      <c r="A32" s="35"/>
      <c r="B32" s="481"/>
      <c r="C32" s="481"/>
      <c r="D32" s="36"/>
      <c r="E32" s="36"/>
      <c r="F32" s="36"/>
      <c r="G32" s="36"/>
      <c r="H32" s="36"/>
      <c r="I32" s="36"/>
      <c r="J32" s="36"/>
      <c r="K32" s="76"/>
    </row>
    <row r="33" spans="1:11" ht="15.95" customHeight="1" x14ac:dyDescent="0.25">
      <c r="A33" s="55" t="s">
        <v>527</v>
      </c>
      <c r="B33" s="487"/>
      <c r="C33" s="487"/>
      <c r="D33" s="162"/>
      <c r="E33" s="747"/>
      <c r="F33" s="747"/>
      <c r="G33" s="747"/>
      <c r="H33" s="57"/>
      <c r="I33" s="57"/>
      <c r="J33" s="55"/>
      <c r="K33" s="64">
        <f>SUM(K9,K11,K15,K18,K21,K23,K26,K28)</f>
        <v>29723000</v>
      </c>
    </row>
    <row r="34" spans="1:11" x14ac:dyDescent="0.25">
      <c r="A34" s="27"/>
      <c r="B34" s="489"/>
      <c r="C34" s="489"/>
      <c r="D34" s="28"/>
      <c r="E34" s="28"/>
      <c r="F34" s="28"/>
      <c r="G34" s="28"/>
      <c r="H34" s="28"/>
      <c r="I34" s="28"/>
      <c r="J34" s="28"/>
      <c r="K34" s="375"/>
    </row>
  </sheetData>
  <mergeCells count="11">
    <mergeCell ref="J7:J8"/>
    <mergeCell ref="K7:K8"/>
    <mergeCell ref="H6:I6"/>
    <mergeCell ref="A7:A8"/>
    <mergeCell ref="B7:B8"/>
    <mergeCell ref="C7:C8"/>
    <mergeCell ref="D7:D8"/>
    <mergeCell ref="E7:F7"/>
    <mergeCell ref="G7:G8"/>
    <mergeCell ref="H7:I7"/>
    <mergeCell ref="E6:F6"/>
  </mergeCells>
  <pageMargins left="0.22" right="0.16" top="0.74803149606299213" bottom="0.74803149606299213" header="0.31496062992125984" footer="0.31496062992125984"/>
  <pageSetup paperSize="9" scale="57"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tabSelected="1" zoomScale="80" zoomScaleNormal="80" workbookViewId="0">
      <selection activeCell="A17" sqref="A17"/>
    </sheetView>
  </sheetViews>
  <sheetFormatPr baseColWidth="10" defaultRowHeight="15" x14ac:dyDescent="0.25"/>
  <cols>
    <col min="1" max="1" width="86.42578125" bestFit="1" customWidth="1"/>
    <col min="2" max="2" width="14.28515625" style="488" customWidth="1"/>
    <col min="3" max="3" width="20" style="488" bestFit="1" customWidth="1"/>
    <col min="4" max="4" width="23.28515625" bestFit="1" customWidth="1"/>
    <col min="5" max="5" width="10.42578125" bestFit="1" customWidth="1"/>
    <col min="6" max="6" width="11.7109375" bestFit="1" customWidth="1"/>
    <col min="7" max="8" width="12.7109375" bestFit="1" customWidth="1"/>
    <col min="9" max="9" width="13.85546875" bestFit="1" customWidth="1"/>
    <col min="10" max="10" width="20.5703125" bestFit="1" customWidth="1"/>
    <col min="11" max="11" width="16.28515625" style="376" customWidth="1"/>
    <col min="12" max="12" width="1.28515625" customWidth="1"/>
    <col min="13" max="13" width="14" bestFit="1" customWidth="1"/>
    <col min="257" max="257" width="59" customWidth="1"/>
    <col min="258" max="258" width="14.28515625" customWidth="1"/>
    <col min="259" max="259" width="18.7109375" customWidth="1"/>
    <col min="260" max="260" width="22.42578125" customWidth="1"/>
    <col min="261" max="261" width="17.7109375" customWidth="1"/>
    <col min="262" max="262" width="14" customWidth="1"/>
    <col min="263" max="263" width="15.7109375" customWidth="1"/>
    <col min="264" max="264" width="15.42578125" customWidth="1"/>
    <col min="265" max="265" width="15.28515625" customWidth="1"/>
    <col min="266" max="266" width="19.7109375" customWidth="1"/>
    <col min="267" max="267" width="16.28515625" customWidth="1"/>
    <col min="268" max="268" width="1.28515625" customWidth="1"/>
    <col min="269" max="269" width="14" bestFit="1" customWidth="1"/>
    <col min="513" max="513" width="59" customWidth="1"/>
    <col min="514" max="514" width="14.28515625" customWidth="1"/>
    <col min="515" max="515" width="18.7109375" customWidth="1"/>
    <col min="516" max="516" width="22.42578125" customWidth="1"/>
    <col min="517" max="517" width="17.7109375" customWidth="1"/>
    <col min="518" max="518" width="14" customWidth="1"/>
    <col min="519" max="519" width="15.7109375" customWidth="1"/>
    <col min="520" max="520" width="15.42578125" customWidth="1"/>
    <col min="521" max="521" width="15.28515625" customWidth="1"/>
    <col min="522" max="522" width="19.7109375" customWidth="1"/>
    <col min="523" max="523" width="16.28515625" customWidth="1"/>
    <col min="524" max="524" width="1.28515625" customWidth="1"/>
    <col min="525" max="525" width="14" bestFit="1" customWidth="1"/>
    <col min="769" max="769" width="59" customWidth="1"/>
    <col min="770" max="770" width="14.28515625" customWidth="1"/>
    <col min="771" max="771" width="18.7109375" customWidth="1"/>
    <col min="772" max="772" width="22.42578125" customWidth="1"/>
    <col min="773" max="773" width="17.7109375" customWidth="1"/>
    <col min="774" max="774" width="14" customWidth="1"/>
    <col min="775" max="775" width="15.7109375" customWidth="1"/>
    <col min="776" max="776" width="15.42578125" customWidth="1"/>
    <col min="777" max="777" width="15.28515625" customWidth="1"/>
    <col min="778" max="778" width="19.7109375" customWidth="1"/>
    <col min="779" max="779" width="16.28515625" customWidth="1"/>
    <col min="780" max="780" width="1.28515625" customWidth="1"/>
    <col min="781" max="781" width="14" bestFit="1" customWidth="1"/>
    <col min="1025" max="1025" width="59" customWidth="1"/>
    <col min="1026" max="1026" width="14.28515625" customWidth="1"/>
    <col min="1027" max="1027" width="18.7109375" customWidth="1"/>
    <col min="1028" max="1028" width="22.42578125" customWidth="1"/>
    <col min="1029" max="1029" width="17.7109375" customWidth="1"/>
    <col min="1030" max="1030" width="14" customWidth="1"/>
    <col min="1031" max="1031" width="15.7109375" customWidth="1"/>
    <col min="1032" max="1032" width="15.42578125" customWidth="1"/>
    <col min="1033" max="1033" width="15.28515625" customWidth="1"/>
    <col min="1034" max="1034" width="19.7109375" customWidth="1"/>
    <col min="1035" max="1035" width="16.28515625" customWidth="1"/>
    <col min="1036" max="1036" width="1.28515625" customWidth="1"/>
    <col min="1037" max="1037" width="14" bestFit="1" customWidth="1"/>
    <col min="1281" max="1281" width="59" customWidth="1"/>
    <col min="1282" max="1282" width="14.28515625" customWidth="1"/>
    <col min="1283" max="1283" width="18.7109375" customWidth="1"/>
    <col min="1284" max="1284" width="22.42578125" customWidth="1"/>
    <col min="1285" max="1285" width="17.7109375" customWidth="1"/>
    <col min="1286" max="1286" width="14" customWidth="1"/>
    <col min="1287" max="1287" width="15.7109375" customWidth="1"/>
    <col min="1288" max="1288" width="15.42578125" customWidth="1"/>
    <col min="1289" max="1289" width="15.28515625" customWidth="1"/>
    <col min="1290" max="1290" width="19.7109375" customWidth="1"/>
    <col min="1291" max="1291" width="16.28515625" customWidth="1"/>
    <col min="1292" max="1292" width="1.28515625" customWidth="1"/>
    <col min="1293" max="1293" width="14" bestFit="1" customWidth="1"/>
    <col min="1537" max="1537" width="59" customWidth="1"/>
    <col min="1538" max="1538" width="14.28515625" customWidth="1"/>
    <col min="1539" max="1539" width="18.7109375" customWidth="1"/>
    <col min="1540" max="1540" width="22.42578125" customWidth="1"/>
    <col min="1541" max="1541" width="17.7109375" customWidth="1"/>
    <col min="1542" max="1542" width="14" customWidth="1"/>
    <col min="1543" max="1543" width="15.7109375" customWidth="1"/>
    <col min="1544" max="1544" width="15.42578125" customWidth="1"/>
    <col min="1545" max="1545" width="15.28515625" customWidth="1"/>
    <col min="1546" max="1546" width="19.7109375" customWidth="1"/>
    <col min="1547" max="1547" width="16.28515625" customWidth="1"/>
    <col min="1548" max="1548" width="1.28515625" customWidth="1"/>
    <col min="1549" max="1549" width="14" bestFit="1" customWidth="1"/>
    <col min="1793" max="1793" width="59" customWidth="1"/>
    <col min="1794" max="1794" width="14.28515625" customWidth="1"/>
    <col min="1795" max="1795" width="18.7109375" customWidth="1"/>
    <col min="1796" max="1796" width="22.42578125" customWidth="1"/>
    <col min="1797" max="1797" width="17.7109375" customWidth="1"/>
    <col min="1798" max="1798" width="14" customWidth="1"/>
    <col min="1799" max="1799" width="15.7109375" customWidth="1"/>
    <col min="1800" max="1800" width="15.42578125" customWidth="1"/>
    <col min="1801" max="1801" width="15.28515625" customWidth="1"/>
    <col min="1802" max="1802" width="19.7109375" customWidth="1"/>
    <col min="1803" max="1803" width="16.28515625" customWidth="1"/>
    <col min="1804" max="1804" width="1.28515625" customWidth="1"/>
    <col min="1805" max="1805" width="14" bestFit="1" customWidth="1"/>
    <col min="2049" max="2049" width="59" customWidth="1"/>
    <col min="2050" max="2050" width="14.28515625" customWidth="1"/>
    <col min="2051" max="2051" width="18.7109375" customWidth="1"/>
    <col min="2052" max="2052" width="22.42578125" customWidth="1"/>
    <col min="2053" max="2053" width="17.7109375" customWidth="1"/>
    <col min="2054" max="2054" width="14" customWidth="1"/>
    <col min="2055" max="2055" width="15.7109375" customWidth="1"/>
    <col min="2056" max="2056" width="15.42578125" customWidth="1"/>
    <col min="2057" max="2057" width="15.28515625" customWidth="1"/>
    <col min="2058" max="2058" width="19.7109375" customWidth="1"/>
    <col min="2059" max="2059" width="16.28515625" customWidth="1"/>
    <col min="2060" max="2060" width="1.28515625" customWidth="1"/>
    <col min="2061" max="2061" width="14" bestFit="1" customWidth="1"/>
    <col min="2305" max="2305" width="59" customWidth="1"/>
    <col min="2306" max="2306" width="14.28515625" customWidth="1"/>
    <col min="2307" max="2307" width="18.7109375" customWidth="1"/>
    <col min="2308" max="2308" width="22.42578125" customWidth="1"/>
    <col min="2309" max="2309" width="17.7109375" customWidth="1"/>
    <col min="2310" max="2310" width="14" customWidth="1"/>
    <col min="2311" max="2311" width="15.7109375" customWidth="1"/>
    <col min="2312" max="2312" width="15.42578125" customWidth="1"/>
    <col min="2313" max="2313" width="15.28515625" customWidth="1"/>
    <col min="2314" max="2314" width="19.7109375" customWidth="1"/>
    <col min="2315" max="2315" width="16.28515625" customWidth="1"/>
    <col min="2316" max="2316" width="1.28515625" customWidth="1"/>
    <col min="2317" max="2317" width="14" bestFit="1" customWidth="1"/>
    <col min="2561" max="2561" width="59" customWidth="1"/>
    <col min="2562" max="2562" width="14.28515625" customWidth="1"/>
    <col min="2563" max="2563" width="18.7109375" customWidth="1"/>
    <col min="2564" max="2564" width="22.42578125" customWidth="1"/>
    <col min="2565" max="2565" width="17.7109375" customWidth="1"/>
    <col min="2566" max="2566" width="14" customWidth="1"/>
    <col min="2567" max="2567" width="15.7109375" customWidth="1"/>
    <col min="2568" max="2568" width="15.42578125" customWidth="1"/>
    <col min="2569" max="2569" width="15.28515625" customWidth="1"/>
    <col min="2570" max="2570" width="19.7109375" customWidth="1"/>
    <col min="2571" max="2571" width="16.28515625" customWidth="1"/>
    <col min="2572" max="2572" width="1.28515625" customWidth="1"/>
    <col min="2573" max="2573" width="14" bestFit="1" customWidth="1"/>
    <col min="2817" max="2817" width="59" customWidth="1"/>
    <col min="2818" max="2818" width="14.28515625" customWidth="1"/>
    <col min="2819" max="2819" width="18.7109375" customWidth="1"/>
    <col min="2820" max="2820" width="22.42578125" customWidth="1"/>
    <col min="2821" max="2821" width="17.7109375" customWidth="1"/>
    <col min="2822" max="2822" width="14" customWidth="1"/>
    <col min="2823" max="2823" width="15.7109375" customWidth="1"/>
    <col min="2824" max="2824" width="15.42578125" customWidth="1"/>
    <col min="2825" max="2825" width="15.28515625" customWidth="1"/>
    <col min="2826" max="2826" width="19.7109375" customWidth="1"/>
    <col min="2827" max="2827" width="16.28515625" customWidth="1"/>
    <col min="2828" max="2828" width="1.28515625" customWidth="1"/>
    <col min="2829" max="2829" width="14" bestFit="1" customWidth="1"/>
    <col min="3073" max="3073" width="59" customWidth="1"/>
    <col min="3074" max="3074" width="14.28515625" customWidth="1"/>
    <col min="3075" max="3075" width="18.7109375" customWidth="1"/>
    <col min="3076" max="3076" width="22.42578125" customWidth="1"/>
    <col min="3077" max="3077" width="17.7109375" customWidth="1"/>
    <col min="3078" max="3078" width="14" customWidth="1"/>
    <col min="3079" max="3079" width="15.7109375" customWidth="1"/>
    <col min="3080" max="3080" width="15.42578125" customWidth="1"/>
    <col min="3081" max="3081" width="15.28515625" customWidth="1"/>
    <col min="3082" max="3082" width="19.7109375" customWidth="1"/>
    <col min="3083" max="3083" width="16.28515625" customWidth="1"/>
    <col min="3084" max="3084" width="1.28515625" customWidth="1"/>
    <col min="3085" max="3085" width="14" bestFit="1" customWidth="1"/>
    <col min="3329" max="3329" width="59" customWidth="1"/>
    <col min="3330" max="3330" width="14.28515625" customWidth="1"/>
    <col min="3331" max="3331" width="18.7109375" customWidth="1"/>
    <col min="3332" max="3332" width="22.42578125" customWidth="1"/>
    <col min="3333" max="3333" width="17.7109375" customWidth="1"/>
    <col min="3334" max="3334" width="14" customWidth="1"/>
    <col min="3335" max="3335" width="15.7109375" customWidth="1"/>
    <col min="3336" max="3336" width="15.42578125" customWidth="1"/>
    <col min="3337" max="3337" width="15.28515625" customWidth="1"/>
    <col min="3338" max="3338" width="19.7109375" customWidth="1"/>
    <col min="3339" max="3339" width="16.28515625" customWidth="1"/>
    <col min="3340" max="3340" width="1.28515625" customWidth="1"/>
    <col min="3341" max="3341" width="14" bestFit="1" customWidth="1"/>
    <col min="3585" max="3585" width="59" customWidth="1"/>
    <col min="3586" max="3586" width="14.28515625" customWidth="1"/>
    <col min="3587" max="3587" width="18.7109375" customWidth="1"/>
    <col min="3588" max="3588" width="22.42578125" customWidth="1"/>
    <col min="3589" max="3589" width="17.7109375" customWidth="1"/>
    <col min="3590" max="3590" width="14" customWidth="1"/>
    <col min="3591" max="3591" width="15.7109375" customWidth="1"/>
    <col min="3592" max="3592" width="15.42578125" customWidth="1"/>
    <col min="3593" max="3593" width="15.28515625" customWidth="1"/>
    <col min="3594" max="3594" width="19.7109375" customWidth="1"/>
    <col min="3595" max="3595" width="16.28515625" customWidth="1"/>
    <col min="3596" max="3596" width="1.28515625" customWidth="1"/>
    <col min="3597" max="3597" width="14" bestFit="1" customWidth="1"/>
    <col min="3841" max="3841" width="59" customWidth="1"/>
    <col min="3842" max="3842" width="14.28515625" customWidth="1"/>
    <col min="3843" max="3843" width="18.7109375" customWidth="1"/>
    <col min="3844" max="3844" width="22.42578125" customWidth="1"/>
    <col min="3845" max="3845" width="17.7109375" customWidth="1"/>
    <col min="3846" max="3846" width="14" customWidth="1"/>
    <col min="3847" max="3847" width="15.7109375" customWidth="1"/>
    <col min="3848" max="3848" width="15.42578125" customWidth="1"/>
    <col min="3849" max="3849" width="15.28515625" customWidth="1"/>
    <col min="3850" max="3850" width="19.7109375" customWidth="1"/>
    <col min="3851" max="3851" width="16.28515625" customWidth="1"/>
    <col min="3852" max="3852" width="1.28515625" customWidth="1"/>
    <col min="3853" max="3853" width="14" bestFit="1" customWidth="1"/>
    <col min="4097" max="4097" width="59" customWidth="1"/>
    <col min="4098" max="4098" width="14.28515625" customWidth="1"/>
    <col min="4099" max="4099" width="18.7109375" customWidth="1"/>
    <col min="4100" max="4100" width="22.42578125" customWidth="1"/>
    <col min="4101" max="4101" width="17.7109375" customWidth="1"/>
    <col min="4102" max="4102" width="14" customWidth="1"/>
    <col min="4103" max="4103" width="15.7109375" customWidth="1"/>
    <col min="4104" max="4104" width="15.42578125" customWidth="1"/>
    <col min="4105" max="4105" width="15.28515625" customWidth="1"/>
    <col min="4106" max="4106" width="19.7109375" customWidth="1"/>
    <col min="4107" max="4107" width="16.28515625" customWidth="1"/>
    <col min="4108" max="4108" width="1.28515625" customWidth="1"/>
    <col min="4109" max="4109" width="14" bestFit="1" customWidth="1"/>
    <col min="4353" max="4353" width="59" customWidth="1"/>
    <col min="4354" max="4354" width="14.28515625" customWidth="1"/>
    <col min="4355" max="4355" width="18.7109375" customWidth="1"/>
    <col min="4356" max="4356" width="22.42578125" customWidth="1"/>
    <col min="4357" max="4357" width="17.7109375" customWidth="1"/>
    <col min="4358" max="4358" width="14" customWidth="1"/>
    <col min="4359" max="4359" width="15.7109375" customWidth="1"/>
    <col min="4360" max="4360" width="15.42578125" customWidth="1"/>
    <col min="4361" max="4361" width="15.28515625" customWidth="1"/>
    <col min="4362" max="4362" width="19.7109375" customWidth="1"/>
    <col min="4363" max="4363" width="16.28515625" customWidth="1"/>
    <col min="4364" max="4364" width="1.28515625" customWidth="1"/>
    <col min="4365" max="4365" width="14" bestFit="1" customWidth="1"/>
    <col min="4609" max="4609" width="59" customWidth="1"/>
    <col min="4610" max="4610" width="14.28515625" customWidth="1"/>
    <col min="4611" max="4611" width="18.7109375" customWidth="1"/>
    <col min="4612" max="4612" width="22.42578125" customWidth="1"/>
    <col min="4613" max="4613" width="17.7109375" customWidth="1"/>
    <col min="4614" max="4614" width="14" customWidth="1"/>
    <col min="4615" max="4615" width="15.7109375" customWidth="1"/>
    <col min="4616" max="4616" width="15.42578125" customWidth="1"/>
    <col min="4617" max="4617" width="15.28515625" customWidth="1"/>
    <col min="4618" max="4618" width="19.7109375" customWidth="1"/>
    <col min="4619" max="4619" width="16.28515625" customWidth="1"/>
    <col min="4620" max="4620" width="1.28515625" customWidth="1"/>
    <col min="4621" max="4621" width="14" bestFit="1" customWidth="1"/>
    <col min="4865" max="4865" width="59" customWidth="1"/>
    <col min="4866" max="4866" width="14.28515625" customWidth="1"/>
    <col min="4867" max="4867" width="18.7109375" customWidth="1"/>
    <col min="4868" max="4868" width="22.42578125" customWidth="1"/>
    <col min="4869" max="4869" width="17.7109375" customWidth="1"/>
    <col min="4870" max="4870" width="14" customWidth="1"/>
    <col min="4871" max="4871" width="15.7109375" customWidth="1"/>
    <col min="4872" max="4872" width="15.42578125" customWidth="1"/>
    <col min="4873" max="4873" width="15.28515625" customWidth="1"/>
    <col min="4874" max="4874" width="19.7109375" customWidth="1"/>
    <col min="4875" max="4875" width="16.28515625" customWidth="1"/>
    <col min="4876" max="4876" width="1.28515625" customWidth="1"/>
    <col min="4877" max="4877" width="14" bestFit="1" customWidth="1"/>
    <col min="5121" max="5121" width="59" customWidth="1"/>
    <col min="5122" max="5122" width="14.28515625" customWidth="1"/>
    <col min="5123" max="5123" width="18.7109375" customWidth="1"/>
    <col min="5124" max="5124" width="22.42578125" customWidth="1"/>
    <col min="5125" max="5125" width="17.7109375" customWidth="1"/>
    <col min="5126" max="5126" width="14" customWidth="1"/>
    <col min="5127" max="5127" width="15.7109375" customWidth="1"/>
    <col min="5128" max="5128" width="15.42578125" customWidth="1"/>
    <col min="5129" max="5129" width="15.28515625" customWidth="1"/>
    <col min="5130" max="5130" width="19.7109375" customWidth="1"/>
    <col min="5131" max="5131" width="16.28515625" customWidth="1"/>
    <col min="5132" max="5132" width="1.28515625" customWidth="1"/>
    <col min="5133" max="5133" width="14" bestFit="1" customWidth="1"/>
    <col min="5377" max="5377" width="59" customWidth="1"/>
    <col min="5378" max="5378" width="14.28515625" customWidth="1"/>
    <col min="5379" max="5379" width="18.7109375" customWidth="1"/>
    <col min="5380" max="5380" width="22.42578125" customWidth="1"/>
    <col min="5381" max="5381" width="17.7109375" customWidth="1"/>
    <col min="5382" max="5382" width="14" customWidth="1"/>
    <col min="5383" max="5383" width="15.7109375" customWidth="1"/>
    <col min="5384" max="5384" width="15.42578125" customWidth="1"/>
    <col min="5385" max="5385" width="15.28515625" customWidth="1"/>
    <col min="5386" max="5386" width="19.7109375" customWidth="1"/>
    <col min="5387" max="5387" width="16.28515625" customWidth="1"/>
    <col min="5388" max="5388" width="1.28515625" customWidth="1"/>
    <col min="5389" max="5389" width="14" bestFit="1" customWidth="1"/>
    <col min="5633" max="5633" width="59" customWidth="1"/>
    <col min="5634" max="5634" width="14.28515625" customWidth="1"/>
    <col min="5635" max="5635" width="18.7109375" customWidth="1"/>
    <col min="5636" max="5636" width="22.42578125" customWidth="1"/>
    <col min="5637" max="5637" width="17.7109375" customWidth="1"/>
    <col min="5638" max="5638" width="14" customWidth="1"/>
    <col min="5639" max="5639" width="15.7109375" customWidth="1"/>
    <col min="5640" max="5640" width="15.42578125" customWidth="1"/>
    <col min="5641" max="5641" width="15.28515625" customWidth="1"/>
    <col min="5642" max="5642" width="19.7109375" customWidth="1"/>
    <col min="5643" max="5643" width="16.28515625" customWidth="1"/>
    <col min="5644" max="5644" width="1.28515625" customWidth="1"/>
    <col min="5645" max="5645" width="14" bestFit="1" customWidth="1"/>
    <col min="5889" max="5889" width="59" customWidth="1"/>
    <col min="5890" max="5890" width="14.28515625" customWidth="1"/>
    <col min="5891" max="5891" width="18.7109375" customWidth="1"/>
    <col min="5892" max="5892" width="22.42578125" customWidth="1"/>
    <col min="5893" max="5893" width="17.7109375" customWidth="1"/>
    <col min="5894" max="5894" width="14" customWidth="1"/>
    <col min="5895" max="5895" width="15.7109375" customWidth="1"/>
    <col min="5896" max="5896" width="15.42578125" customWidth="1"/>
    <col min="5897" max="5897" width="15.28515625" customWidth="1"/>
    <col min="5898" max="5898" width="19.7109375" customWidth="1"/>
    <col min="5899" max="5899" width="16.28515625" customWidth="1"/>
    <col min="5900" max="5900" width="1.28515625" customWidth="1"/>
    <col min="5901" max="5901" width="14" bestFit="1" customWidth="1"/>
    <col min="6145" max="6145" width="59" customWidth="1"/>
    <col min="6146" max="6146" width="14.28515625" customWidth="1"/>
    <col min="6147" max="6147" width="18.7109375" customWidth="1"/>
    <col min="6148" max="6148" width="22.42578125" customWidth="1"/>
    <col min="6149" max="6149" width="17.7109375" customWidth="1"/>
    <col min="6150" max="6150" width="14" customWidth="1"/>
    <col min="6151" max="6151" width="15.7109375" customWidth="1"/>
    <col min="6152" max="6152" width="15.42578125" customWidth="1"/>
    <col min="6153" max="6153" width="15.28515625" customWidth="1"/>
    <col min="6154" max="6154" width="19.7109375" customWidth="1"/>
    <col min="6155" max="6155" width="16.28515625" customWidth="1"/>
    <col min="6156" max="6156" width="1.28515625" customWidth="1"/>
    <col min="6157" max="6157" width="14" bestFit="1" customWidth="1"/>
    <col min="6401" max="6401" width="59" customWidth="1"/>
    <col min="6402" max="6402" width="14.28515625" customWidth="1"/>
    <col min="6403" max="6403" width="18.7109375" customWidth="1"/>
    <col min="6404" max="6404" width="22.42578125" customWidth="1"/>
    <col min="6405" max="6405" width="17.7109375" customWidth="1"/>
    <col min="6406" max="6406" width="14" customWidth="1"/>
    <col min="6407" max="6407" width="15.7109375" customWidth="1"/>
    <col min="6408" max="6408" width="15.42578125" customWidth="1"/>
    <col min="6409" max="6409" width="15.28515625" customWidth="1"/>
    <col min="6410" max="6410" width="19.7109375" customWidth="1"/>
    <col min="6411" max="6411" width="16.28515625" customWidth="1"/>
    <col min="6412" max="6412" width="1.28515625" customWidth="1"/>
    <col min="6413" max="6413" width="14" bestFit="1" customWidth="1"/>
    <col min="6657" max="6657" width="59" customWidth="1"/>
    <col min="6658" max="6658" width="14.28515625" customWidth="1"/>
    <col min="6659" max="6659" width="18.7109375" customWidth="1"/>
    <col min="6660" max="6660" width="22.42578125" customWidth="1"/>
    <col min="6661" max="6661" width="17.7109375" customWidth="1"/>
    <col min="6662" max="6662" width="14" customWidth="1"/>
    <col min="6663" max="6663" width="15.7109375" customWidth="1"/>
    <col min="6664" max="6664" width="15.42578125" customWidth="1"/>
    <col min="6665" max="6665" width="15.28515625" customWidth="1"/>
    <col min="6666" max="6666" width="19.7109375" customWidth="1"/>
    <col min="6667" max="6667" width="16.28515625" customWidth="1"/>
    <col min="6668" max="6668" width="1.28515625" customWidth="1"/>
    <col min="6669" max="6669" width="14" bestFit="1" customWidth="1"/>
    <col min="6913" max="6913" width="59" customWidth="1"/>
    <col min="6914" max="6914" width="14.28515625" customWidth="1"/>
    <col min="6915" max="6915" width="18.7109375" customWidth="1"/>
    <col min="6916" max="6916" width="22.42578125" customWidth="1"/>
    <col min="6917" max="6917" width="17.7109375" customWidth="1"/>
    <col min="6918" max="6918" width="14" customWidth="1"/>
    <col min="6919" max="6919" width="15.7109375" customWidth="1"/>
    <col min="6920" max="6920" width="15.42578125" customWidth="1"/>
    <col min="6921" max="6921" width="15.28515625" customWidth="1"/>
    <col min="6922" max="6922" width="19.7109375" customWidth="1"/>
    <col min="6923" max="6923" width="16.28515625" customWidth="1"/>
    <col min="6924" max="6924" width="1.28515625" customWidth="1"/>
    <col min="6925" max="6925" width="14" bestFit="1" customWidth="1"/>
    <col min="7169" max="7169" width="59" customWidth="1"/>
    <col min="7170" max="7170" width="14.28515625" customWidth="1"/>
    <col min="7171" max="7171" width="18.7109375" customWidth="1"/>
    <col min="7172" max="7172" width="22.42578125" customWidth="1"/>
    <col min="7173" max="7173" width="17.7109375" customWidth="1"/>
    <col min="7174" max="7174" width="14" customWidth="1"/>
    <col min="7175" max="7175" width="15.7109375" customWidth="1"/>
    <col min="7176" max="7176" width="15.42578125" customWidth="1"/>
    <col min="7177" max="7177" width="15.28515625" customWidth="1"/>
    <col min="7178" max="7178" width="19.7109375" customWidth="1"/>
    <col min="7179" max="7179" width="16.28515625" customWidth="1"/>
    <col min="7180" max="7180" width="1.28515625" customWidth="1"/>
    <col min="7181" max="7181" width="14" bestFit="1" customWidth="1"/>
    <col min="7425" max="7425" width="59" customWidth="1"/>
    <col min="7426" max="7426" width="14.28515625" customWidth="1"/>
    <col min="7427" max="7427" width="18.7109375" customWidth="1"/>
    <col min="7428" max="7428" width="22.42578125" customWidth="1"/>
    <col min="7429" max="7429" width="17.7109375" customWidth="1"/>
    <col min="7430" max="7430" width="14" customWidth="1"/>
    <col min="7431" max="7431" width="15.7109375" customWidth="1"/>
    <col min="7432" max="7432" width="15.42578125" customWidth="1"/>
    <col min="7433" max="7433" width="15.28515625" customWidth="1"/>
    <col min="7434" max="7434" width="19.7109375" customWidth="1"/>
    <col min="7435" max="7435" width="16.28515625" customWidth="1"/>
    <col min="7436" max="7436" width="1.28515625" customWidth="1"/>
    <col min="7437" max="7437" width="14" bestFit="1" customWidth="1"/>
    <col min="7681" max="7681" width="59" customWidth="1"/>
    <col min="7682" max="7682" width="14.28515625" customWidth="1"/>
    <col min="7683" max="7683" width="18.7109375" customWidth="1"/>
    <col min="7684" max="7684" width="22.42578125" customWidth="1"/>
    <col min="7685" max="7685" width="17.7109375" customWidth="1"/>
    <col min="7686" max="7686" width="14" customWidth="1"/>
    <col min="7687" max="7687" width="15.7109375" customWidth="1"/>
    <col min="7688" max="7688" width="15.42578125" customWidth="1"/>
    <col min="7689" max="7689" width="15.28515625" customWidth="1"/>
    <col min="7690" max="7690" width="19.7109375" customWidth="1"/>
    <col min="7691" max="7691" width="16.28515625" customWidth="1"/>
    <col min="7692" max="7692" width="1.28515625" customWidth="1"/>
    <col min="7693" max="7693" width="14" bestFit="1" customWidth="1"/>
    <col min="7937" max="7937" width="59" customWidth="1"/>
    <col min="7938" max="7938" width="14.28515625" customWidth="1"/>
    <col min="7939" max="7939" width="18.7109375" customWidth="1"/>
    <col min="7940" max="7940" width="22.42578125" customWidth="1"/>
    <col min="7941" max="7941" width="17.7109375" customWidth="1"/>
    <col min="7942" max="7942" width="14" customWidth="1"/>
    <col min="7943" max="7943" width="15.7109375" customWidth="1"/>
    <col min="7944" max="7944" width="15.42578125" customWidth="1"/>
    <col min="7945" max="7945" width="15.28515625" customWidth="1"/>
    <col min="7946" max="7946" width="19.7109375" customWidth="1"/>
    <col min="7947" max="7947" width="16.28515625" customWidth="1"/>
    <col min="7948" max="7948" width="1.28515625" customWidth="1"/>
    <col min="7949" max="7949" width="14" bestFit="1" customWidth="1"/>
    <col min="8193" max="8193" width="59" customWidth="1"/>
    <col min="8194" max="8194" width="14.28515625" customWidth="1"/>
    <col min="8195" max="8195" width="18.7109375" customWidth="1"/>
    <col min="8196" max="8196" width="22.42578125" customWidth="1"/>
    <col min="8197" max="8197" width="17.7109375" customWidth="1"/>
    <col min="8198" max="8198" width="14" customWidth="1"/>
    <col min="8199" max="8199" width="15.7109375" customWidth="1"/>
    <col min="8200" max="8200" width="15.42578125" customWidth="1"/>
    <col min="8201" max="8201" width="15.28515625" customWidth="1"/>
    <col min="8202" max="8202" width="19.7109375" customWidth="1"/>
    <col min="8203" max="8203" width="16.28515625" customWidth="1"/>
    <col min="8204" max="8204" width="1.28515625" customWidth="1"/>
    <col min="8205" max="8205" width="14" bestFit="1" customWidth="1"/>
    <col min="8449" max="8449" width="59" customWidth="1"/>
    <col min="8450" max="8450" width="14.28515625" customWidth="1"/>
    <col min="8451" max="8451" width="18.7109375" customWidth="1"/>
    <col min="8452" max="8452" width="22.42578125" customWidth="1"/>
    <col min="8453" max="8453" width="17.7109375" customWidth="1"/>
    <col min="8454" max="8454" width="14" customWidth="1"/>
    <col min="8455" max="8455" width="15.7109375" customWidth="1"/>
    <col min="8456" max="8456" width="15.42578125" customWidth="1"/>
    <col min="8457" max="8457" width="15.28515625" customWidth="1"/>
    <col min="8458" max="8458" width="19.7109375" customWidth="1"/>
    <col min="8459" max="8459" width="16.28515625" customWidth="1"/>
    <col min="8460" max="8460" width="1.28515625" customWidth="1"/>
    <col min="8461" max="8461" width="14" bestFit="1" customWidth="1"/>
    <col min="8705" max="8705" width="59" customWidth="1"/>
    <col min="8706" max="8706" width="14.28515625" customWidth="1"/>
    <col min="8707" max="8707" width="18.7109375" customWidth="1"/>
    <col min="8708" max="8708" width="22.42578125" customWidth="1"/>
    <col min="8709" max="8709" width="17.7109375" customWidth="1"/>
    <col min="8710" max="8710" width="14" customWidth="1"/>
    <col min="8711" max="8711" width="15.7109375" customWidth="1"/>
    <col min="8712" max="8712" width="15.42578125" customWidth="1"/>
    <col min="8713" max="8713" width="15.28515625" customWidth="1"/>
    <col min="8714" max="8714" width="19.7109375" customWidth="1"/>
    <col min="8715" max="8715" width="16.28515625" customWidth="1"/>
    <col min="8716" max="8716" width="1.28515625" customWidth="1"/>
    <col min="8717" max="8717" width="14" bestFit="1" customWidth="1"/>
    <col min="8961" max="8961" width="59" customWidth="1"/>
    <col min="8962" max="8962" width="14.28515625" customWidth="1"/>
    <col min="8963" max="8963" width="18.7109375" customWidth="1"/>
    <col min="8964" max="8964" width="22.42578125" customWidth="1"/>
    <col min="8965" max="8965" width="17.7109375" customWidth="1"/>
    <col min="8966" max="8966" width="14" customWidth="1"/>
    <col min="8967" max="8967" width="15.7109375" customWidth="1"/>
    <col min="8968" max="8968" width="15.42578125" customWidth="1"/>
    <col min="8969" max="8969" width="15.28515625" customWidth="1"/>
    <col min="8970" max="8970" width="19.7109375" customWidth="1"/>
    <col min="8971" max="8971" width="16.28515625" customWidth="1"/>
    <col min="8972" max="8972" width="1.28515625" customWidth="1"/>
    <col min="8973" max="8973" width="14" bestFit="1" customWidth="1"/>
    <col min="9217" max="9217" width="59" customWidth="1"/>
    <col min="9218" max="9218" width="14.28515625" customWidth="1"/>
    <col min="9219" max="9219" width="18.7109375" customWidth="1"/>
    <col min="9220" max="9220" width="22.42578125" customWidth="1"/>
    <col min="9221" max="9221" width="17.7109375" customWidth="1"/>
    <col min="9222" max="9222" width="14" customWidth="1"/>
    <col min="9223" max="9223" width="15.7109375" customWidth="1"/>
    <col min="9224" max="9224" width="15.42578125" customWidth="1"/>
    <col min="9225" max="9225" width="15.28515625" customWidth="1"/>
    <col min="9226" max="9226" width="19.7109375" customWidth="1"/>
    <col min="9227" max="9227" width="16.28515625" customWidth="1"/>
    <col min="9228" max="9228" width="1.28515625" customWidth="1"/>
    <col min="9229" max="9229" width="14" bestFit="1" customWidth="1"/>
    <col min="9473" max="9473" width="59" customWidth="1"/>
    <col min="9474" max="9474" width="14.28515625" customWidth="1"/>
    <col min="9475" max="9475" width="18.7109375" customWidth="1"/>
    <col min="9476" max="9476" width="22.42578125" customWidth="1"/>
    <col min="9477" max="9477" width="17.7109375" customWidth="1"/>
    <col min="9478" max="9478" width="14" customWidth="1"/>
    <col min="9479" max="9479" width="15.7109375" customWidth="1"/>
    <col min="9480" max="9480" width="15.42578125" customWidth="1"/>
    <col min="9481" max="9481" width="15.28515625" customWidth="1"/>
    <col min="9482" max="9482" width="19.7109375" customWidth="1"/>
    <col min="9483" max="9483" width="16.28515625" customWidth="1"/>
    <col min="9484" max="9484" width="1.28515625" customWidth="1"/>
    <col min="9485" max="9485" width="14" bestFit="1" customWidth="1"/>
    <col min="9729" max="9729" width="59" customWidth="1"/>
    <col min="9730" max="9730" width="14.28515625" customWidth="1"/>
    <col min="9731" max="9731" width="18.7109375" customWidth="1"/>
    <col min="9732" max="9732" width="22.42578125" customWidth="1"/>
    <col min="9733" max="9733" width="17.7109375" customWidth="1"/>
    <col min="9734" max="9734" width="14" customWidth="1"/>
    <col min="9735" max="9735" width="15.7109375" customWidth="1"/>
    <col min="9736" max="9736" width="15.42578125" customWidth="1"/>
    <col min="9737" max="9737" width="15.28515625" customWidth="1"/>
    <col min="9738" max="9738" width="19.7109375" customWidth="1"/>
    <col min="9739" max="9739" width="16.28515625" customWidth="1"/>
    <col min="9740" max="9740" width="1.28515625" customWidth="1"/>
    <col min="9741" max="9741" width="14" bestFit="1" customWidth="1"/>
    <col min="9985" max="9985" width="59" customWidth="1"/>
    <col min="9986" max="9986" width="14.28515625" customWidth="1"/>
    <col min="9987" max="9987" width="18.7109375" customWidth="1"/>
    <col min="9988" max="9988" width="22.42578125" customWidth="1"/>
    <col min="9989" max="9989" width="17.7109375" customWidth="1"/>
    <col min="9990" max="9990" width="14" customWidth="1"/>
    <col min="9991" max="9991" width="15.7109375" customWidth="1"/>
    <col min="9992" max="9992" width="15.42578125" customWidth="1"/>
    <col min="9993" max="9993" width="15.28515625" customWidth="1"/>
    <col min="9994" max="9994" width="19.7109375" customWidth="1"/>
    <col min="9995" max="9995" width="16.28515625" customWidth="1"/>
    <col min="9996" max="9996" width="1.28515625" customWidth="1"/>
    <col min="9997" max="9997" width="14" bestFit="1" customWidth="1"/>
    <col min="10241" max="10241" width="59" customWidth="1"/>
    <col min="10242" max="10242" width="14.28515625" customWidth="1"/>
    <col min="10243" max="10243" width="18.7109375" customWidth="1"/>
    <col min="10244" max="10244" width="22.42578125" customWidth="1"/>
    <col min="10245" max="10245" width="17.7109375" customWidth="1"/>
    <col min="10246" max="10246" width="14" customWidth="1"/>
    <col min="10247" max="10247" width="15.7109375" customWidth="1"/>
    <col min="10248" max="10248" width="15.42578125" customWidth="1"/>
    <col min="10249" max="10249" width="15.28515625" customWidth="1"/>
    <col min="10250" max="10250" width="19.7109375" customWidth="1"/>
    <col min="10251" max="10251" width="16.28515625" customWidth="1"/>
    <col min="10252" max="10252" width="1.28515625" customWidth="1"/>
    <col min="10253" max="10253" width="14" bestFit="1" customWidth="1"/>
    <col min="10497" max="10497" width="59" customWidth="1"/>
    <col min="10498" max="10498" width="14.28515625" customWidth="1"/>
    <col min="10499" max="10499" width="18.7109375" customWidth="1"/>
    <col min="10500" max="10500" width="22.42578125" customWidth="1"/>
    <col min="10501" max="10501" width="17.7109375" customWidth="1"/>
    <col min="10502" max="10502" width="14" customWidth="1"/>
    <col min="10503" max="10503" width="15.7109375" customWidth="1"/>
    <col min="10504" max="10504" width="15.42578125" customWidth="1"/>
    <col min="10505" max="10505" width="15.28515625" customWidth="1"/>
    <col min="10506" max="10506" width="19.7109375" customWidth="1"/>
    <col min="10507" max="10507" width="16.28515625" customWidth="1"/>
    <col min="10508" max="10508" width="1.28515625" customWidth="1"/>
    <col min="10509" max="10509" width="14" bestFit="1" customWidth="1"/>
    <col min="10753" max="10753" width="59" customWidth="1"/>
    <col min="10754" max="10754" width="14.28515625" customWidth="1"/>
    <col min="10755" max="10755" width="18.7109375" customWidth="1"/>
    <col min="10756" max="10756" width="22.42578125" customWidth="1"/>
    <col min="10757" max="10757" width="17.7109375" customWidth="1"/>
    <col min="10758" max="10758" width="14" customWidth="1"/>
    <col min="10759" max="10759" width="15.7109375" customWidth="1"/>
    <col min="10760" max="10760" width="15.42578125" customWidth="1"/>
    <col min="10761" max="10761" width="15.28515625" customWidth="1"/>
    <col min="10762" max="10762" width="19.7109375" customWidth="1"/>
    <col min="10763" max="10763" width="16.28515625" customWidth="1"/>
    <col min="10764" max="10764" width="1.28515625" customWidth="1"/>
    <col min="10765" max="10765" width="14" bestFit="1" customWidth="1"/>
    <col min="11009" max="11009" width="59" customWidth="1"/>
    <col min="11010" max="11010" width="14.28515625" customWidth="1"/>
    <col min="11011" max="11011" width="18.7109375" customWidth="1"/>
    <col min="11012" max="11012" width="22.42578125" customWidth="1"/>
    <col min="11013" max="11013" width="17.7109375" customWidth="1"/>
    <col min="11014" max="11014" width="14" customWidth="1"/>
    <col min="11015" max="11015" width="15.7109375" customWidth="1"/>
    <col min="11016" max="11016" width="15.42578125" customWidth="1"/>
    <col min="11017" max="11017" width="15.28515625" customWidth="1"/>
    <col min="11018" max="11018" width="19.7109375" customWidth="1"/>
    <col min="11019" max="11019" width="16.28515625" customWidth="1"/>
    <col min="11020" max="11020" width="1.28515625" customWidth="1"/>
    <col min="11021" max="11021" width="14" bestFit="1" customWidth="1"/>
    <col min="11265" max="11265" width="59" customWidth="1"/>
    <col min="11266" max="11266" width="14.28515625" customWidth="1"/>
    <col min="11267" max="11267" width="18.7109375" customWidth="1"/>
    <col min="11268" max="11268" width="22.42578125" customWidth="1"/>
    <col min="11269" max="11269" width="17.7109375" customWidth="1"/>
    <col min="11270" max="11270" width="14" customWidth="1"/>
    <col min="11271" max="11271" width="15.7109375" customWidth="1"/>
    <col min="11272" max="11272" width="15.42578125" customWidth="1"/>
    <col min="11273" max="11273" width="15.28515625" customWidth="1"/>
    <col min="11274" max="11274" width="19.7109375" customWidth="1"/>
    <col min="11275" max="11275" width="16.28515625" customWidth="1"/>
    <col min="11276" max="11276" width="1.28515625" customWidth="1"/>
    <col min="11277" max="11277" width="14" bestFit="1" customWidth="1"/>
    <col min="11521" max="11521" width="59" customWidth="1"/>
    <col min="11522" max="11522" width="14.28515625" customWidth="1"/>
    <col min="11523" max="11523" width="18.7109375" customWidth="1"/>
    <col min="11524" max="11524" width="22.42578125" customWidth="1"/>
    <col min="11525" max="11525" width="17.7109375" customWidth="1"/>
    <col min="11526" max="11526" width="14" customWidth="1"/>
    <col min="11527" max="11527" width="15.7109375" customWidth="1"/>
    <col min="11528" max="11528" width="15.42578125" customWidth="1"/>
    <col min="11529" max="11529" width="15.28515625" customWidth="1"/>
    <col min="11530" max="11530" width="19.7109375" customWidth="1"/>
    <col min="11531" max="11531" width="16.28515625" customWidth="1"/>
    <col min="11532" max="11532" width="1.28515625" customWidth="1"/>
    <col min="11533" max="11533" width="14" bestFit="1" customWidth="1"/>
    <col min="11777" max="11777" width="59" customWidth="1"/>
    <col min="11778" max="11778" width="14.28515625" customWidth="1"/>
    <col min="11779" max="11779" width="18.7109375" customWidth="1"/>
    <col min="11780" max="11780" width="22.42578125" customWidth="1"/>
    <col min="11781" max="11781" width="17.7109375" customWidth="1"/>
    <col min="11782" max="11782" width="14" customWidth="1"/>
    <col min="11783" max="11783" width="15.7109375" customWidth="1"/>
    <col min="11784" max="11784" width="15.42578125" customWidth="1"/>
    <col min="11785" max="11785" width="15.28515625" customWidth="1"/>
    <col min="11786" max="11786" width="19.7109375" customWidth="1"/>
    <col min="11787" max="11787" width="16.28515625" customWidth="1"/>
    <col min="11788" max="11788" width="1.28515625" customWidth="1"/>
    <col min="11789" max="11789" width="14" bestFit="1" customWidth="1"/>
    <col min="12033" max="12033" width="59" customWidth="1"/>
    <col min="12034" max="12034" width="14.28515625" customWidth="1"/>
    <col min="12035" max="12035" width="18.7109375" customWidth="1"/>
    <col min="12036" max="12036" width="22.42578125" customWidth="1"/>
    <col min="12037" max="12037" width="17.7109375" customWidth="1"/>
    <col min="12038" max="12038" width="14" customWidth="1"/>
    <col min="12039" max="12039" width="15.7109375" customWidth="1"/>
    <col min="12040" max="12040" width="15.42578125" customWidth="1"/>
    <col min="12041" max="12041" width="15.28515625" customWidth="1"/>
    <col min="12042" max="12042" width="19.7109375" customWidth="1"/>
    <col min="12043" max="12043" width="16.28515625" customWidth="1"/>
    <col min="12044" max="12044" width="1.28515625" customWidth="1"/>
    <col min="12045" max="12045" width="14" bestFit="1" customWidth="1"/>
    <col min="12289" max="12289" width="59" customWidth="1"/>
    <col min="12290" max="12290" width="14.28515625" customWidth="1"/>
    <col min="12291" max="12291" width="18.7109375" customWidth="1"/>
    <col min="12292" max="12292" width="22.42578125" customWidth="1"/>
    <col min="12293" max="12293" width="17.7109375" customWidth="1"/>
    <col min="12294" max="12294" width="14" customWidth="1"/>
    <col min="12295" max="12295" width="15.7109375" customWidth="1"/>
    <col min="12296" max="12296" width="15.42578125" customWidth="1"/>
    <col min="12297" max="12297" width="15.28515625" customWidth="1"/>
    <col min="12298" max="12298" width="19.7109375" customWidth="1"/>
    <col min="12299" max="12299" width="16.28515625" customWidth="1"/>
    <col min="12300" max="12300" width="1.28515625" customWidth="1"/>
    <col min="12301" max="12301" width="14" bestFit="1" customWidth="1"/>
    <col min="12545" max="12545" width="59" customWidth="1"/>
    <col min="12546" max="12546" width="14.28515625" customWidth="1"/>
    <col min="12547" max="12547" width="18.7109375" customWidth="1"/>
    <col min="12548" max="12548" width="22.42578125" customWidth="1"/>
    <col min="12549" max="12549" width="17.7109375" customWidth="1"/>
    <col min="12550" max="12550" width="14" customWidth="1"/>
    <col min="12551" max="12551" width="15.7109375" customWidth="1"/>
    <col min="12552" max="12552" width="15.42578125" customWidth="1"/>
    <col min="12553" max="12553" width="15.28515625" customWidth="1"/>
    <col min="12554" max="12554" width="19.7109375" customWidth="1"/>
    <col min="12555" max="12555" width="16.28515625" customWidth="1"/>
    <col min="12556" max="12556" width="1.28515625" customWidth="1"/>
    <col min="12557" max="12557" width="14" bestFit="1" customWidth="1"/>
    <col min="12801" max="12801" width="59" customWidth="1"/>
    <col min="12802" max="12802" width="14.28515625" customWidth="1"/>
    <col min="12803" max="12803" width="18.7109375" customWidth="1"/>
    <col min="12804" max="12804" width="22.42578125" customWidth="1"/>
    <col min="12805" max="12805" width="17.7109375" customWidth="1"/>
    <col min="12806" max="12806" width="14" customWidth="1"/>
    <col min="12807" max="12807" width="15.7109375" customWidth="1"/>
    <col min="12808" max="12808" width="15.42578125" customWidth="1"/>
    <col min="12809" max="12809" width="15.28515625" customWidth="1"/>
    <col min="12810" max="12810" width="19.7109375" customWidth="1"/>
    <col min="12811" max="12811" width="16.28515625" customWidth="1"/>
    <col min="12812" max="12812" width="1.28515625" customWidth="1"/>
    <col min="12813" max="12813" width="14" bestFit="1" customWidth="1"/>
    <col min="13057" max="13057" width="59" customWidth="1"/>
    <col min="13058" max="13058" width="14.28515625" customWidth="1"/>
    <col min="13059" max="13059" width="18.7109375" customWidth="1"/>
    <col min="13060" max="13060" width="22.42578125" customWidth="1"/>
    <col min="13061" max="13061" width="17.7109375" customWidth="1"/>
    <col min="13062" max="13062" width="14" customWidth="1"/>
    <col min="13063" max="13063" width="15.7109375" customWidth="1"/>
    <col min="13064" max="13064" width="15.42578125" customWidth="1"/>
    <col min="13065" max="13065" width="15.28515625" customWidth="1"/>
    <col min="13066" max="13066" width="19.7109375" customWidth="1"/>
    <col min="13067" max="13067" width="16.28515625" customWidth="1"/>
    <col min="13068" max="13068" width="1.28515625" customWidth="1"/>
    <col min="13069" max="13069" width="14" bestFit="1" customWidth="1"/>
    <col min="13313" max="13313" width="59" customWidth="1"/>
    <col min="13314" max="13314" width="14.28515625" customWidth="1"/>
    <col min="13315" max="13315" width="18.7109375" customWidth="1"/>
    <col min="13316" max="13316" width="22.42578125" customWidth="1"/>
    <col min="13317" max="13317" width="17.7109375" customWidth="1"/>
    <col min="13318" max="13318" width="14" customWidth="1"/>
    <col min="13319" max="13319" width="15.7109375" customWidth="1"/>
    <col min="13320" max="13320" width="15.42578125" customWidth="1"/>
    <col min="13321" max="13321" width="15.28515625" customWidth="1"/>
    <col min="13322" max="13322" width="19.7109375" customWidth="1"/>
    <col min="13323" max="13323" width="16.28515625" customWidth="1"/>
    <col min="13324" max="13324" width="1.28515625" customWidth="1"/>
    <col min="13325" max="13325" width="14" bestFit="1" customWidth="1"/>
    <col min="13569" max="13569" width="59" customWidth="1"/>
    <col min="13570" max="13570" width="14.28515625" customWidth="1"/>
    <col min="13571" max="13571" width="18.7109375" customWidth="1"/>
    <col min="13572" max="13572" width="22.42578125" customWidth="1"/>
    <col min="13573" max="13573" width="17.7109375" customWidth="1"/>
    <col min="13574" max="13574" width="14" customWidth="1"/>
    <col min="13575" max="13575" width="15.7109375" customWidth="1"/>
    <col min="13576" max="13576" width="15.42578125" customWidth="1"/>
    <col min="13577" max="13577" width="15.28515625" customWidth="1"/>
    <col min="13578" max="13578" width="19.7109375" customWidth="1"/>
    <col min="13579" max="13579" width="16.28515625" customWidth="1"/>
    <col min="13580" max="13580" width="1.28515625" customWidth="1"/>
    <col min="13581" max="13581" width="14" bestFit="1" customWidth="1"/>
    <col min="13825" max="13825" width="59" customWidth="1"/>
    <col min="13826" max="13826" width="14.28515625" customWidth="1"/>
    <col min="13827" max="13827" width="18.7109375" customWidth="1"/>
    <col min="13828" max="13828" width="22.42578125" customWidth="1"/>
    <col min="13829" max="13829" width="17.7109375" customWidth="1"/>
    <col min="13830" max="13830" width="14" customWidth="1"/>
    <col min="13831" max="13831" width="15.7109375" customWidth="1"/>
    <col min="13832" max="13832" width="15.42578125" customWidth="1"/>
    <col min="13833" max="13833" width="15.28515625" customWidth="1"/>
    <col min="13834" max="13834" width="19.7109375" customWidth="1"/>
    <col min="13835" max="13835" width="16.28515625" customWidth="1"/>
    <col min="13836" max="13836" width="1.28515625" customWidth="1"/>
    <col min="13837" max="13837" width="14" bestFit="1" customWidth="1"/>
    <col min="14081" max="14081" width="59" customWidth="1"/>
    <col min="14082" max="14082" width="14.28515625" customWidth="1"/>
    <col min="14083" max="14083" width="18.7109375" customWidth="1"/>
    <col min="14084" max="14084" width="22.42578125" customWidth="1"/>
    <col min="14085" max="14085" width="17.7109375" customWidth="1"/>
    <col min="14086" max="14086" width="14" customWidth="1"/>
    <col min="14087" max="14087" width="15.7109375" customWidth="1"/>
    <col min="14088" max="14088" width="15.42578125" customWidth="1"/>
    <col min="14089" max="14089" width="15.28515625" customWidth="1"/>
    <col min="14090" max="14090" width="19.7109375" customWidth="1"/>
    <col min="14091" max="14091" width="16.28515625" customWidth="1"/>
    <col min="14092" max="14092" width="1.28515625" customWidth="1"/>
    <col min="14093" max="14093" width="14" bestFit="1" customWidth="1"/>
    <col min="14337" max="14337" width="59" customWidth="1"/>
    <col min="14338" max="14338" width="14.28515625" customWidth="1"/>
    <col min="14339" max="14339" width="18.7109375" customWidth="1"/>
    <col min="14340" max="14340" width="22.42578125" customWidth="1"/>
    <col min="14341" max="14341" width="17.7109375" customWidth="1"/>
    <col min="14342" max="14342" width="14" customWidth="1"/>
    <col min="14343" max="14343" width="15.7109375" customWidth="1"/>
    <col min="14344" max="14344" width="15.42578125" customWidth="1"/>
    <col min="14345" max="14345" width="15.28515625" customWidth="1"/>
    <col min="14346" max="14346" width="19.7109375" customWidth="1"/>
    <col min="14347" max="14347" width="16.28515625" customWidth="1"/>
    <col min="14348" max="14348" width="1.28515625" customWidth="1"/>
    <col min="14349" max="14349" width="14" bestFit="1" customWidth="1"/>
    <col min="14593" max="14593" width="59" customWidth="1"/>
    <col min="14594" max="14594" width="14.28515625" customWidth="1"/>
    <col min="14595" max="14595" width="18.7109375" customWidth="1"/>
    <col min="14596" max="14596" width="22.42578125" customWidth="1"/>
    <col min="14597" max="14597" width="17.7109375" customWidth="1"/>
    <col min="14598" max="14598" width="14" customWidth="1"/>
    <col min="14599" max="14599" width="15.7109375" customWidth="1"/>
    <col min="14600" max="14600" width="15.42578125" customWidth="1"/>
    <col min="14601" max="14601" width="15.28515625" customWidth="1"/>
    <col min="14602" max="14602" width="19.7109375" customWidth="1"/>
    <col min="14603" max="14603" width="16.28515625" customWidth="1"/>
    <col min="14604" max="14604" width="1.28515625" customWidth="1"/>
    <col min="14605" max="14605" width="14" bestFit="1" customWidth="1"/>
    <col min="14849" max="14849" width="59" customWidth="1"/>
    <col min="14850" max="14850" width="14.28515625" customWidth="1"/>
    <col min="14851" max="14851" width="18.7109375" customWidth="1"/>
    <col min="14852" max="14852" width="22.42578125" customWidth="1"/>
    <col min="14853" max="14853" width="17.7109375" customWidth="1"/>
    <col min="14854" max="14854" width="14" customWidth="1"/>
    <col min="14855" max="14855" width="15.7109375" customWidth="1"/>
    <col min="14856" max="14856" width="15.42578125" customWidth="1"/>
    <col min="14857" max="14857" width="15.28515625" customWidth="1"/>
    <col min="14858" max="14858" width="19.7109375" customWidth="1"/>
    <col min="14859" max="14859" width="16.28515625" customWidth="1"/>
    <col min="14860" max="14860" width="1.28515625" customWidth="1"/>
    <col min="14861" max="14861" width="14" bestFit="1" customWidth="1"/>
    <col min="15105" max="15105" width="59" customWidth="1"/>
    <col min="15106" max="15106" width="14.28515625" customWidth="1"/>
    <col min="15107" max="15107" width="18.7109375" customWidth="1"/>
    <col min="15108" max="15108" width="22.42578125" customWidth="1"/>
    <col min="15109" max="15109" width="17.7109375" customWidth="1"/>
    <col min="15110" max="15110" width="14" customWidth="1"/>
    <col min="15111" max="15111" width="15.7109375" customWidth="1"/>
    <col min="15112" max="15112" width="15.42578125" customWidth="1"/>
    <col min="15113" max="15113" width="15.28515625" customWidth="1"/>
    <col min="15114" max="15114" width="19.7109375" customWidth="1"/>
    <col min="15115" max="15115" width="16.28515625" customWidth="1"/>
    <col min="15116" max="15116" width="1.28515625" customWidth="1"/>
    <col min="15117" max="15117" width="14" bestFit="1" customWidth="1"/>
    <col min="15361" max="15361" width="59" customWidth="1"/>
    <col min="15362" max="15362" width="14.28515625" customWidth="1"/>
    <col min="15363" max="15363" width="18.7109375" customWidth="1"/>
    <col min="15364" max="15364" width="22.42578125" customWidth="1"/>
    <col min="15365" max="15365" width="17.7109375" customWidth="1"/>
    <col min="15366" max="15366" width="14" customWidth="1"/>
    <col min="15367" max="15367" width="15.7109375" customWidth="1"/>
    <col min="15368" max="15368" width="15.42578125" customWidth="1"/>
    <col min="15369" max="15369" width="15.28515625" customWidth="1"/>
    <col min="15370" max="15370" width="19.7109375" customWidth="1"/>
    <col min="15371" max="15371" width="16.28515625" customWidth="1"/>
    <col min="15372" max="15372" width="1.28515625" customWidth="1"/>
    <col min="15373" max="15373" width="14" bestFit="1" customWidth="1"/>
    <col min="15617" max="15617" width="59" customWidth="1"/>
    <col min="15618" max="15618" width="14.28515625" customWidth="1"/>
    <col min="15619" max="15619" width="18.7109375" customWidth="1"/>
    <col min="15620" max="15620" width="22.42578125" customWidth="1"/>
    <col min="15621" max="15621" width="17.7109375" customWidth="1"/>
    <col min="15622" max="15622" width="14" customWidth="1"/>
    <col min="15623" max="15623" width="15.7109375" customWidth="1"/>
    <col min="15624" max="15624" width="15.42578125" customWidth="1"/>
    <col min="15625" max="15625" width="15.28515625" customWidth="1"/>
    <col min="15626" max="15626" width="19.7109375" customWidth="1"/>
    <col min="15627" max="15627" width="16.28515625" customWidth="1"/>
    <col min="15628" max="15628" width="1.28515625" customWidth="1"/>
    <col min="15629" max="15629" width="14" bestFit="1" customWidth="1"/>
    <col min="15873" max="15873" width="59" customWidth="1"/>
    <col min="15874" max="15874" width="14.28515625" customWidth="1"/>
    <col min="15875" max="15875" width="18.7109375" customWidth="1"/>
    <col min="15876" max="15876" width="22.42578125" customWidth="1"/>
    <col min="15877" max="15877" width="17.7109375" customWidth="1"/>
    <col min="15878" max="15878" width="14" customWidth="1"/>
    <col min="15879" max="15879" width="15.7109375" customWidth="1"/>
    <col min="15880" max="15880" width="15.42578125" customWidth="1"/>
    <col min="15881" max="15881" width="15.28515625" customWidth="1"/>
    <col min="15882" max="15882" width="19.7109375" customWidth="1"/>
    <col min="15883" max="15883" width="16.28515625" customWidth="1"/>
    <col min="15884" max="15884" width="1.28515625" customWidth="1"/>
    <col min="15885" max="15885" width="14" bestFit="1" customWidth="1"/>
    <col min="16129" max="16129" width="59" customWidth="1"/>
    <col min="16130" max="16130" width="14.28515625" customWidth="1"/>
    <col min="16131" max="16131" width="18.7109375" customWidth="1"/>
    <col min="16132" max="16132" width="22.42578125" customWidth="1"/>
    <col min="16133" max="16133" width="17.7109375" customWidth="1"/>
    <col min="16134" max="16134" width="14" customWidth="1"/>
    <col min="16135" max="16135" width="15.7109375" customWidth="1"/>
    <col min="16136" max="16136" width="15.42578125" customWidth="1"/>
    <col min="16137" max="16137" width="15.28515625" customWidth="1"/>
    <col min="16138" max="16138" width="19.7109375" customWidth="1"/>
    <col min="16139" max="16139" width="16.28515625" customWidth="1"/>
    <col min="16140" max="16140" width="1.28515625" customWidth="1"/>
    <col min="16141" max="16141" width="14" bestFit="1"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1380</v>
      </c>
      <c r="B4" s="479"/>
      <c r="C4" s="478"/>
      <c r="D4" s="20"/>
      <c r="E4" s="20"/>
      <c r="F4" s="20"/>
      <c r="G4" s="20"/>
      <c r="H4" s="20"/>
      <c r="I4" s="20"/>
      <c r="J4" s="20"/>
      <c r="K4" s="364"/>
    </row>
    <row r="5" spans="1:11" s="18" customFormat="1" x14ac:dyDescent="0.25">
      <c r="B5" s="478"/>
      <c r="C5" s="478"/>
      <c r="K5" s="362"/>
    </row>
    <row r="6" spans="1:11" s="18" customFormat="1" x14ac:dyDescent="0.25">
      <c r="A6" s="359" t="s">
        <v>21</v>
      </c>
      <c r="B6" s="746" t="s">
        <v>22</v>
      </c>
      <c r="C6" s="746" t="s">
        <v>23</v>
      </c>
      <c r="D6" s="359"/>
      <c r="E6" s="919" t="s">
        <v>24</v>
      </c>
      <c r="F6" s="919"/>
      <c r="G6" s="359" t="s">
        <v>25</v>
      </c>
      <c r="H6" s="932" t="s">
        <v>26</v>
      </c>
      <c r="I6" s="932"/>
      <c r="J6" s="359" t="s">
        <v>27</v>
      </c>
      <c r="K6" s="365" t="s">
        <v>28</v>
      </c>
    </row>
    <row r="7" spans="1:11" s="24" customFormat="1" x14ac:dyDescent="0.25">
      <c r="A7" s="933" t="s">
        <v>29</v>
      </c>
      <c r="B7" s="930" t="s">
        <v>31</v>
      </c>
      <c r="C7" s="930" t="s">
        <v>30</v>
      </c>
      <c r="D7" s="930" t="s">
        <v>32</v>
      </c>
      <c r="E7" s="930" t="s">
        <v>33</v>
      </c>
      <c r="F7" s="930"/>
      <c r="G7" s="930" t="s">
        <v>34</v>
      </c>
      <c r="H7" s="930" t="s">
        <v>35</v>
      </c>
      <c r="I7" s="930"/>
      <c r="J7" s="930" t="s">
        <v>36</v>
      </c>
      <c r="K7" s="931" t="s">
        <v>37</v>
      </c>
    </row>
    <row r="8" spans="1:11" s="24" customFormat="1" x14ac:dyDescent="0.25">
      <c r="A8" s="933"/>
      <c r="B8" s="930"/>
      <c r="C8" s="930"/>
      <c r="D8" s="930"/>
      <c r="E8" s="744" t="s">
        <v>38</v>
      </c>
      <c r="F8" s="744" t="s">
        <v>39</v>
      </c>
      <c r="G8" s="930"/>
      <c r="H8" s="744" t="s">
        <v>38</v>
      </c>
      <c r="I8" s="744" t="s">
        <v>39</v>
      </c>
      <c r="J8" s="930"/>
      <c r="K8" s="931"/>
    </row>
    <row r="9" spans="1:11" ht="15.95" customHeight="1" x14ac:dyDescent="0.25">
      <c r="A9" s="690" t="s">
        <v>40</v>
      </c>
      <c r="B9" s="480"/>
      <c r="C9" s="480"/>
      <c r="D9" s="155"/>
      <c r="E9" s="32"/>
      <c r="F9" s="32"/>
      <c r="G9" s="32"/>
      <c r="H9" s="33"/>
      <c r="I9" s="33"/>
      <c r="J9" s="32"/>
      <c r="K9" s="34">
        <f>SUM(K10)</f>
        <v>0</v>
      </c>
    </row>
    <row r="10" spans="1:11" ht="15.95" customHeight="1" x14ac:dyDescent="0.25">
      <c r="A10" s="35"/>
      <c r="B10" s="481"/>
      <c r="C10" s="481"/>
      <c r="D10" s="36"/>
      <c r="E10" s="36"/>
      <c r="F10" s="36"/>
      <c r="G10" s="36"/>
      <c r="H10" s="36"/>
      <c r="I10" s="36"/>
      <c r="J10" s="839"/>
      <c r="K10" s="76"/>
    </row>
    <row r="11" spans="1:11" ht="15.95" customHeight="1" x14ac:dyDescent="0.25">
      <c r="A11" s="690" t="s">
        <v>41</v>
      </c>
      <c r="B11" s="480"/>
      <c r="C11" s="480"/>
      <c r="D11" s="155"/>
      <c r="E11" s="32"/>
      <c r="F11" s="32"/>
      <c r="G11" s="32"/>
      <c r="H11" s="33"/>
      <c r="I11" s="33"/>
      <c r="J11" s="32"/>
      <c r="K11" s="34">
        <f>+K12+K18+K19</f>
        <v>53689570.899999999</v>
      </c>
    </row>
    <row r="12" spans="1:11" ht="15.95" customHeight="1" x14ac:dyDescent="0.25">
      <c r="A12" s="252" t="s">
        <v>1315</v>
      </c>
      <c r="B12" s="483" t="s">
        <v>139</v>
      </c>
      <c r="C12" s="483" t="s">
        <v>1316</v>
      </c>
      <c r="D12" s="840" t="s">
        <v>2323</v>
      </c>
      <c r="E12" s="250"/>
      <c r="F12" s="250"/>
      <c r="G12" s="41"/>
      <c r="H12" s="750">
        <v>240</v>
      </c>
      <c r="I12" s="750">
        <v>1800</v>
      </c>
      <c r="J12" s="839" t="s">
        <v>1317</v>
      </c>
      <c r="K12" s="973">
        <f>2000325.52+7591906.97+303044+946413.17</f>
        <v>10841689.66</v>
      </c>
    </row>
    <row r="13" spans="1:11" ht="15.95" customHeight="1" x14ac:dyDescent="0.25">
      <c r="A13" s="252" t="s">
        <v>1318</v>
      </c>
      <c r="B13" s="483" t="s">
        <v>139</v>
      </c>
      <c r="C13" s="483" t="s">
        <v>1316</v>
      </c>
      <c r="D13" s="840" t="s">
        <v>2324</v>
      </c>
      <c r="E13" s="250"/>
      <c r="F13" s="250"/>
      <c r="G13" s="41"/>
      <c r="H13" s="750">
        <v>240</v>
      </c>
      <c r="I13" s="750">
        <v>1800</v>
      </c>
      <c r="J13" s="839" t="s">
        <v>1317</v>
      </c>
      <c r="K13" s="973"/>
    </row>
    <row r="14" spans="1:11" ht="15.95" customHeight="1" x14ac:dyDescent="0.25">
      <c r="A14" s="252" t="s">
        <v>1319</v>
      </c>
      <c r="B14" s="483" t="s">
        <v>139</v>
      </c>
      <c r="C14" s="483" t="s">
        <v>1316</v>
      </c>
      <c r="D14" s="840" t="s">
        <v>1320</v>
      </c>
      <c r="E14" s="250"/>
      <c r="F14" s="250"/>
      <c r="G14" s="41"/>
      <c r="H14" s="750">
        <v>180</v>
      </c>
      <c r="I14" s="750">
        <v>1200</v>
      </c>
      <c r="J14" s="839" t="s">
        <v>1317</v>
      </c>
      <c r="K14" s="973"/>
    </row>
    <row r="15" spans="1:11" ht="15.95" customHeight="1" x14ac:dyDescent="0.25">
      <c r="A15" s="252" t="s">
        <v>1321</v>
      </c>
      <c r="B15" s="483" t="s">
        <v>139</v>
      </c>
      <c r="C15" s="483" t="s">
        <v>1316</v>
      </c>
      <c r="D15" s="840" t="s">
        <v>1322</v>
      </c>
      <c r="E15" s="250"/>
      <c r="F15" s="250"/>
      <c r="G15" s="41"/>
      <c r="H15" s="750">
        <v>180</v>
      </c>
      <c r="I15" s="750">
        <v>1200</v>
      </c>
      <c r="J15" s="839" t="s">
        <v>1317</v>
      </c>
      <c r="K15" s="973"/>
    </row>
    <row r="16" spans="1:11" ht="15.95" customHeight="1" x14ac:dyDescent="0.25">
      <c r="A16" s="252" t="s">
        <v>1323</v>
      </c>
      <c r="B16" s="483" t="s">
        <v>139</v>
      </c>
      <c r="C16" s="483" t="s">
        <v>1316</v>
      </c>
      <c r="D16" s="840" t="s">
        <v>2325</v>
      </c>
      <c r="E16" s="250"/>
      <c r="F16" s="250"/>
      <c r="G16" s="41"/>
      <c r="H16" s="750">
        <v>150</v>
      </c>
      <c r="I16" s="750">
        <v>800</v>
      </c>
      <c r="J16" s="839" t="s">
        <v>1317</v>
      </c>
      <c r="K16" s="973"/>
    </row>
    <row r="17" spans="1:13" ht="15.95" customHeight="1" x14ac:dyDescent="0.25">
      <c r="A17" s="252" t="s">
        <v>1324</v>
      </c>
      <c r="B17" s="483" t="s">
        <v>139</v>
      </c>
      <c r="C17" s="483" t="s">
        <v>1316</v>
      </c>
      <c r="D17" s="840" t="s">
        <v>2326</v>
      </c>
      <c r="E17" s="250"/>
      <c r="F17" s="250"/>
      <c r="G17" s="41"/>
      <c r="H17" s="750">
        <v>150</v>
      </c>
      <c r="I17" s="750">
        <v>800</v>
      </c>
      <c r="J17" s="839" t="s">
        <v>1317</v>
      </c>
      <c r="K17" s="973"/>
    </row>
    <row r="18" spans="1:13" ht="15.95" customHeight="1" x14ac:dyDescent="0.25">
      <c r="A18" s="252" t="s">
        <v>1325</v>
      </c>
      <c r="B18" s="483" t="s">
        <v>230</v>
      </c>
      <c r="C18" s="483" t="s">
        <v>1326</v>
      </c>
      <c r="D18" s="840" t="s">
        <v>2327</v>
      </c>
      <c r="E18" s="840" t="s">
        <v>2328</v>
      </c>
      <c r="F18" s="840" t="s">
        <v>1327</v>
      </c>
      <c r="G18" s="41"/>
      <c r="H18" s="41"/>
      <c r="I18" s="41"/>
      <c r="J18" s="839" t="s">
        <v>1317</v>
      </c>
      <c r="K18" s="42">
        <f>21548318.8+2356886.13+3860437.2</f>
        <v>27765642.129999999</v>
      </c>
    </row>
    <row r="19" spans="1:13" ht="15.95" customHeight="1" x14ac:dyDescent="0.25">
      <c r="A19" s="91" t="s">
        <v>2331</v>
      </c>
      <c r="B19" s="483" t="s">
        <v>160</v>
      </c>
      <c r="C19" s="483" t="s">
        <v>1328</v>
      </c>
      <c r="D19" s="366"/>
      <c r="E19" s="250"/>
      <c r="F19" s="250"/>
      <c r="G19" s="41"/>
      <c r="H19" s="750">
        <v>250</v>
      </c>
      <c r="I19" s="750">
        <v>470</v>
      </c>
      <c r="J19" s="839" t="s">
        <v>1317</v>
      </c>
      <c r="K19" s="973">
        <f>4631157.69+2112776.91+14232.86+1292598.45+337196.73+6684276.49+9999.98</f>
        <v>15082239.110000001</v>
      </c>
      <c r="M19" s="203"/>
    </row>
    <row r="20" spans="1:13" ht="15.95" customHeight="1" x14ac:dyDescent="0.25">
      <c r="A20" s="252" t="s">
        <v>1329</v>
      </c>
      <c r="B20" s="483" t="s">
        <v>139</v>
      </c>
      <c r="C20" s="483" t="s">
        <v>1027</v>
      </c>
      <c r="D20" s="366"/>
      <c r="E20" s="250"/>
      <c r="F20" s="250"/>
      <c r="G20" s="41"/>
      <c r="H20" s="750">
        <v>340</v>
      </c>
      <c r="I20" s="750">
        <v>500</v>
      </c>
      <c r="J20" s="839" t="s">
        <v>1317</v>
      </c>
      <c r="K20" s="973"/>
    </row>
    <row r="21" spans="1:13" ht="15.95" customHeight="1" x14ac:dyDescent="0.25">
      <c r="A21" s="252" t="s">
        <v>1330</v>
      </c>
      <c r="B21" s="483" t="s">
        <v>1331</v>
      </c>
      <c r="C21" s="483" t="s">
        <v>1027</v>
      </c>
      <c r="D21" s="366"/>
      <c r="E21" s="250"/>
      <c r="F21" s="250"/>
      <c r="G21" s="41"/>
      <c r="H21" s="750">
        <v>25</v>
      </c>
      <c r="I21" s="750">
        <v>31</v>
      </c>
      <c r="J21" s="839" t="s">
        <v>1317</v>
      </c>
      <c r="K21" s="973"/>
    </row>
    <row r="22" spans="1:13" ht="15.95" customHeight="1" x14ac:dyDescent="0.25">
      <c r="A22" s="252" t="s">
        <v>1330</v>
      </c>
      <c r="B22" s="483" t="s">
        <v>1331</v>
      </c>
      <c r="C22" s="483" t="s">
        <v>1332</v>
      </c>
      <c r="D22" s="366"/>
      <c r="E22" s="250"/>
      <c r="F22" s="76" t="s">
        <v>260</v>
      </c>
      <c r="G22" s="750">
        <v>2200</v>
      </c>
      <c r="H22" s="41"/>
      <c r="I22" s="41"/>
      <c r="J22" s="839" t="s">
        <v>1317</v>
      </c>
      <c r="K22" s="973"/>
    </row>
    <row r="23" spans="1:13" s="25" customFormat="1" ht="15.95" customHeight="1" x14ac:dyDescent="0.25">
      <c r="A23" s="252" t="s">
        <v>1333</v>
      </c>
      <c r="B23" s="483" t="s">
        <v>285</v>
      </c>
      <c r="C23" s="483" t="s">
        <v>1328</v>
      </c>
      <c r="D23" s="366"/>
      <c r="E23" s="366"/>
      <c r="F23" s="47"/>
      <c r="G23" s="123">
        <v>160</v>
      </c>
      <c r="H23" s="88"/>
      <c r="I23" s="88"/>
      <c r="J23" s="839" t="s">
        <v>1317</v>
      </c>
      <c r="K23" s="973"/>
    </row>
    <row r="24" spans="1:13" s="25" customFormat="1" ht="15.95" customHeight="1" x14ac:dyDescent="0.25">
      <c r="A24" s="252" t="s">
        <v>1334</v>
      </c>
      <c r="B24" s="483" t="s">
        <v>285</v>
      </c>
      <c r="C24" s="483" t="s">
        <v>1027</v>
      </c>
      <c r="D24" s="366"/>
      <c r="E24" s="367" t="s">
        <v>1335</v>
      </c>
      <c r="F24" s="367" t="s">
        <v>1336</v>
      </c>
      <c r="G24" s="88"/>
      <c r="H24" s="369"/>
      <c r="I24" s="369"/>
      <c r="J24" s="839" t="s">
        <v>1317</v>
      </c>
      <c r="K24" s="973"/>
    </row>
    <row r="25" spans="1:13" s="25" customFormat="1" ht="15.95" customHeight="1" x14ac:dyDescent="0.25">
      <c r="A25" s="252" t="s">
        <v>1337</v>
      </c>
      <c r="B25" s="483" t="s">
        <v>1331</v>
      </c>
      <c r="C25" s="483" t="s">
        <v>1328</v>
      </c>
      <c r="D25" s="366"/>
      <c r="E25" s="366"/>
      <c r="F25" s="47"/>
      <c r="G25" s="123">
        <v>1800</v>
      </c>
      <c r="H25" s="88"/>
      <c r="I25" s="88"/>
      <c r="J25" s="839" t="s">
        <v>1317</v>
      </c>
      <c r="K25" s="973"/>
    </row>
    <row r="26" spans="1:13" s="25" customFormat="1" ht="15.95" customHeight="1" x14ac:dyDescent="0.25">
      <c r="A26" s="252" t="s">
        <v>1338</v>
      </c>
      <c r="B26" s="483" t="s">
        <v>1331</v>
      </c>
      <c r="C26" s="483" t="s">
        <v>1328</v>
      </c>
      <c r="D26" s="366"/>
      <c r="E26" s="366"/>
      <c r="F26" s="47"/>
      <c r="G26" s="123">
        <v>1175</v>
      </c>
      <c r="H26" s="88"/>
      <c r="I26" s="88"/>
      <c r="J26" s="839" t="s">
        <v>1317</v>
      </c>
      <c r="K26" s="973"/>
    </row>
    <row r="27" spans="1:13" ht="15.95" customHeight="1" x14ac:dyDescent="0.25">
      <c r="A27" s="252" t="s">
        <v>1339</v>
      </c>
      <c r="B27" s="483" t="s">
        <v>1331</v>
      </c>
      <c r="C27" s="483" t="s">
        <v>1332</v>
      </c>
      <c r="D27" s="366"/>
      <c r="E27" s="250"/>
      <c r="F27" s="76" t="s">
        <v>260</v>
      </c>
      <c r="G27" s="750">
        <v>850</v>
      </c>
      <c r="H27" s="41"/>
      <c r="I27" s="41"/>
      <c r="J27" s="839" t="s">
        <v>1317</v>
      </c>
      <c r="K27" s="973"/>
    </row>
    <row r="28" spans="1:13" s="25" customFormat="1" ht="15.95" customHeight="1" x14ac:dyDescent="0.25">
      <c r="A28" s="252"/>
      <c r="B28" s="483"/>
      <c r="C28" s="483"/>
      <c r="D28" s="366"/>
      <c r="E28" s="367"/>
      <c r="F28" s="367"/>
      <c r="G28" s="47"/>
      <c r="H28" s="368"/>
      <c r="I28" s="368"/>
      <c r="J28" s="839"/>
      <c r="K28" s="76"/>
    </row>
    <row r="29" spans="1:13" ht="15.95" customHeight="1" x14ac:dyDescent="0.25">
      <c r="A29" s="690" t="s">
        <v>60</v>
      </c>
      <c r="B29" s="480"/>
      <c r="C29" s="480"/>
      <c r="D29" s="155"/>
      <c r="E29" s="32"/>
      <c r="F29" s="32"/>
      <c r="G29" s="32"/>
      <c r="H29" s="33"/>
      <c r="I29" s="33"/>
      <c r="J29" s="32"/>
      <c r="K29" s="34">
        <f>+K30</f>
        <v>6592348.6799999997</v>
      </c>
    </row>
    <row r="30" spans="1:13" s="25" customFormat="1" ht="15.95" customHeight="1" x14ac:dyDescent="0.25">
      <c r="A30" s="252" t="s">
        <v>1340</v>
      </c>
      <c r="B30" s="483" t="s">
        <v>1341</v>
      </c>
      <c r="C30" s="483" t="s">
        <v>1342</v>
      </c>
      <c r="D30" s="47"/>
      <c r="E30" s="47"/>
      <c r="F30" s="47"/>
      <c r="G30" s="47"/>
      <c r="H30" s="47"/>
      <c r="I30" s="47"/>
      <c r="J30" s="839" t="s">
        <v>1317</v>
      </c>
      <c r="K30" s="123">
        <f>1041503.87+183923.64+5080900.06+138566.86+147454.25</f>
        <v>6592348.6799999997</v>
      </c>
    </row>
    <row r="31" spans="1:13" s="18" customFormat="1" ht="15.95" customHeight="1" x14ac:dyDescent="0.25">
      <c r="A31" s="35"/>
      <c r="B31" s="486"/>
      <c r="C31" s="486"/>
      <c r="D31" s="47"/>
      <c r="E31" s="47"/>
      <c r="F31" s="47"/>
      <c r="G31" s="47"/>
      <c r="H31" s="47"/>
      <c r="I31" s="47"/>
      <c r="J31" s="839"/>
      <c r="K31" s="123"/>
    </row>
    <row r="32" spans="1:13" ht="15.95" customHeight="1" x14ac:dyDescent="0.25">
      <c r="A32" s="690" t="s">
        <v>61</v>
      </c>
      <c r="B32" s="480"/>
      <c r="C32" s="480"/>
      <c r="D32" s="155"/>
      <c r="E32" s="32"/>
      <c r="F32" s="32"/>
      <c r="G32" s="32"/>
      <c r="H32" s="33"/>
      <c r="I32" s="33"/>
      <c r="J32" s="32"/>
      <c r="K32" s="34">
        <f>+K33+K36+K37+K39+K40+K41+K42+K43+K44</f>
        <v>8259814.75</v>
      </c>
    </row>
    <row r="33" spans="1:11" ht="15.95" customHeight="1" x14ac:dyDescent="0.25">
      <c r="A33" s="252" t="s">
        <v>1343</v>
      </c>
      <c r="B33" s="483" t="s">
        <v>1331</v>
      </c>
      <c r="C33" s="483" t="s">
        <v>1332</v>
      </c>
      <c r="D33" s="369"/>
      <c r="E33" s="250"/>
      <c r="F33" s="250"/>
      <c r="G33" s="41"/>
      <c r="H33" s="750">
        <v>200</v>
      </c>
      <c r="I33" s="750">
        <v>650</v>
      </c>
      <c r="J33" s="839" t="s">
        <v>1317</v>
      </c>
      <c r="K33" s="973">
        <v>750836.44</v>
      </c>
    </row>
    <row r="34" spans="1:11" ht="15.95" customHeight="1" x14ac:dyDescent="0.25">
      <c r="A34" s="252" t="s">
        <v>1344</v>
      </c>
      <c r="B34" s="483" t="s">
        <v>160</v>
      </c>
      <c r="C34" s="483" t="s">
        <v>1328</v>
      </c>
      <c r="D34" s="369"/>
      <c r="E34" s="250"/>
      <c r="F34" s="250"/>
      <c r="G34" s="41"/>
      <c r="H34" s="750">
        <v>600</v>
      </c>
      <c r="I34" s="750">
        <v>1000</v>
      </c>
      <c r="J34" s="839" t="s">
        <v>1317</v>
      </c>
      <c r="K34" s="973"/>
    </row>
    <row r="35" spans="1:11" ht="15.95" customHeight="1" x14ac:dyDescent="0.25">
      <c r="A35" s="252" t="s">
        <v>1345</v>
      </c>
      <c r="B35" s="483" t="s">
        <v>1346</v>
      </c>
      <c r="C35" s="483" t="s">
        <v>1328</v>
      </c>
      <c r="D35" s="366"/>
      <c r="E35" s="250"/>
      <c r="F35" s="250"/>
      <c r="G35" s="41"/>
      <c r="H35" s="750">
        <v>7000</v>
      </c>
      <c r="I35" s="750">
        <v>24000</v>
      </c>
      <c r="J35" s="839" t="s">
        <v>1317</v>
      </c>
      <c r="K35" s="973"/>
    </row>
    <row r="36" spans="1:11" ht="15.95" customHeight="1" x14ac:dyDescent="0.25">
      <c r="A36" s="252" t="s">
        <v>1347</v>
      </c>
      <c r="B36" s="483" t="s">
        <v>1331</v>
      </c>
      <c r="C36" s="483" t="s">
        <v>1348</v>
      </c>
      <c r="D36" s="370">
        <v>0.03</v>
      </c>
      <c r="E36" s="370">
        <v>0.03</v>
      </c>
      <c r="F36" s="371">
        <v>0.04</v>
      </c>
      <c r="G36" s="41"/>
      <c r="H36" s="41"/>
      <c r="I36" s="41"/>
      <c r="J36" s="839" t="s">
        <v>1317</v>
      </c>
      <c r="K36" s="750">
        <v>136853.41</v>
      </c>
    </row>
    <row r="37" spans="1:11" s="25" customFormat="1" ht="15.95" customHeight="1" x14ac:dyDescent="0.25">
      <c r="A37" s="252" t="s">
        <v>1349</v>
      </c>
      <c r="B37" s="483" t="s">
        <v>1331</v>
      </c>
      <c r="C37" s="483" t="s">
        <v>1328</v>
      </c>
      <c r="D37" s="366"/>
      <c r="E37" s="372"/>
      <c r="F37" s="372"/>
      <c r="G37" s="88"/>
      <c r="H37" s="369">
        <v>340</v>
      </c>
      <c r="I37" s="369">
        <v>450</v>
      </c>
      <c r="J37" s="839" t="s">
        <v>1317</v>
      </c>
      <c r="K37" s="972">
        <f>141972.7+67268.91+8120</f>
        <v>217361.61000000002</v>
      </c>
    </row>
    <row r="38" spans="1:11" s="25" customFormat="1" ht="15.95" customHeight="1" x14ac:dyDescent="0.25">
      <c r="A38" s="252" t="s">
        <v>1350</v>
      </c>
      <c r="B38" s="483" t="s">
        <v>1331</v>
      </c>
      <c r="C38" s="483" t="s">
        <v>1328</v>
      </c>
      <c r="D38" s="366"/>
      <c r="E38" s="372"/>
      <c r="F38" s="372"/>
      <c r="G38" s="88"/>
      <c r="H38" s="369">
        <v>45</v>
      </c>
      <c r="I38" s="369">
        <v>900</v>
      </c>
      <c r="J38" s="839" t="s">
        <v>1317</v>
      </c>
      <c r="K38" s="972"/>
    </row>
    <row r="39" spans="1:11" s="25" customFormat="1" ht="15.95" customHeight="1" x14ac:dyDescent="0.25">
      <c r="A39" s="252" t="s">
        <v>1351</v>
      </c>
      <c r="B39" s="483" t="s">
        <v>160</v>
      </c>
      <c r="C39" s="483" t="s">
        <v>1352</v>
      </c>
      <c r="D39" s="366"/>
      <c r="E39" s="372"/>
      <c r="F39" s="372"/>
      <c r="G39" s="88"/>
      <c r="H39" s="369">
        <v>300</v>
      </c>
      <c r="I39" s="369">
        <v>1500</v>
      </c>
      <c r="J39" s="839" t="s">
        <v>1317</v>
      </c>
      <c r="K39" s="123">
        <v>9048.86</v>
      </c>
    </row>
    <row r="40" spans="1:11" s="25" customFormat="1" ht="15.95" customHeight="1" x14ac:dyDescent="0.25">
      <c r="A40" s="252" t="s">
        <v>1353</v>
      </c>
      <c r="B40" s="483" t="s">
        <v>230</v>
      </c>
      <c r="C40" s="483" t="s">
        <v>1332</v>
      </c>
      <c r="D40" s="366"/>
      <c r="E40" s="372"/>
      <c r="F40" s="372"/>
      <c r="G40" s="841">
        <v>150</v>
      </c>
      <c r="H40" s="369"/>
      <c r="I40" s="369"/>
      <c r="J40" s="839" t="s">
        <v>1354</v>
      </c>
      <c r="K40" s="123">
        <v>357012.71</v>
      </c>
    </row>
    <row r="41" spans="1:11" ht="15.95" customHeight="1" x14ac:dyDescent="0.25">
      <c r="A41" s="252" t="s">
        <v>1355</v>
      </c>
      <c r="B41" s="483" t="s">
        <v>230</v>
      </c>
      <c r="C41" s="483" t="s">
        <v>1356</v>
      </c>
      <c r="D41" s="370"/>
      <c r="E41" s="370"/>
      <c r="F41" s="371"/>
      <c r="G41" s="36"/>
      <c r="H41" s="36"/>
      <c r="I41" s="36"/>
      <c r="J41" s="839" t="s">
        <v>1357</v>
      </c>
      <c r="K41" s="750">
        <v>40799.85</v>
      </c>
    </row>
    <row r="42" spans="1:11" ht="15.95" customHeight="1" x14ac:dyDescent="0.25">
      <c r="A42" s="252" t="s">
        <v>1358</v>
      </c>
      <c r="B42" s="483" t="s">
        <v>1359</v>
      </c>
      <c r="C42" s="483" t="s">
        <v>1356</v>
      </c>
      <c r="D42" s="370"/>
      <c r="E42" s="370"/>
      <c r="F42" s="371"/>
      <c r="G42" s="36"/>
      <c r="H42" s="36"/>
      <c r="I42" s="36"/>
      <c r="J42" s="839" t="s">
        <v>1360</v>
      </c>
      <c r="K42" s="750">
        <v>6107397.1600000001</v>
      </c>
    </row>
    <row r="43" spans="1:11" ht="15.95" customHeight="1" x14ac:dyDescent="0.25">
      <c r="A43" s="252" t="s">
        <v>1361</v>
      </c>
      <c r="B43" s="483" t="s">
        <v>1215</v>
      </c>
      <c r="C43" s="483" t="s">
        <v>1362</v>
      </c>
      <c r="D43" s="370">
        <v>0.17</v>
      </c>
      <c r="E43" s="370"/>
      <c r="F43" s="371"/>
      <c r="G43" s="36"/>
      <c r="H43" s="36"/>
      <c r="I43" s="36"/>
      <c r="J43" s="839" t="s">
        <v>1363</v>
      </c>
      <c r="K43" s="750">
        <v>340504.71</v>
      </c>
    </row>
    <row r="44" spans="1:11" ht="15.95" customHeight="1" x14ac:dyDescent="0.25">
      <c r="A44" s="252" t="s">
        <v>1364</v>
      </c>
      <c r="B44" s="483" t="s">
        <v>1359</v>
      </c>
      <c r="C44" s="483" t="s">
        <v>1356</v>
      </c>
      <c r="D44" s="370"/>
      <c r="E44" s="370"/>
      <c r="F44" s="371"/>
      <c r="G44" s="36"/>
      <c r="H44" s="36"/>
      <c r="I44" s="36"/>
      <c r="J44" s="839" t="s">
        <v>1365</v>
      </c>
      <c r="K44" s="750">
        <v>300000</v>
      </c>
    </row>
    <row r="45" spans="1:11" ht="15.95" customHeight="1" x14ac:dyDescent="0.25">
      <c r="A45" s="35"/>
      <c r="B45" s="481"/>
      <c r="C45" s="481"/>
      <c r="D45" s="36"/>
      <c r="E45" s="36"/>
      <c r="F45" s="36"/>
      <c r="G45" s="36"/>
      <c r="H45" s="36"/>
      <c r="I45" s="36"/>
      <c r="J45" s="839"/>
      <c r="K45" s="76"/>
    </row>
    <row r="46" spans="1:11" ht="15.95" customHeight="1" x14ac:dyDescent="0.25">
      <c r="A46" s="690" t="s">
        <v>74</v>
      </c>
      <c r="B46" s="480"/>
      <c r="C46" s="480"/>
      <c r="D46" s="155"/>
      <c r="E46" s="32"/>
      <c r="F46" s="32"/>
      <c r="G46" s="32"/>
      <c r="H46" s="33"/>
      <c r="I46" s="33"/>
      <c r="J46" s="32"/>
      <c r="K46" s="34">
        <f>+K47+K48+K49</f>
        <v>2603404.9300000002</v>
      </c>
    </row>
    <row r="47" spans="1:11" s="354" customFormat="1" ht="15.95" customHeight="1" x14ac:dyDescent="0.25">
      <c r="A47" s="571" t="s">
        <v>1366</v>
      </c>
      <c r="B47" s="836" t="s">
        <v>230</v>
      </c>
      <c r="C47" s="836" t="s">
        <v>1332</v>
      </c>
      <c r="D47" s="373"/>
      <c r="E47" s="837"/>
      <c r="F47" s="837"/>
      <c r="G47" s="330"/>
      <c r="H47" s="135">
        <v>1000</v>
      </c>
      <c r="I47" s="135">
        <v>7000</v>
      </c>
      <c r="J47" s="839" t="s">
        <v>1317</v>
      </c>
      <c r="K47" s="135">
        <f>90720+89100+14820+25112.86</f>
        <v>219752.86</v>
      </c>
    </row>
    <row r="48" spans="1:11" s="26" customFormat="1" ht="15.95" customHeight="1" x14ac:dyDescent="0.25">
      <c r="A48" s="252" t="s">
        <v>165</v>
      </c>
      <c r="B48" s="483" t="s">
        <v>230</v>
      </c>
      <c r="C48" s="483" t="s">
        <v>1367</v>
      </c>
      <c r="D48" s="369"/>
      <c r="E48" s="838"/>
      <c r="F48" s="838"/>
      <c r="G48" s="76"/>
      <c r="H48" s="750">
        <v>2</v>
      </c>
      <c r="I48" s="750">
        <v>2000</v>
      </c>
      <c r="J48" s="839" t="s">
        <v>1317</v>
      </c>
      <c r="K48" s="750">
        <f>666154.88+80735.78+952560+219095.31+235350.39</f>
        <v>2153896.3600000003</v>
      </c>
    </row>
    <row r="49" spans="1:11" ht="15.95" customHeight="1" x14ac:dyDescent="0.25">
      <c r="A49" s="252" t="s">
        <v>1368</v>
      </c>
      <c r="B49" s="483" t="s">
        <v>160</v>
      </c>
      <c r="C49" s="483" t="s">
        <v>1369</v>
      </c>
      <c r="D49" s="366"/>
      <c r="E49" s="250"/>
      <c r="F49" s="250"/>
      <c r="G49" s="36"/>
      <c r="H49" s="750">
        <v>3</v>
      </c>
      <c r="I49" s="750">
        <v>800</v>
      </c>
      <c r="J49" s="839" t="s">
        <v>1317</v>
      </c>
      <c r="K49" s="750">
        <v>229755.71</v>
      </c>
    </row>
    <row r="50" spans="1:11" ht="15.95" customHeight="1" x14ac:dyDescent="0.25">
      <c r="A50" s="35"/>
      <c r="B50" s="481"/>
      <c r="C50" s="481"/>
      <c r="D50" s="36"/>
      <c r="E50" s="36"/>
      <c r="F50" s="36"/>
      <c r="G50" s="36"/>
      <c r="H50" s="36"/>
      <c r="I50" s="36"/>
      <c r="J50" s="839"/>
      <c r="K50" s="76"/>
    </row>
    <row r="51" spans="1:11" ht="15.95" customHeight="1" x14ac:dyDescent="0.25">
      <c r="A51" s="690" t="s">
        <v>75</v>
      </c>
      <c r="B51" s="480"/>
      <c r="C51" s="480"/>
      <c r="D51" s="155"/>
      <c r="E51" s="32"/>
      <c r="F51" s="32"/>
      <c r="G51" s="32"/>
      <c r="H51" s="33"/>
      <c r="I51" s="33"/>
      <c r="J51" s="32"/>
      <c r="K51" s="34">
        <f>+K52</f>
        <v>1273411.07</v>
      </c>
    </row>
    <row r="52" spans="1:11" s="26" customFormat="1" ht="15.95" customHeight="1" x14ac:dyDescent="0.25">
      <c r="A52" s="252" t="s">
        <v>1370</v>
      </c>
      <c r="B52" s="483" t="s">
        <v>1331</v>
      </c>
      <c r="C52" s="483" t="s">
        <v>1371</v>
      </c>
      <c r="D52" s="366"/>
      <c r="E52" s="366"/>
      <c r="F52" s="366"/>
      <c r="G52" s="36"/>
      <c r="H52" s="750">
        <v>340</v>
      </c>
      <c r="I52" s="750">
        <v>3400</v>
      </c>
      <c r="J52" s="839" t="s">
        <v>1317</v>
      </c>
      <c r="K52" s="750">
        <v>1273411.07</v>
      </c>
    </row>
    <row r="53" spans="1:11" s="26" customFormat="1" ht="15.95" customHeight="1" x14ac:dyDescent="0.25">
      <c r="A53" s="252"/>
      <c r="B53" s="483"/>
      <c r="C53" s="483"/>
      <c r="D53" s="366"/>
      <c r="E53" s="366"/>
      <c r="F53" s="366"/>
      <c r="G53" s="36"/>
      <c r="H53" s="76"/>
      <c r="I53" s="76"/>
      <c r="J53" s="839"/>
      <c r="K53" s="76"/>
    </row>
    <row r="54" spans="1:11" ht="15.95" customHeight="1" x14ac:dyDescent="0.25">
      <c r="A54" s="690" t="s">
        <v>78</v>
      </c>
      <c r="B54" s="480"/>
      <c r="C54" s="480"/>
      <c r="D54" s="155"/>
      <c r="E54" s="32"/>
      <c r="F54" s="32"/>
      <c r="G54" s="32"/>
      <c r="H54" s="33"/>
      <c r="I54" s="33"/>
      <c r="J54" s="32"/>
      <c r="K54" s="34">
        <f>+K55</f>
        <v>0</v>
      </c>
    </row>
    <row r="55" spans="1:11" s="25" customFormat="1" ht="15.95" customHeight="1" x14ac:dyDescent="0.25">
      <c r="A55" s="45"/>
      <c r="B55" s="486"/>
      <c r="C55" s="486"/>
      <c r="D55" s="47"/>
      <c r="E55" s="47"/>
      <c r="F55" s="47"/>
      <c r="G55" s="47"/>
      <c r="H55" s="47"/>
      <c r="I55" s="47"/>
      <c r="J55" s="839"/>
      <c r="K55" s="89"/>
    </row>
    <row r="56" spans="1:11" ht="15.95" customHeight="1" x14ac:dyDescent="0.25">
      <c r="A56" s="690" t="s">
        <v>79</v>
      </c>
      <c r="B56" s="480"/>
      <c r="C56" s="480"/>
      <c r="D56" s="155"/>
      <c r="E56" s="32"/>
      <c r="F56" s="32"/>
      <c r="G56" s="32"/>
      <c r="H56" s="33"/>
      <c r="I56" s="33"/>
      <c r="J56" s="32"/>
      <c r="K56" s="34">
        <f>+K57+K59+K60+K61+K62</f>
        <v>20211113.460000001</v>
      </c>
    </row>
    <row r="57" spans="1:11" s="25" customFormat="1" ht="15.95" customHeight="1" x14ac:dyDescent="0.25">
      <c r="A57" s="252" t="s">
        <v>1372</v>
      </c>
      <c r="B57" s="483" t="s">
        <v>1373</v>
      </c>
      <c r="C57" s="483" t="s">
        <v>1332</v>
      </c>
      <c r="D57" s="369"/>
      <c r="E57" s="369"/>
      <c r="F57" s="47"/>
      <c r="G57" s="123">
        <v>470</v>
      </c>
      <c r="H57" s="88"/>
      <c r="I57" s="88"/>
      <c r="J57" s="839" t="s">
        <v>1374</v>
      </c>
      <c r="K57" s="972">
        <v>113365.71</v>
      </c>
    </row>
    <row r="58" spans="1:11" s="25" customFormat="1" ht="15.95" customHeight="1" x14ac:dyDescent="0.25">
      <c r="A58" s="252" t="s">
        <v>1375</v>
      </c>
      <c r="B58" s="483" t="s">
        <v>160</v>
      </c>
      <c r="C58" s="483" t="s">
        <v>1332</v>
      </c>
      <c r="D58" s="369"/>
      <c r="E58" s="369"/>
      <c r="F58" s="47"/>
      <c r="G58" s="123">
        <v>250</v>
      </c>
      <c r="H58" s="88"/>
      <c r="I58" s="88"/>
      <c r="J58" s="839" t="s">
        <v>1374</v>
      </c>
      <c r="K58" s="972"/>
    </row>
    <row r="59" spans="1:11" s="25" customFormat="1" ht="15.95" customHeight="1" x14ac:dyDescent="0.25">
      <c r="A59" s="252" t="s">
        <v>1376</v>
      </c>
      <c r="B59" s="483"/>
      <c r="C59" s="483" t="s">
        <v>1369</v>
      </c>
      <c r="D59" s="369"/>
      <c r="E59" s="372"/>
      <c r="F59" s="372"/>
      <c r="G59" s="88"/>
      <c r="H59" s="369">
        <v>20</v>
      </c>
      <c r="I59" s="369">
        <v>3000</v>
      </c>
      <c r="J59" s="839" t="s">
        <v>1374</v>
      </c>
      <c r="K59" s="140">
        <v>622048.18999999994</v>
      </c>
    </row>
    <row r="60" spans="1:11" s="25" customFormat="1" ht="15.95" customHeight="1" x14ac:dyDescent="0.25">
      <c r="A60" s="252" t="s">
        <v>110</v>
      </c>
      <c r="B60" s="483" t="s">
        <v>111</v>
      </c>
      <c r="C60" s="483" t="s">
        <v>1332</v>
      </c>
      <c r="D60" s="366"/>
      <c r="E60" s="372"/>
      <c r="F60" s="47"/>
      <c r="G60" s="369">
        <v>600</v>
      </c>
      <c r="H60" s="88"/>
      <c r="I60" s="88"/>
      <c r="J60" s="839" t="s">
        <v>1374</v>
      </c>
      <c r="K60" s="123">
        <v>592341.43000000005</v>
      </c>
    </row>
    <row r="61" spans="1:11" s="25" customFormat="1" ht="15.95" customHeight="1" x14ac:dyDescent="0.25">
      <c r="A61" s="252" t="s">
        <v>1377</v>
      </c>
      <c r="B61" s="483" t="s">
        <v>1346</v>
      </c>
      <c r="C61" s="483" t="s">
        <v>1378</v>
      </c>
      <c r="D61" s="371"/>
      <c r="E61" s="371">
        <v>0.08</v>
      </c>
      <c r="F61" s="371">
        <v>0.3</v>
      </c>
      <c r="G61" s="88"/>
      <c r="H61" s="88"/>
      <c r="I61" s="88"/>
      <c r="J61" s="839" t="s">
        <v>1374</v>
      </c>
      <c r="K61" s="123">
        <f>9948364.02+7908725.54</f>
        <v>17857089.559999999</v>
      </c>
    </row>
    <row r="62" spans="1:11" s="25" customFormat="1" ht="15.95" customHeight="1" x14ac:dyDescent="0.25">
      <c r="A62" s="252" t="s">
        <v>1379</v>
      </c>
      <c r="B62" s="483" t="s">
        <v>1331</v>
      </c>
      <c r="C62" s="483" t="s">
        <v>1332</v>
      </c>
      <c r="D62" s="366"/>
      <c r="E62" s="372"/>
      <c r="F62" s="47"/>
      <c r="G62" s="366">
        <v>400</v>
      </c>
      <c r="H62" s="88"/>
      <c r="I62" s="88"/>
      <c r="J62" s="839" t="s">
        <v>1374</v>
      </c>
      <c r="K62" s="123">
        <v>1026268.57</v>
      </c>
    </row>
    <row r="63" spans="1:11" s="25" customFormat="1" ht="15.95" customHeight="1" x14ac:dyDescent="0.25">
      <c r="A63" s="252"/>
      <c r="B63" s="483"/>
      <c r="C63" s="483"/>
      <c r="D63" s="366"/>
      <c r="E63" s="372"/>
      <c r="F63" s="372"/>
      <c r="G63" s="47"/>
      <c r="H63" s="374"/>
      <c r="I63" s="374"/>
      <c r="J63" s="839"/>
      <c r="K63" s="89"/>
    </row>
    <row r="64" spans="1:11" ht="15.95" customHeight="1" x14ac:dyDescent="0.25">
      <c r="A64" s="55" t="s">
        <v>527</v>
      </c>
      <c r="B64" s="487"/>
      <c r="C64" s="487"/>
      <c r="D64" s="747"/>
      <c r="E64" s="747"/>
      <c r="F64" s="747"/>
      <c r="G64" s="747"/>
      <c r="H64" s="747"/>
      <c r="I64" s="747"/>
      <c r="J64" s="747"/>
      <c r="K64" s="64">
        <f>+K56+K51+K46+K32+K29+K11+K9+K54</f>
        <v>92629663.789999992</v>
      </c>
    </row>
    <row r="65" spans="1:11" x14ac:dyDescent="0.25">
      <c r="A65" s="27"/>
      <c r="B65" s="489"/>
      <c r="C65" s="489"/>
      <c r="D65" s="28"/>
      <c r="E65" s="28"/>
      <c r="F65" s="28"/>
      <c r="G65" s="28"/>
      <c r="H65" s="28"/>
      <c r="I65" s="28"/>
      <c r="J65" s="28"/>
      <c r="K65" s="375"/>
    </row>
  </sheetData>
  <mergeCells count="16">
    <mergeCell ref="H6:I6"/>
    <mergeCell ref="A7:A8"/>
    <mergeCell ref="B7:B8"/>
    <mergeCell ref="C7:C8"/>
    <mergeCell ref="D7:D8"/>
    <mergeCell ref="E7:F7"/>
    <mergeCell ref="G7:G8"/>
    <mergeCell ref="H7:I7"/>
    <mergeCell ref="E6:F6"/>
    <mergeCell ref="K57:K58"/>
    <mergeCell ref="J7:J8"/>
    <mergeCell ref="K7:K8"/>
    <mergeCell ref="K12:K17"/>
    <mergeCell ref="K19:K27"/>
    <mergeCell ref="K33:K35"/>
    <mergeCell ref="K37:K38"/>
  </mergeCells>
  <pageMargins left="0.19685039370078741" right="0" top="0.35433070866141736" bottom="0.35433070866141736" header="0" footer="0"/>
  <pageSetup paperSize="9" scale="4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zoomScale="80" zoomScaleNormal="80" workbookViewId="0">
      <selection activeCell="G7" sqref="G7:G8"/>
    </sheetView>
  </sheetViews>
  <sheetFormatPr baseColWidth="10" defaultRowHeight="15" x14ac:dyDescent="0.25"/>
  <cols>
    <col min="1" max="1" width="91.5703125" bestFit="1" customWidth="1"/>
    <col min="2" max="2" width="28" customWidth="1"/>
    <col min="3" max="3" width="17.7109375" bestFit="1" customWidth="1"/>
    <col min="4" max="4" width="9.85546875" style="749" customWidth="1"/>
    <col min="5" max="5" width="9.7109375" customWidth="1"/>
    <col min="6" max="6" width="10.5703125" customWidth="1"/>
    <col min="7" max="7" width="10" bestFit="1" customWidth="1"/>
    <col min="8" max="8" width="9.85546875" bestFit="1" customWidth="1"/>
    <col min="9" max="9" width="11.42578125" bestFit="1" customWidth="1"/>
    <col min="10" max="10" width="27.85546875" bestFit="1" customWidth="1"/>
    <col min="11" max="11" width="16.28515625" style="150" bestFit="1" customWidth="1"/>
  </cols>
  <sheetData>
    <row r="1" spans="1:12" s="18" customFormat="1" x14ac:dyDescent="0.25">
      <c r="D1" s="580"/>
      <c r="K1" s="362"/>
    </row>
    <row r="2" spans="1:12" s="18" customFormat="1" x14ac:dyDescent="0.25">
      <c r="A2" s="19" t="s">
        <v>84</v>
      </c>
      <c r="B2" s="20"/>
      <c r="C2" s="20"/>
      <c r="D2" s="393"/>
      <c r="E2" s="20"/>
      <c r="F2" s="20"/>
      <c r="G2" s="20"/>
      <c r="H2" s="20"/>
      <c r="I2" s="20"/>
      <c r="J2" s="20"/>
      <c r="K2" s="363" t="s">
        <v>20</v>
      </c>
    </row>
    <row r="3" spans="1:12" s="18" customFormat="1" x14ac:dyDescent="0.25">
      <c r="A3" s="154" t="s">
        <v>85</v>
      </c>
      <c r="B3" s="20"/>
      <c r="C3" s="20"/>
      <c r="D3" s="393"/>
      <c r="E3" s="20"/>
      <c r="F3" s="20"/>
      <c r="G3" s="20"/>
      <c r="H3" s="20"/>
      <c r="I3" s="20"/>
      <c r="J3" s="20"/>
      <c r="K3" s="364"/>
    </row>
    <row r="4" spans="1:12" s="18" customFormat="1" x14ac:dyDescent="0.25">
      <c r="A4" s="29" t="s">
        <v>1152</v>
      </c>
      <c r="B4" s="20"/>
      <c r="C4" s="20"/>
      <c r="D4" s="393"/>
      <c r="E4" s="20"/>
      <c r="F4" s="20"/>
      <c r="G4" s="20"/>
      <c r="H4" s="20"/>
      <c r="I4" s="20"/>
      <c r="J4" s="20"/>
      <c r="K4" s="364"/>
    </row>
    <row r="5" spans="1:12" s="18" customFormat="1" x14ac:dyDescent="0.25">
      <c r="D5" s="580"/>
      <c r="K5" s="362"/>
    </row>
    <row r="6" spans="1:12" s="234" customFormat="1" x14ac:dyDescent="0.2">
      <c r="A6" s="746" t="s">
        <v>21</v>
      </c>
      <c r="B6" s="746" t="s">
        <v>22</v>
      </c>
      <c r="C6" s="746" t="s">
        <v>22</v>
      </c>
      <c r="D6" s="746"/>
      <c r="E6" s="919" t="s">
        <v>24</v>
      </c>
      <c r="F6" s="919"/>
      <c r="G6" s="746" t="s">
        <v>25</v>
      </c>
      <c r="H6" s="932" t="s">
        <v>26</v>
      </c>
      <c r="I6" s="932"/>
      <c r="J6" s="746" t="s">
        <v>27</v>
      </c>
      <c r="K6" s="365" t="s">
        <v>28</v>
      </c>
    </row>
    <row r="7" spans="1:12" s="24" customFormat="1" x14ac:dyDescent="0.25">
      <c r="A7" s="933" t="s">
        <v>29</v>
      </c>
      <c r="B7" s="930" t="s">
        <v>30</v>
      </c>
      <c r="C7" s="930" t="s">
        <v>31</v>
      </c>
      <c r="D7" s="930" t="s">
        <v>32</v>
      </c>
      <c r="E7" s="930" t="s">
        <v>33</v>
      </c>
      <c r="F7" s="930"/>
      <c r="G7" s="930" t="s">
        <v>34</v>
      </c>
      <c r="H7" s="930" t="s">
        <v>35</v>
      </c>
      <c r="I7" s="930"/>
      <c r="J7" s="930" t="s">
        <v>36</v>
      </c>
      <c r="K7" s="931" t="s">
        <v>37</v>
      </c>
    </row>
    <row r="8" spans="1:12" s="24" customFormat="1" x14ac:dyDescent="0.25">
      <c r="A8" s="933"/>
      <c r="B8" s="930"/>
      <c r="C8" s="930"/>
      <c r="D8" s="930"/>
      <c r="E8" s="744" t="s">
        <v>38</v>
      </c>
      <c r="F8" s="744" t="s">
        <v>39</v>
      </c>
      <c r="G8" s="930"/>
      <c r="H8" s="744" t="s">
        <v>38</v>
      </c>
      <c r="I8" s="744" t="s">
        <v>39</v>
      </c>
      <c r="J8" s="930"/>
      <c r="K8" s="931"/>
    </row>
    <row r="9" spans="1:12" x14ac:dyDescent="0.25">
      <c r="A9" s="690" t="s">
        <v>40</v>
      </c>
      <c r="B9" s="480"/>
      <c r="C9" s="480"/>
      <c r="D9" s="32"/>
      <c r="E9" s="32"/>
      <c r="F9" s="32"/>
      <c r="G9" s="32"/>
      <c r="H9" s="33"/>
      <c r="I9" s="33"/>
      <c r="J9" s="32" t="s">
        <v>1009</v>
      </c>
      <c r="K9" s="34">
        <f>SUM(K10)</f>
        <v>0</v>
      </c>
    </row>
    <row r="10" spans="1:12" x14ac:dyDescent="0.25">
      <c r="A10" s="35"/>
      <c r="B10" s="36"/>
      <c r="C10" s="36"/>
      <c r="D10" s="36"/>
      <c r="E10" s="36"/>
      <c r="F10" s="36"/>
      <c r="G10" s="36"/>
      <c r="H10" s="36"/>
      <c r="I10" s="36"/>
      <c r="J10" s="41"/>
      <c r="K10" s="76"/>
    </row>
    <row r="11" spans="1:12" x14ac:dyDescent="0.25">
      <c r="A11" s="690" t="s">
        <v>41</v>
      </c>
      <c r="B11" s="480"/>
      <c r="C11" s="480"/>
      <c r="D11" s="32"/>
      <c r="E11" s="32"/>
      <c r="F11" s="32"/>
      <c r="G11" s="32"/>
      <c r="H11" s="33"/>
      <c r="I11" s="33"/>
      <c r="J11" s="32" t="s">
        <v>1010</v>
      </c>
      <c r="K11" s="34">
        <f>SUM(K12:K15)</f>
        <v>6800000</v>
      </c>
    </row>
    <row r="12" spans="1:12" x14ac:dyDescent="0.25">
      <c r="A12" s="847" t="s">
        <v>258</v>
      </c>
      <c r="B12" s="252" t="s">
        <v>1011</v>
      </c>
      <c r="C12" s="252" t="s">
        <v>139</v>
      </c>
      <c r="D12" s="251"/>
      <c r="E12" s="848"/>
      <c r="F12" s="848"/>
      <c r="G12" s="842"/>
      <c r="H12" s="852">
        <v>110</v>
      </c>
      <c r="I12" s="852">
        <v>165</v>
      </c>
      <c r="J12" s="178"/>
      <c r="K12" s="634">
        <f>800000+600000</f>
        <v>1400000</v>
      </c>
    </row>
    <row r="13" spans="1:12" x14ac:dyDescent="0.25">
      <c r="A13" s="850" t="s">
        <v>1012</v>
      </c>
      <c r="B13" s="252" t="s">
        <v>1013</v>
      </c>
      <c r="C13" s="252" t="s">
        <v>230</v>
      </c>
      <c r="D13" s="856">
        <v>1.4999999999999999E-2</v>
      </c>
      <c r="E13" s="252"/>
      <c r="F13" s="252"/>
      <c r="G13" s="252"/>
      <c r="H13" s="235">
        <v>0.01</v>
      </c>
      <c r="I13" s="235">
        <v>0.04</v>
      </c>
      <c r="J13" s="91"/>
      <c r="K13" s="634">
        <v>2900000</v>
      </c>
    </row>
    <row r="14" spans="1:12" s="26" customFormat="1" x14ac:dyDescent="0.25">
      <c r="A14" s="847" t="s">
        <v>1014</v>
      </c>
      <c r="B14" s="252" t="s">
        <v>1015</v>
      </c>
      <c r="C14" s="844" t="s">
        <v>160</v>
      </c>
      <c r="D14" s="251"/>
      <c r="E14" s="252"/>
      <c r="F14" s="252"/>
      <c r="G14" s="252"/>
      <c r="H14" s="378">
        <v>75</v>
      </c>
      <c r="I14" s="378">
        <v>100</v>
      </c>
      <c r="J14" s="236"/>
      <c r="K14" s="853"/>
      <c r="L14" s="237"/>
    </row>
    <row r="15" spans="1:12" x14ac:dyDescent="0.25">
      <c r="A15" s="850" t="s">
        <v>1017</v>
      </c>
      <c r="B15" s="849" t="s">
        <v>1019</v>
      </c>
      <c r="C15" s="844" t="s">
        <v>230</v>
      </c>
      <c r="D15" s="251"/>
      <c r="E15" s="844"/>
      <c r="F15" s="844"/>
      <c r="G15" s="843">
        <v>0.16</v>
      </c>
      <c r="H15" s="236"/>
      <c r="I15" s="236"/>
      <c r="J15" s="236"/>
      <c r="K15" s="634">
        <v>2500000</v>
      </c>
      <c r="L15" s="237"/>
    </row>
    <row r="16" spans="1:12" x14ac:dyDescent="0.25">
      <c r="A16" s="850"/>
      <c r="B16" s="849"/>
      <c r="C16" s="844"/>
      <c r="D16" s="251"/>
      <c r="E16" s="844"/>
      <c r="F16" s="844"/>
      <c r="G16" s="843"/>
      <c r="H16" s="236"/>
      <c r="I16" s="236"/>
      <c r="J16" s="236"/>
      <c r="K16" s="634"/>
      <c r="L16" s="237"/>
    </row>
    <row r="17" spans="1:12" x14ac:dyDescent="0.25">
      <c r="A17" s="690" t="s">
        <v>60</v>
      </c>
      <c r="B17" s="480"/>
      <c r="C17" s="480"/>
      <c r="D17" s="32"/>
      <c r="E17" s="32"/>
      <c r="F17" s="32"/>
      <c r="G17" s="32"/>
      <c r="H17" s="33"/>
      <c r="I17" s="33"/>
      <c r="J17" s="32" t="s">
        <v>1009</v>
      </c>
      <c r="K17" s="34">
        <f>SUM(K18)</f>
        <v>100000</v>
      </c>
      <c r="L17" s="237"/>
    </row>
    <row r="18" spans="1:12" x14ac:dyDescent="0.25">
      <c r="A18" s="847" t="s">
        <v>1020</v>
      </c>
      <c r="B18" s="844" t="s">
        <v>1021</v>
      </c>
      <c r="C18" s="844" t="s">
        <v>1022</v>
      </c>
      <c r="D18" s="857"/>
      <c r="E18" s="844"/>
      <c r="F18" s="844"/>
      <c r="G18" s="844"/>
      <c r="H18" s="844"/>
      <c r="I18" s="844"/>
      <c r="J18" s="844"/>
      <c r="K18" s="855">
        <v>100000</v>
      </c>
      <c r="L18" s="237"/>
    </row>
    <row r="19" spans="1:12" x14ac:dyDescent="0.25">
      <c r="A19" s="35"/>
      <c r="B19" s="844"/>
      <c r="C19" s="844"/>
      <c r="D19" s="858"/>
      <c r="E19" s="844"/>
      <c r="F19" s="844"/>
      <c r="G19" s="844"/>
      <c r="H19" s="844"/>
      <c r="I19" s="844"/>
      <c r="J19" s="844"/>
      <c r="K19" s="42"/>
      <c r="L19" s="237"/>
    </row>
    <row r="20" spans="1:12" x14ac:dyDescent="0.25">
      <c r="A20" s="690" t="s">
        <v>61</v>
      </c>
      <c r="B20" s="480"/>
      <c r="C20" s="480"/>
      <c r="D20" s="32"/>
      <c r="E20" s="32"/>
      <c r="F20" s="32"/>
      <c r="G20" s="32"/>
      <c r="H20" s="33"/>
      <c r="I20" s="33"/>
      <c r="J20" s="32" t="s">
        <v>1010</v>
      </c>
      <c r="K20" s="34">
        <f>SUM(K21:K25)</f>
        <v>1450000</v>
      </c>
      <c r="L20" s="237"/>
    </row>
    <row r="21" spans="1:12" x14ac:dyDescent="0.25">
      <c r="A21" s="847" t="s">
        <v>71</v>
      </c>
      <c r="B21" s="844" t="s">
        <v>1023</v>
      </c>
      <c r="C21" s="844" t="s">
        <v>270</v>
      </c>
      <c r="D21" s="858"/>
      <c r="E21" s="844"/>
      <c r="F21" s="844"/>
      <c r="G21" s="844"/>
      <c r="H21" s="842">
        <v>200</v>
      </c>
      <c r="I21" s="842">
        <v>250</v>
      </c>
      <c r="J21" s="844"/>
      <c r="K21" s="855">
        <v>40000</v>
      </c>
      <c r="L21" s="237"/>
    </row>
    <row r="22" spans="1:12" x14ac:dyDescent="0.25">
      <c r="A22" s="851" t="s">
        <v>321</v>
      </c>
      <c r="B22" s="844" t="s">
        <v>1024</v>
      </c>
      <c r="C22" s="844"/>
      <c r="D22" s="251"/>
      <c r="E22" s="252"/>
      <c r="F22" s="252"/>
      <c r="G22" s="842"/>
      <c r="H22" s="842">
        <v>210</v>
      </c>
      <c r="I22" s="842">
        <v>400</v>
      </c>
      <c r="J22" s="844"/>
      <c r="K22" s="855">
        <v>20000</v>
      </c>
      <c r="L22" s="237"/>
    </row>
    <row r="23" spans="1:12" x14ac:dyDescent="0.25">
      <c r="A23" s="91" t="s">
        <v>347</v>
      </c>
      <c r="B23" s="844"/>
      <c r="C23" s="844"/>
      <c r="D23" s="251"/>
      <c r="E23" s="844"/>
      <c r="F23" s="844"/>
      <c r="G23" s="842"/>
      <c r="H23" s="845">
        <v>5.0000000000000001E-3</v>
      </c>
      <c r="I23" s="846">
        <v>0.01</v>
      </c>
      <c r="J23" s="844"/>
      <c r="K23" s="855">
        <v>500000</v>
      </c>
      <c r="L23" s="237"/>
    </row>
    <row r="24" spans="1:12" s="25" customFormat="1" ht="15.95" customHeight="1" x14ac:dyDescent="0.25">
      <c r="A24" s="847" t="s">
        <v>52</v>
      </c>
      <c r="B24" s="844" t="s">
        <v>1025</v>
      </c>
      <c r="C24" s="844"/>
      <c r="D24" s="858"/>
      <c r="E24" s="844"/>
      <c r="F24" s="844"/>
      <c r="G24" s="844"/>
      <c r="H24" s="842">
        <v>105</v>
      </c>
      <c r="I24" s="842">
        <v>8900</v>
      </c>
      <c r="J24" s="252"/>
      <c r="K24" s="855">
        <v>240000</v>
      </c>
    </row>
    <row r="25" spans="1:12" x14ac:dyDescent="0.25">
      <c r="A25" s="847" t="s">
        <v>70</v>
      </c>
      <c r="B25" s="250" t="s">
        <v>1025</v>
      </c>
      <c r="C25" s="844" t="s">
        <v>1024</v>
      </c>
      <c r="D25" s="251"/>
      <c r="E25" s="844"/>
      <c r="F25" s="844"/>
      <c r="G25" s="842"/>
      <c r="H25" s="842">
        <v>70</v>
      </c>
      <c r="I25" s="842">
        <v>670</v>
      </c>
      <c r="J25" s="844"/>
      <c r="K25" s="855">
        <v>650000</v>
      </c>
      <c r="L25" s="237"/>
    </row>
    <row r="26" spans="1:12" x14ac:dyDescent="0.25">
      <c r="A26" s="847"/>
      <c r="B26" s="250"/>
      <c r="C26" s="844"/>
      <c r="D26" s="251"/>
      <c r="E26" s="844"/>
      <c r="F26" s="844"/>
      <c r="G26" s="842"/>
      <c r="H26" s="842"/>
      <c r="I26" s="842"/>
      <c r="J26" s="844"/>
      <c r="K26" s="855"/>
      <c r="L26" s="237"/>
    </row>
    <row r="27" spans="1:12" x14ac:dyDescent="0.25">
      <c r="A27" s="690" t="s">
        <v>74</v>
      </c>
      <c r="B27" s="480"/>
      <c r="C27" s="480"/>
      <c r="D27" s="32"/>
      <c r="E27" s="32"/>
      <c r="F27" s="32"/>
      <c r="G27" s="32"/>
      <c r="H27" s="33"/>
      <c r="I27" s="33"/>
      <c r="J27" s="32" t="s">
        <v>1009</v>
      </c>
      <c r="K27" s="34">
        <f>SUM(K28:K30)</f>
        <v>1000000</v>
      </c>
      <c r="L27" s="237"/>
    </row>
    <row r="28" spans="1:12" x14ac:dyDescent="0.25">
      <c r="A28" s="847" t="s">
        <v>66</v>
      </c>
      <c r="B28" s="250" t="s">
        <v>1026</v>
      </c>
      <c r="C28" s="250" t="s">
        <v>1016</v>
      </c>
      <c r="D28" s="251"/>
      <c r="E28" s="252"/>
      <c r="F28" s="252"/>
      <c r="G28" s="252"/>
      <c r="H28" s="842">
        <v>150</v>
      </c>
      <c r="I28" s="842">
        <v>3000</v>
      </c>
      <c r="J28" s="250"/>
      <c r="K28" s="855">
        <v>300000</v>
      </c>
      <c r="L28" s="237"/>
    </row>
    <row r="29" spans="1:12" x14ac:dyDescent="0.25">
      <c r="A29" s="847" t="s">
        <v>1028</v>
      </c>
      <c r="B29" s="252" t="s">
        <v>1029</v>
      </c>
      <c r="C29" s="844" t="s">
        <v>1016</v>
      </c>
      <c r="D29" s="251"/>
      <c r="E29" s="252"/>
      <c r="F29" s="252"/>
      <c r="G29" s="842"/>
      <c r="H29" s="842">
        <v>130</v>
      </c>
      <c r="I29" s="842">
        <v>220</v>
      </c>
      <c r="J29" s="844"/>
      <c r="K29" s="855">
        <v>300000</v>
      </c>
      <c r="L29" s="237"/>
    </row>
    <row r="30" spans="1:12" x14ac:dyDescent="0.25">
      <c r="A30" s="91" t="s">
        <v>1030</v>
      </c>
      <c r="B30" s="252" t="s">
        <v>230</v>
      </c>
      <c r="C30" s="844" t="s">
        <v>1031</v>
      </c>
      <c r="D30" s="251"/>
      <c r="E30" s="252"/>
      <c r="F30" s="252"/>
      <c r="G30" s="842"/>
      <c r="H30" s="844"/>
      <c r="I30" s="844"/>
      <c r="J30" s="844"/>
      <c r="K30" s="855">
        <v>400000</v>
      </c>
      <c r="L30" s="237"/>
    </row>
    <row r="31" spans="1:12" x14ac:dyDescent="0.25">
      <c r="A31" s="91"/>
      <c r="B31" s="252"/>
      <c r="C31" s="844"/>
      <c r="D31" s="251"/>
      <c r="E31" s="252"/>
      <c r="F31" s="252"/>
      <c r="G31" s="842"/>
      <c r="H31" s="844"/>
      <c r="I31" s="844"/>
      <c r="J31" s="844"/>
      <c r="K31" s="855"/>
      <c r="L31" s="237"/>
    </row>
    <row r="32" spans="1:12" x14ac:dyDescent="0.25">
      <c r="A32" s="690" t="s">
        <v>75</v>
      </c>
      <c r="B32" s="480"/>
      <c r="C32" s="480"/>
      <c r="D32" s="32"/>
      <c r="E32" s="32"/>
      <c r="F32" s="32"/>
      <c r="G32" s="32"/>
      <c r="H32" s="33"/>
      <c r="I32" s="33"/>
      <c r="J32" s="32" t="s">
        <v>1009</v>
      </c>
      <c r="K32" s="34">
        <f>SUM(K33)</f>
        <v>550000</v>
      </c>
      <c r="L32" s="237"/>
    </row>
    <row r="33" spans="1:12" x14ac:dyDescent="0.25">
      <c r="A33" s="39" t="s">
        <v>1032</v>
      </c>
      <c r="B33" s="250"/>
      <c r="C33" s="250"/>
      <c r="D33" s="251"/>
      <c r="E33" s="250"/>
      <c r="F33" s="250"/>
      <c r="G33" s="250"/>
      <c r="H33" s="250"/>
      <c r="I33" s="250"/>
      <c r="J33" s="250"/>
      <c r="K33" s="855">
        <v>550000</v>
      </c>
      <c r="L33" s="237"/>
    </row>
    <row r="34" spans="1:12" x14ac:dyDescent="0.25">
      <c r="A34" s="39"/>
      <c r="B34" s="250"/>
      <c r="C34" s="250"/>
      <c r="D34" s="251"/>
      <c r="E34" s="250"/>
      <c r="F34" s="250"/>
      <c r="G34" s="250"/>
      <c r="H34" s="250"/>
      <c r="I34" s="250"/>
      <c r="J34" s="250"/>
      <c r="K34" s="855"/>
      <c r="L34" s="237"/>
    </row>
    <row r="35" spans="1:12" ht="15" customHeight="1" x14ac:dyDescent="0.25">
      <c r="A35" s="690" t="s">
        <v>78</v>
      </c>
      <c r="B35" s="480"/>
      <c r="C35" s="480"/>
      <c r="D35" s="32"/>
      <c r="E35" s="32"/>
      <c r="F35" s="32"/>
      <c r="G35" s="32"/>
      <c r="H35" s="33"/>
      <c r="I35" s="33"/>
      <c r="J35" s="32" t="s">
        <v>1010</v>
      </c>
      <c r="K35" s="34">
        <f>SUM(K36)</f>
        <v>0</v>
      </c>
      <c r="L35" s="237"/>
    </row>
    <row r="36" spans="1:12" x14ac:dyDescent="0.25">
      <c r="A36" s="45"/>
      <c r="B36" s="250"/>
      <c r="C36" s="250"/>
      <c r="D36" s="251"/>
      <c r="E36" s="250"/>
      <c r="F36" s="250"/>
      <c r="G36" s="250"/>
      <c r="H36" s="250"/>
      <c r="I36" s="250"/>
      <c r="J36" s="250"/>
      <c r="K36" s="345"/>
      <c r="L36" s="237"/>
    </row>
    <row r="37" spans="1:12" x14ac:dyDescent="0.25">
      <c r="A37" s="690" t="s">
        <v>79</v>
      </c>
      <c r="B37" s="480"/>
      <c r="C37" s="480"/>
      <c r="D37" s="32"/>
      <c r="E37" s="32"/>
      <c r="F37" s="32"/>
      <c r="G37" s="32"/>
      <c r="H37" s="33"/>
      <c r="I37" s="33"/>
      <c r="J37" s="32" t="s">
        <v>1010</v>
      </c>
      <c r="K37" s="34">
        <f>SUM(K38:K43)</f>
        <v>2090000</v>
      </c>
      <c r="L37" s="237"/>
    </row>
    <row r="38" spans="1:12" x14ac:dyDescent="0.25">
      <c r="A38" s="850" t="s">
        <v>1033</v>
      </c>
      <c r="B38" s="252" t="s">
        <v>1018</v>
      </c>
      <c r="C38" s="252" t="s">
        <v>1025</v>
      </c>
      <c r="D38" s="857">
        <v>0.1</v>
      </c>
      <c r="E38" s="250"/>
      <c r="F38" s="250"/>
      <c r="G38" s="250"/>
      <c r="H38" s="844"/>
      <c r="I38" s="844"/>
      <c r="J38" s="844"/>
      <c r="K38" s="855">
        <v>400000</v>
      </c>
      <c r="L38" s="237"/>
    </row>
    <row r="39" spans="1:12" x14ac:dyDescent="0.25">
      <c r="A39" s="91" t="s">
        <v>1034</v>
      </c>
      <c r="B39" s="252" t="s">
        <v>1035</v>
      </c>
      <c r="C39" s="252" t="s">
        <v>1036</v>
      </c>
      <c r="D39" s="857">
        <v>0.2</v>
      </c>
      <c r="E39" s="250"/>
      <c r="F39" s="250"/>
      <c r="G39" s="250"/>
      <c r="H39" s="844"/>
      <c r="I39" s="844"/>
      <c r="J39" s="844"/>
      <c r="K39" s="42"/>
    </row>
    <row r="40" spans="1:12" x14ac:dyDescent="0.25">
      <c r="A40" s="91" t="s">
        <v>1037</v>
      </c>
      <c r="B40" s="250" t="s">
        <v>230</v>
      </c>
      <c r="C40" s="250" t="s">
        <v>1038</v>
      </c>
      <c r="D40" s="857">
        <v>0.02</v>
      </c>
      <c r="E40" s="250"/>
      <c r="F40" s="250"/>
      <c r="G40" s="250"/>
      <c r="H40" s="844"/>
      <c r="I40" s="844"/>
      <c r="J40" s="844"/>
      <c r="K40" s="855">
        <v>780000</v>
      </c>
    </row>
    <row r="41" spans="1:12" x14ac:dyDescent="0.25">
      <c r="A41" s="91" t="s">
        <v>1039</v>
      </c>
      <c r="B41" s="250" t="s">
        <v>230</v>
      </c>
      <c r="C41" s="250" t="s">
        <v>1040</v>
      </c>
      <c r="D41" s="251"/>
      <c r="E41" s="250"/>
      <c r="F41" s="250"/>
      <c r="G41" s="250"/>
      <c r="H41" s="844"/>
      <c r="I41" s="844"/>
      <c r="J41" s="844"/>
      <c r="K41" s="855">
        <v>500000</v>
      </c>
    </row>
    <row r="42" spans="1:12" x14ac:dyDescent="0.25">
      <c r="A42" s="91" t="s">
        <v>1041</v>
      </c>
      <c r="B42" s="250"/>
      <c r="C42" s="250" t="s">
        <v>209</v>
      </c>
      <c r="D42" s="251"/>
      <c r="E42" s="250"/>
      <c r="F42" s="250"/>
      <c r="G42" s="250"/>
      <c r="H42" s="844"/>
      <c r="I42" s="844"/>
      <c r="J42" s="844"/>
      <c r="K42" s="855">
        <v>400000</v>
      </c>
    </row>
    <row r="43" spans="1:12" x14ac:dyDescent="0.25">
      <c r="A43" s="847" t="s">
        <v>565</v>
      </c>
      <c r="B43" s="250" t="s">
        <v>1381</v>
      </c>
      <c r="C43" s="571" t="s">
        <v>160</v>
      </c>
      <c r="D43" s="858"/>
      <c r="E43" s="844"/>
      <c r="F43" s="844"/>
      <c r="G43" s="842"/>
      <c r="H43" s="842">
        <v>100</v>
      </c>
      <c r="I43" s="842">
        <v>240</v>
      </c>
      <c r="J43" s="844"/>
      <c r="K43" s="855">
        <v>10000</v>
      </c>
      <c r="L43" s="237"/>
    </row>
    <row r="44" spans="1:12" x14ac:dyDescent="0.25">
      <c r="A44" s="847"/>
      <c r="B44" s="250"/>
      <c r="C44" s="571"/>
      <c r="D44" s="858"/>
      <c r="E44" s="844"/>
      <c r="F44" s="844"/>
      <c r="G44" s="842"/>
      <c r="H44" s="842"/>
      <c r="I44" s="842"/>
      <c r="J44" s="844"/>
      <c r="K44" s="855"/>
      <c r="L44" s="237"/>
    </row>
    <row r="45" spans="1:12" x14ac:dyDescent="0.25">
      <c r="A45" s="55" t="s">
        <v>527</v>
      </c>
      <c r="B45" s="487"/>
      <c r="C45" s="487"/>
      <c r="D45" s="747"/>
      <c r="E45" s="747"/>
      <c r="F45" s="747"/>
      <c r="G45" s="747"/>
      <c r="H45" s="747"/>
      <c r="I45" s="747"/>
      <c r="J45" s="747"/>
      <c r="K45" s="64">
        <f>+K12+K13+K24+K43+K15+K21+K22+K23+K25+K30+K38+K40+K41+K42+K18+K28+K29+K33</f>
        <v>11990000</v>
      </c>
    </row>
    <row r="46" spans="1:12" x14ac:dyDescent="0.25">
      <c r="A46" s="208"/>
      <c r="B46" s="208"/>
      <c r="C46" s="208"/>
      <c r="D46" s="859"/>
      <c r="E46" s="208"/>
      <c r="F46" s="208"/>
      <c r="G46" s="208"/>
      <c r="H46" s="208"/>
      <c r="K46" s="854"/>
    </row>
    <row r="49" spans="2:2" x14ac:dyDescent="0.25">
      <c r="B49" t="s">
        <v>1382</v>
      </c>
    </row>
  </sheetData>
  <mergeCells count="11">
    <mergeCell ref="J7:J8"/>
    <mergeCell ref="K7:K8"/>
    <mergeCell ref="H6:I6"/>
    <mergeCell ref="A7:A8"/>
    <mergeCell ref="B7:B8"/>
    <mergeCell ref="C7:C8"/>
    <mergeCell ref="D7:D8"/>
    <mergeCell ref="E7:F7"/>
    <mergeCell ref="G7:G8"/>
    <mergeCell ref="H7:I7"/>
    <mergeCell ref="E6:F6"/>
  </mergeCells>
  <pageMargins left="0.11811023622047245" right="0.11811023622047245" top="0.74803149606299213" bottom="0.74803149606299213"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1"/>
  <sheetViews>
    <sheetView showGridLines="0" zoomScale="80" zoomScaleNormal="80" workbookViewId="0">
      <selection activeCell="H14" sqref="H14:I25"/>
    </sheetView>
  </sheetViews>
  <sheetFormatPr baseColWidth="10" defaultColWidth="11.42578125" defaultRowHeight="12" x14ac:dyDescent="0.2"/>
  <cols>
    <col min="1" max="1" width="51.5703125" style="239" bestFit="1" customWidth="1"/>
    <col min="2" max="2" width="28.42578125" style="863" bestFit="1" customWidth="1"/>
    <col min="3" max="3" width="13.5703125" style="863" customWidth="1"/>
    <col min="4" max="4" width="9" style="239" bestFit="1" customWidth="1"/>
    <col min="5" max="5" width="10" style="239" customWidth="1"/>
    <col min="6" max="6" width="11.7109375" style="239" customWidth="1"/>
    <col min="7" max="7" width="8.85546875" style="239" bestFit="1" customWidth="1"/>
    <col min="8" max="8" width="8.7109375" style="239" bestFit="1" customWidth="1"/>
    <col min="9" max="9" width="10.28515625" style="239" bestFit="1" customWidth="1"/>
    <col min="10" max="10" width="38.42578125" style="239" bestFit="1" customWidth="1"/>
    <col min="11" max="11" width="16.140625" style="872" bestFit="1" customWidth="1"/>
    <col min="12" max="12" width="1.28515625" style="239" customWidth="1"/>
    <col min="13" max="13" width="3" style="239" customWidth="1"/>
    <col min="14" max="16384" width="11.42578125" style="239"/>
  </cols>
  <sheetData>
    <row r="1" spans="1:11" s="234" customFormat="1" x14ac:dyDescent="0.2">
      <c r="B1" s="861"/>
      <c r="C1" s="861"/>
      <c r="K1" s="870"/>
    </row>
    <row r="2" spans="1:11" s="234" customFormat="1" ht="15" x14ac:dyDescent="0.2">
      <c r="A2" s="19" t="s">
        <v>84</v>
      </c>
      <c r="B2" s="862"/>
      <c r="C2" s="862"/>
      <c r="D2" s="240"/>
      <c r="E2" s="240"/>
      <c r="F2" s="240"/>
      <c r="G2" s="240"/>
      <c r="H2" s="240"/>
      <c r="I2" s="240"/>
      <c r="J2" s="241"/>
      <c r="K2" s="363" t="s">
        <v>20</v>
      </c>
    </row>
    <row r="3" spans="1:11" s="234" customFormat="1" ht="15" x14ac:dyDescent="0.25">
      <c r="A3" s="154" t="s">
        <v>85</v>
      </c>
      <c r="B3" s="862"/>
      <c r="C3" s="862"/>
      <c r="D3" s="240"/>
      <c r="E3" s="240"/>
      <c r="F3" s="240"/>
      <c r="G3" s="240"/>
      <c r="H3" s="240"/>
      <c r="I3" s="240"/>
      <c r="J3" s="241"/>
      <c r="K3" s="871"/>
    </row>
    <row r="4" spans="1:11" s="234" customFormat="1" ht="15" x14ac:dyDescent="0.2">
      <c r="A4" s="29" t="s">
        <v>1153</v>
      </c>
      <c r="B4" s="862"/>
      <c r="C4" s="862"/>
      <c r="D4" s="240"/>
      <c r="E4" s="240"/>
      <c r="F4" s="240"/>
      <c r="G4" s="240"/>
      <c r="H4" s="240"/>
      <c r="I4" s="240"/>
      <c r="J4" s="241"/>
      <c r="K4" s="871"/>
    </row>
    <row r="5" spans="1:11" s="234" customFormat="1" ht="15" x14ac:dyDescent="0.25">
      <c r="A5"/>
      <c r="B5" s="861"/>
      <c r="C5" s="861"/>
      <c r="K5" s="870"/>
    </row>
    <row r="6" spans="1:11" s="234" customFormat="1" ht="15" x14ac:dyDescent="0.25">
      <c r="A6"/>
      <c r="B6" s="861"/>
      <c r="C6" s="861"/>
      <c r="K6" s="870"/>
    </row>
    <row r="7" spans="1:11" s="234" customFormat="1" ht="15" x14ac:dyDescent="0.2">
      <c r="A7" s="746" t="s">
        <v>21</v>
      </c>
      <c r="B7" s="746" t="s">
        <v>22</v>
      </c>
      <c r="C7" s="746" t="s">
        <v>23</v>
      </c>
      <c r="D7" s="746"/>
      <c r="E7" s="919" t="s">
        <v>24</v>
      </c>
      <c r="F7" s="919"/>
      <c r="G7" s="746" t="s">
        <v>25</v>
      </c>
      <c r="H7" s="919" t="s">
        <v>26</v>
      </c>
      <c r="I7" s="919"/>
      <c r="J7" s="746" t="s">
        <v>27</v>
      </c>
      <c r="K7" s="365" t="s">
        <v>28</v>
      </c>
    </row>
    <row r="8" spans="1:11" s="234" customFormat="1" ht="12.75" x14ac:dyDescent="0.2">
      <c r="A8" s="924" t="s">
        <v>29</v>
      </c>
      <c r="B8" s="920" t="s">
        <v>30</v>
      </c>
      <c r="C8" s="920" t="s">
        <v>31</v>
      </c>
      <c r="D8" s="920" t="s">
        <v>1042</v>
      </c>
      <c r="E8" s="926" t="s">
        <v>33</v>
      </c>
      <c r="F8" s="927"/>
      <c r="G8" s="920" t="s">
        <v>34</v>
      </c>
      <c r="H8" s="926" t="s">
        <v>35</v>
      </c>
      <c r="I8" s="927"/>
      <c r="J8" s="920" t="s">
        <v>36</v>
      </c>
      <c r="K8" s="922" t="s">
        <v>37</v>
      </c>
    </row>
    <row r="9" spans="1:11" s="243" customFormat="1" ht="12" customHeight="1" x14ac:dyDescent="0.2">
      <c r="A9" s="925"/>
      <c r="B9" s="921"/>
      <c r="C9" s="921"/>
      <c r="D9" s="921"/>
      <c r="E9" s="199" t="s">
        <v>38</v>
      </c>
      <c r="F9" s="199" t="s">
        <v>39</v>
      </c>
      <c r="G9" s="921"/>
      <c r="H9" s="199" t="s">
        <v>38</v>
      </c>
      <c r="I9" s="199" t="s">
        <v>39</v>
      </c>
      <c r="J9" s="921"/>
      <c r="K9" s="923"/>
    </row>
    <row r="10" spans="1:11" s="243" customFormat="1" ht="15" x14ac:dyDescent="0.25">
      <c r="A10" s="31" t="s">
        <v>40</v>
      </c>
      <c r="B10" s="480"/>
      <c r="C10" s="480"/>
      <c r="D10" s="155"/>
      <c r="E10" s="32"/>
      <c r="F10" s="32"/>
      <c r="G10" s="32"/>
      <c r="H10" s="33"/>
      <c r="I10" s="33"/>
      <c r="J10" s="78"/>
      <c r="K10" s="34">
        <f>SUM(K11)</f>
        <v>0</v>
      </c>
    </row>
    <row r="11" spans="1:11" ht="15.95" customHeight="1" x14ac:dyDescent="0.2">
      <c r="A11" s="35"/>
      <c r="B11" s="481"/>
      <c r="C11" s="481"/>
      <c r="D11" s="36"/>
      <c r="E11" s="36"/>
      <c r="F11" s="36"/>
      <c r="G11" s="36"/>
      <c r="H11" s="36"/>
      <c r="I11" s="36"/>
      <c r="J11" s="41"/>
      <c r="K11" s="76"/>
    </row>
    <row r="12" spans="1:11" ht="15" x14ac:dyDescent="0.25">
      <c r="A12" s="31" t="s">
        <v>41</v>
      </c>
      <c r="B12" s="480"/>
      <c r="C12" s="480"/>
      <c r="D12" s="155"/>
      <c r="E12" s="32"/>
      <c r="F12" s="32"/>
      <c r="G12" s="32"/>
      <c r="H12" s="33"/>
      <c r="I12" s="33"/>
      <c r="J12" s="78"/>
      <c r="K12" s="34">
        <f>SUM(K13:K25)</f>
        <v>16430000</v>
      </c>
    </row>
    <row r="13" spans="1:11" ht="15.95" customHeight="1" x14ac:dyDescent="0.2">
      <c r="A13" s="39" t="s">
        <v>1043</v>
      </c>
      <c r="B13" s="482" t="s">
        <v>50</v>
      </c>
      <c r="C13" s="482" t="s">
        <v>44</v>
      </c>
      <c r="D13" s="338">
        <v>8.6956000000000006E-2</v>
      </c>
      <c r="E13" s="41"/>
      <c r="F13" s="41"/>
      <c r="G13" s="41"/>
      <c r="H13" s="120"/>
      <c r="I13" s="120"/>
      <c r="J13" s="177" t="s">
        <v>1044</v>
      </c>
      <c r="K13" s="750">
        <v>4500000</v>
      </c>
    </row>
    <row r="14" spans="1:11" ht="15.95" customHeight="1" x14ac:dyDescent="0.2">
      <c r="A14" s="39" t="s">
        <v>1045</v>
      </c>
      <c r="B14" s="482" t="s">
        <v>1046</v>
      </c>
      <c r="C14" s="482" t="s">
        <v>44</v>
      </c>
      <c r="D14" s="339">
        <v>1.4999999999999999E-2</v>
      </c>
      <c r="E14" s="163">
        <v>0.01</v>
      </c>
      <c r="F14" s="163">
        <v>0.03</v>
      </c>
      <c r="G14" s="41"/>
      <c r="H14" s="120" t="s">
        <v>1047</v>
      </c>
      <c r="I14" s="120"/>
      <c r="J14" s="41" t="s">
        <v>1048</v>
      </c>
      <c r="K14" s="750">
        <v>4100000</v>
      </c>
    </row>
    <row r="15" spans="1:11" ht="15.95" customHeight="1" x14ac:dyDescent="0.2">
      <c r="A15" s="39" t="s">
        <v>1049</v>
      </c>
      <c r="B15" s="482" t="s">
        <v>1050</v>
      </c>
      <c r="C15" s="482" t="s">
        <v>44</v>
      </c>
      <c r="D15" s="340">
        <v>0.11</v>
      </c>
      <c r="E15" s="41"/>
      <c r="F15" s="41"/>
      <c r="G15" s="41"/>
      <c r="H15" s="120"/>
      <c r="I15" s="120"/>
      <c r="J15" s="41" t="s">
        <v>1051</v>
      </c>
      <c r="K15" s="750">
        <v>2950000</v>
      </c>
    </row>
    <row r="16" spans="1:11" ht="15.95" customHeight="1" x14ac:dyDescent="0.2">
      <c r="A16" s="39" t="s">
        <v>1052</v>
      </c>
      <c r="B16" s="482" t="s">
        <v>1053</v>
      </c>
      <c r="C16" s="482" t="s">
        <v>566</v>
      </c>
      <c r="D16" s="177"/>
      <c r="E16" s="41"/>
      <c r="F16" s="41"/>
      <c r="G16" s="41"/>
      <c r="H16" s="120">
        <v>85</v>
      </c>
      <c r="I16" s="120">
        <v>749</v>
      </c>
      <c r="J16" s="41" t="s">
        <v>1054</v>
      </c>
      <c r="K16" s="750">
        <v>2200000</v>
      </c>
    </row>
    <row r="17" spans="1:11" ht="15.95" customHeight="1" x14ac:dyDescent="0.25">
      <c r="A17" s="860" t="s">
        <v>1055</v>
      </c>
      <c r="B17" s="483" t="s">
        <v>1056</v>
      </c>
      <c r="C17" s="483"/>
      <c r="D17" s="865">
        <v>0.1</v>
      </c>
      <c r="E17" s="334"/>
      <c r="F17" s="334"/>
      <c r="G17" s="334"/>
      <c r="H17" s="866"/>
      <c r="I17" s="866"/>
      <c r="J17" s="334" t="s">
        <v>1057</v>
      </c>
      <c r="K17" s="867">
        <v>750000</v>
      </c>
    </row>
    <row r="18" spans="1:11" s="244" customFormat="1" ht="15" x14ac:dyDescent="0.25">
      <c r="A18" s="250" t="s">
        <v>1058</v>
      </c>
      <c r="B18" s="483" t="s">
        <v>1059</v>
      </c>
      <c r="C18" s="483" t="s">
        <v>1060</v>
      </c>
      <c r="D18" s="868"/>
      <c r="E18" s="334"/>
      <c r="F18" s="334"/>
      <c r="G18" s="334"/>
      <c r="H18" s="866" t="s">
        <v>1047</v>
      </c>
      <c r="I18" s="866" t="s">
        <v>1061</v>
      </c>
      <c r="J18" s="334" t="s">
        <v>1062</v>
      </c>
      <c r="K18" s="867">
        <v>650000</v>
      </c>
    </row>
    <row r="19" spans="1:11" s="245" customFormat="1" ht="15" x14ac:dyDescent="0.2">
      <c r="A19" s="39" t="s">
        <v>1063</v>
      </c>
      <c r="B19" s="482" t="s">
        <v>1064</v>
      </c>
      <c r="C19" s="482" t="s">
        <v>545</v>
      </c>
      <c r="D19" s="177"/>
      <c r="E19" s="41"/>
      <c r="F19" s="41"/>
      <c r="G19" s="41"/>
      <c r="H19" s="120">
        <f>954/2</f>
        <v>477</v>
      </c>
      <c r="I19" s="120">
        <f>3813/2</f>
        <v>1906.5</v>
      </c>
      <c r="J19" s="41" t="s">
        <v>1065</v>
      </c>
      <c r="K19" s="750">
        <v>300000</v>
      </c>
    </row>
    <row r="20" spans="1:11" ht="15" x14ac:dyDescent="0.2">
      <c r="A20" s="39" t="s">
        <v>1066</v>
      </c>
      <c r="B20" s="482" t="s">
        <v>1067</v>
      </c>
      <c r="C20" s="482" t="s">
        <v>734</v>
      </c>
      <c r="D20" s="177"/>
      <c r="E20" s="41"/>
      <c r="F20" s="41"/>
      <c r="G20" s="41"/>
      <c r="H20" s="120">
        <v>105</v>
      </c>
      <c r="I20" s="120" t="s">
        <v>1068</v>
      </c>
      <c r="J20" s="41" t="s">
        <v>1069</v>
      </c>
      <c r="K20" s="750">
        <v>350000</v>
      </c>
    </row>
    <row r="21" spans="1:11" ht="15.95" customHeight="1" x14ac:dyDescent="0.2">
      <c r="A21" s="39" t="s">
        <v>1070</v>
      </c>
      <c r="B21" s="482" t="s">
        <v>1071</v>
      </c>
      <c r="C21" s="482" t="s">
        <v>270</v>
      </c>
      <c r="D21" s="339">
        <v>6.9999999999999999E-4</v>
      </c>
      <c r="E21" s="41"/>
      <c r="F21" s="41"/>
      <c r="G21" s="41"/>
      <c r="H21" s="120"/>
      <c r="I21" s="120"/>
      <c r="J21" s="41" t="s">
        <v>1072</v>
      </c>
      <c r="K21" s="750">
        <v>250000</v>
      </c>
    </row>
    <row r="22" spans="1:11" s="245" customFormat="1" ht="15.95" customHeight="1" x14ac:dyDescent="0.2">
      <c r="A22" s="39" t="s">
        <v>1073</v>
      </c>
      <c r="B22" s="482" t="s">
        <v>1059</v>
      </c>
      <c r="C22" s="482" t="s">
        <v>1060</v>
      </c>
      <c r="D22" s="177"/>
      <c r="E22" s="41"/>
      <c r="F22" s="41"/>
      <c r="G22" s="41"/>
      <c r="H22" s="120">
        <v>105</v>
      </c>
      <c r="I22" s="120">
        <v>179</v>
      </c>
      <c r="J22" s="41" t="s">
        <v>1074</v>
      </c>
      <c r="K22" s="750">
        <v>200000</v>
      </c>
    </row>
    <row r="23" spans="1:11" ht="15.95" customHeight="1" x14ac:dyDescent="0.2">
      <c r="A23" s="39" t="s">
        <v>1075</v>
      </c>
      <c r="B23" s="482"/>
      <c r="C23" s="482"/>
      <c r="D23" s="177"/>
      <c r="E23" s="177"/>
      <c r="F23" s="177"/>
      <c r="G23" s="177"/>
      <c r="H23" s="341" t="s">
        <v>1076</v>
      </c>
      <c r="I23" s="341" t="s">
        <v>1077</v>
      </c>
      <c r="J23" s="41" t="s">
        <v>1074</v>
      </c>
      <c r="K23" s="750">
        <v>80000</v>
      </c>
    </row>
    <row r="24" spans="1:11" s="245" customFormat="1" ht="15.95" customHeight="1" x14ac:dyDescent="0.2">
      <c r="A24" s="39" t="s">
        <v>1078</v>
      </c>
      <c r="B24" s="482" t="s">
        <v>1079</v>
      </c>
      <c r="C24" s="482"/>
      <c r="D24" s="41"/>
      <c r="E24" s="41"/>
      <c r="F24" s="41"/>
      <c r="G24" s="41"/>
      <c r="H24" s="120" t="s">
        <v>1080</v>
      </c>
      <c r="I24" s="120" t="s">
        <v>1081</v>
      </c>
      <c r="J24" s="41" t="s">
        <v>1082</v>
      </c>
      <c r="K24" s="750">
        <v>50000</v>
      </c>
    </row>
    <row r="25" spans="1:11" s="245" customFormat="1" ht="15.95" customHeight="1" x14ac:dyDescent="0.2">
      <c r="A25" s="39" t="s">
        <v>1083</v>
      </c>
      <c r="B25" s="482" t="s">
        <v>1084</v>
      </c>
      <c r="C25" s="482"/>
      <c r="D25" s="340">
        <v>0.05</v>
      </c>
      <c r="E25" s="41"/>
      <c r="F25" s="41"/>
      <c r="G25" s="41"/>
      <c r="H25" s="120" t="s">
        <v>1047</v>
      </c>
      <c r="I25" s="120"/>
      <c r="J25" s="41" t="s">
        <v>1085</v>
      </c>
      <c r="K25" s="750">
        <v>50000</v>
      </c>
    </row>
    <row r="26" spans="1:11" s="244" customFormat="1" ht="15" x14ac:dyDescent="0.25">
      <c r="A26" s="860"/>
      <c r="B26" s="483"/>
      <c r="C26" s="483"/>
      <c r="D26" s="334"/>
      <c r="E26" s="334"/>
      <c r="F26" s="334"/>
      <c r="G26" s="334"/>
      <c r="H26" s="866"/>
      <c r="I26" s="866"/>
      <c r="J26" s="334"/>
      <c r="K26" s="867"/>
    </row>
    <row r="27" spans="1:11" s="244" customFormat="1" ht="11.25" hidden="1" customHeight="1" x14ac:dyDescent="0.25">
      <c r="A27" s="331"/>
      <c r="B27" s="483"/>
      <c r="C27" s="864"/>
      <c r="D27" s="332"/>
      <c r="E27" s="332"/>
      <c r="F27" s="332"/>
      <c r="G27" s="332"/>
      <c r="H27" s="333"/>
      <c r="I27" s="333"/>
      <c r="J27" s="334"/>
      <c r="K27" s="344"/>
    </row>
    <row r="28" spans="1:11" s="244" customFormat="1" ht="11.25" hidden="1" customHeight="1" x14ac:dyDescent="0.25">
      <c r="A28" s="331"/>
      <c r="B28" s="483"/>
      <c r="C28" s="864"/>
      <c r="D28" s="332"/>
      <c r="E28" s="332"/>
      <c r="F28" s="332"/>
      <c r="G28" s="332"/>
      <c r="H28" s="333"/>
      <c r="I28" s="333"/>
      <c r="J28" s="334"/>
      <c r="K28" s="344"/>
    </row>
    <row r="29" spans="1:11" s="244" customFormat="1" ht="11.25" hidden="1" customHeight="1" x14ac:dyDescent="0.25">
      <c r="A29" s="331"/>
      <c r="B29" s="483"/>
      <c r="C29" s="864"/>
      <c r="D29" s="332"/>
      <c r="E29" s="332"/>
      <c r="F29" s="332"/>
      <c r="G29" s="332"/>
      <c r="H29" s="333"/>
      <c r="I29" s="333"/>
      <c r="J29" s="334"/>
      <c r="K29" s="344"/>
    </row>
    <row r="30" spans="1:11" s="244" customFormat="1" ht="12" hidden="1" customHeight="1" x14ac:dyDescent="0.25">
      <c r="A30" s="331"/>
      <c r="B30" s="483"/>
      <c r="C30" s="864"/>
      <c r="D30" s="332"/>
      <c r="E30" s="332"/>
      <c r="F30" s="332"/>
      <c r="G30" s="332"/>
      <c r="H30" s="333"/>
      <c r="I30" s="333"/>
      <c r="J30" s="334"/>
      <c r="K30" s="344"/>
    </row>
    <row r="31" spans="1:11" s="244" customFormat="1" ht="12.75" hidden="1" customHeight="1" x14ac:dyDescent="0.2">
      <c r="A31" s="51"/>
      <c r="B31" s="482"/>
      <c r="C31" s="481"/>
      <c r="D31" s="330"/>
      <c r="E31" s="36"/>
      <c r="F31" s="36"/>
      <c r="G31" s="36"/>
      <c r="H31" s="329"/>
      <c r="I31" s="329"/>
      <c r="J31" s="41"/>
      <c r="K31" s="76"/>
    </row>
    <row r="32" spans="1:11" s="244" customFormat="1" ht="15.95" customHeight="1" x14ac:dyDescent="0.25">
      <c r="A32" s="31" t="s">
        <v>60</v>
      </c>
      <c r="B32" s="480"/>
      <c r="C32" s="480"/>
      <c r="D32" s="155"/>
      <c r="E32" s="32"/>
      <c r="F32" s="32"/>
      <c r="G32" s="32"/>
      <c r="H32" s="33"/>
      <c r="I32" s="33"/>
      <c r="J32" s="78"/>
      <c r="K32" s="34">
        <f>+K33</f>
        <v>4500000</v>
      </c>
    </row>
    <row r="33" spans="1:11" s="242" customFormat="1" ht="15.95" customHeight="1" x14ac:dyDescent="0.2">
      <c r="A33" s="53" t="s">
        <v>1087</v>
      </c>
      <c r="B33" s="485" t="s">
        <v>1088</v>
      </c>
      <c r="C33" s="485"/>
      <c r="D33" s="88"/>
      <c r="E33" s="88"/>
      <c r="F33" s="88"/>
      <c r="G33" s="88"/>
      <c r="H33" s="342"/>
      <c r="I33" s="342"/>
      <c r="J33" s="88" t="s">
        <v>1089</v>
      </c>
      <c r="K33" s="123">
        <v>4500000</v>
      </c>
    </row>
    <row r="34" spans="1:11" s="246" customFormat="1" ht="15.95" customHeight="1" x14ac:dyDescent="0.2">
      <c r="A34" s="53"/>
      <c r="B34" s="485"/>
      <c r="C34" s="485"/>
      <c r="D34" s="88"/>
      <c r="E34" s="88"/>
      <c r="F34" s="88"/>
      <c r="G34" s="88"/>
      <c r="H34" s="342"/>
      <c r="I34" s="342"/>
      <c r="J34" s="88"/>
      <c r="K34" s="123"/>
    </row>
    <row r="35" spans="1:11" s="246" customFormat="1" ht="15.95" hidden="1" customHeight="1" x14ac:dyDescent="0.2">
      <c r="A35" s="45"/>
      <c r="B35" s="485"/>
      <c r="C35" s="486"/>
      <c r="D35" s="47"/>
      <c r="E35" s="47"/>
      <c r="F35" s="47"/>
      <c r="G35" s="47"/>
      <c r="H35" s="335"/>
      <c r="I35" s="335"/>
      <c r="J35" s="88"/>
      <c r="K35" s="89"/>
    </row>
    <row r="36" spans="1:11" s="246" customFormat="1" ht="15.95" hidden="1" customHeight="1" x14ac:dyDescent="0.2">
      <c r="A36" s="35"/>
      <c r="B36" s="485"/>
      <c r="C36" s="486"/>
      <c r="D36" s="47"/>
      <c r="E36" s="47"/>
      <c r="F36" s="47"/>
      <c r="G36" s="47"/>
      <c r="H36" s="335"/>
      <c r="I36" s="335"/>
      <c r="J36" s="88"/>
      <c r="K36" s="89"/>
    </row>
    <row r="37" spans="1:11" s="242" customFormat="1" ht="15.95" hidden="1" customHeight="1" x14ac:dyDescent="0.2">
      <c r="A37" s="35"/>
      <c r="B37" s="485"/>
      <c r="C37" s="486"/>
      <c r="D37" s="47"/>
      <c r="E37" s="47"/>
      <c r="F37" s="47"/>
      <c r="G37" s="47"/>
      <c r="H37" s="335"/>
      <c r="I37" s="335"/>
      <c r="J37" s="88"/>
      <c r="K37" s="89"/>
    </row>
    <row r="38" spans="1:11" s="242" customFormat="1" ht="15.95" customHeight="1" x14ac:dyDescent="0.25">
      <c r="A38" s="31" t="s">
        <v>61</v>
      </c>
      <c r="B38" s="480"/>
      <c r="C38" s="480"/>
      <c r="D38" s="155"/>
      <c r="E38" s="32"/>
      <c r="F38" s="32"/>
      <c r="G38" s="32"/>
      <c r="H38" s="33"/>
      <c r="I38" s="33"/>
      <c r="J38" s="78"/>
      <c r="K38" s="34">
        <f>SUM(K39:K41)</f>
        <v>200000</v>
      </c>
    </row>
    <row r="39" spans="1:11" s="245" customFormat="1" ht="15.95" customHeight="1" x14ac:dyDescent="0.2">
      <c r="A39" s="39" t="s">
        <v>1090</v>
      </c>
      <c r="B39" s="482" t="s">
        <v>1091</v>
      </c>
      <c r="C39" s="482"/>
      <c r="D39" s="41"/>
      <c r="E39" s="41"/>
      <c r="F39" s="41"/>
      <c r="G39" s="41" t="s">
        <v>1092</v>
      </c>
      <c r="H39" s="120"/>
      <c r="I39" s="120"/>
      <c r="J39" s="41" t="s">
        <v>1093</v>
      </c>
      <c r="K39" s="750">
        <v>130000</v>
      </c>
    </row>
    <row r="40" spans="1:11" s="245" customFormat="1" ht="15.95" customHeight="1" x14ac:dyDescent="0.2">
      <c r="A40" s="39" t="s">
        <v>1094</v>
      </c>
      <c r="B40" s="482" t="s">
        <v>1095</v>
      </c>
      <c r="C40" s="482"/>
      <c r="D40" s="41"/>
      <c r="E40" s="41"/>
      <c r="F40" s="41"/>
      <c r="G40" s="41" t="s">
        <v>1096</v>
      </c>
      <c r="H40" s="120"/>
      <c r="I40" s="120"/>
      <c r="J40" s="41" t="s">
        <v>1097</v>
      </c>
      <c r="K40" s="750">
        <v>50000</v>
      </c>
    </row>
    <row r="41" spans="1:11" s="245" customFormat="1" ht="15.95" customHeight="1" x14ac:dyDescent="0.2">
      <c r="A41" s="39" t="s">
        <v>1098</v>
      </c>
      <c r="B41" s="482" t="s">
        <v>1099</v>
      </c>
      <c r="C41" s="482" t="s">
        <v>44</v>
      </c>
      <c r="D41" s="41"/>
      <c r="E41" s="41"/>
      <c r="F41" s="41"/>
      <c r="G41" s="41"/>
      <c r="H41" s="120"/>
      <c r="I41" s="120"/>
      <c r="J41" s="177" t="s">
        <v>1100</v>
      </c>
      <c r="K41" s="750">
        <v>20000</v>
      </c>
    </row>
    <row r="42" spans="1:11" ht="15.95" customHeight="1" x14ac:dyDescent="0.2">
      <c r="A42" s="39"/>
      <c r="B42" s="482"/>
      <c r="C42" s="482"/>
      <c r="D42" s="41"/>
      <c r="E42" s="41"/>
      <c r="F42" s="41"/>
      <c r="G42" s="41"/>
      <c r="H42" s="120"/>
      <c r="I42" s="120"/>
      <c r="J42" s="41"/>
      <c r="K42" s="750"/>
    </row>
    <row r="43" spans="1:11" ht="15.95" customHeight="1" x14ac:dyDescent="0.25">
      <c r="A43" s="31" t="s">
        <v>74</v>
      </c>
      <c r="B43" s="480"/>
      <c r="C43" s="480"/>
      <c r="D43" s="155"/>
      <c r="E43" s="32"/>
      <c r="F43" s="32"/>
      <c r="G43" s="32"/>
      <c r="H43" s="33"/>
      <c r="I43" s="33"/>
      <c r="J43" s="78"/>
      <c r="K43" s="34">
        <f>+K44</f>
        <v>100000</v>
      </c>
    </row>
    <row r="44" spans="1:11" ht="15.95" customHeight="1" x14ac:dyDescent="0.2">
      <c r="A44" s="39" t="s">
        <v>1101</v>
      </c>
      <c r="B44" s="482" t="s">
        <v>1102</v>
      </c>
      <c r="C44" s="482" t="s">
        <v>44</v>
      </c>
      <c r="D44" s="41"/>
      <c r="E44" s="41"/>
      <c r="F44" s="41"/>
      <c r="G44" s="41"/>
      <c r="H44" s="120"/>
      <c r="I44" s="120"/>
      <c r="J44" s="177" t="s">
        <v>1103</v>
      </c>
      <c r="K44" s="750">
        <v>100000</v>
      </c>
    </row>
    <row r="45" spans="1:11" s="247" customFormat="1" ht="15.95" customHeight="1" x14ac:dyDescent="0.2">
      <c r="A45" s="39"/>
      <c r="B45" s="482"/>
      <c r="C45" s="482"/>
      <c r="D45" s="41"/>
      <c r="E45" s="41"/>
      <c r="F45" s="41"/>
      <c r="G45" s="41"/>
      <c r="H45" s="120"/>
      <c r="I45" s="120"/>
      <c r="J45" s="41"/>
      <c r="K45" s="750"/>
    </row>
    <row r="46" spans="1:11" s="247" customFormat="1" ht="15.95" hidden="1" customHeight="1" x14ac:dyDescent="0.2">
      <c r="A46" s="35"/>
      <c r="B46" s="481"/>
      <c r="C46" s="481"/>
      <c r="D46" s="36"/>
      <c r="E46" s="36"/>
      <c r="F46" s="36"/>
      <c r="G46" s="36"/>
      <c r="H46" s="329"/>
      <c r="I46" s="329"/>
      <c r="J46" s="41"/>
      <c r="K46" s="76"/>
    </row>
    <row r="47" spans="1:11" ht="15.95" hidden="1" customHeight="1" x14ac:dyDescent="0.2">
      <c r="A47" s="35"/>
      <c r="B47" s="481"/>
      <c r="C47" s="481"/>
      <c r="D47" s="36"/>
      <c r="E47" s="36"/>
      <c r="F47" s="36"/>
      <c r="G47" s="36"/>
      <c r="H47" s="329"/>
      <c r="I47" s="329"/>
      <c r="J47" s="41"/>
      <c r="K47" s="76"/>
    </row>
    <row r="48" spans="1:11" ht="15.95" hidden="1" customHeight="1" x14ac:dyDescent="0.2">
      <c r="A48" s="35"/>
      <c r="B48" s="481"/>
      <c r="C48" s="481"/>
      <c r="D48" s="36"/>
      <c r="E48" s="36"/>
      <c r="F48" s="36"/>
      <c r="G48" s="36"/>
      <c r="H48" s="329"/>
      <c r="I48" s="329"/>
      <c r="J48" s="41"/>
      <c r="K48" s="76"/>
    </row>
    <row r="49" spans="1:11" ht="15.95" customHeight="1" x14ac:dyDescent="0.25">
      <c r="A49" s="31" t="s">
        <v>75</v>
      </c>
      <c r="B49" s="480"/>
      <c r="C49" s="480"/>
      <c r="D49" s="155"/>
      <c r="E49" s="32"/>
      <c r="F49" s="32"/>
      <c r="G49" s="32"/>
      <c r="H49" s="33"/>
      <c r="I49" s="33"/>
      <c r="J49" s="78"/>
      <c r="K49" s="34">
        <f>+K50</f>
        <v>400000</v>
      </c>
    </row>
    <row r="50" spans="1:11" ht="15.95" customHeight="1" x14ac:dyDescent="0.2">
      <c r="A50" s="39" t="s">
        <v>1104</v>
      </c>
      <c r="B50" s="482"/>
      <c r="C50" s="482"/>
      <c r="D50" s="41"/>
      <c r="E50" s="41"/>
      <c r="F50" s="41"/>
      <c r="G50" s="41">
        <v>5</v>
      </c>
      <c r="H50" s="120"/>
      <c r="I50" s="120"/>
      <c r="J50" s="177" t="s">
        <v>1105</v>
      </c>
      <c r="K50" s="750">
        <v>400000</v>
      </c>
    </row>
    <row r="51" spans="1:11" s="247" customFormat="1" ht="15.95" customHeight="1" x14ac:dyDescent="0.2">
      <c r="A51" s="39"/>
      <c r="B51" s="482"/>
      <c r="C51" s="482"/>
      <c r="D51" s="41"/>
      <c r="E51" s="41"/>
      <c r="F51" s="41"/>
      <c r="G51" s="41"/>
      <c r="H51" s="120"/>
      <c r="I51" s="120"/>
      <c r="J51" s="41" t="s">
        <v>1106</v>
      </c>
      <c r="K51" s="750"/>
    </row>
    <row r="52" spans="1:11" s="247" customFormat="1" ht="15.95" hidden="1" customHeight="1" x14ac:dyDescent="0.2">
      <c r="A52" s="35"/>
      <c r="B52" s="481"/>
      <c r="C52" s="481"/>
      <c r="D52" s="36"/>
      <c r="E52" s="36"/>
      <c r="F52" s="36"/>
      <c r="G52" s="36"/>
      <c r="H52" s="329"/>
      <c r="I52" s="329"/>
      <c r="J52" s="41" t="s">
        <v>1107</v>
      </c>
      <c r="K52" s="76"/>
    </row>
    <row r="53" spans="1:11" ht="15.95" hidden="1" customHeight="1" x14ac:dyDescent="0.2">
      <c r="A53" s="35"/>
      <c r="B53" s="481"/>
      <c r="C53" s="481"/>
      <c r="D53" s="36"/>
      <c r="E53" s="36"/>
      <c r="F53" s="36"/>
      <c r="G53" s="36"/>
      <c r="H53" s="329"/>
      <c r="I53" s="329"/>
      <c r="J53" s="41"/>
      <c r="K53" s="76"/>
    </row>
    <row r="54" spans="1:11" ht="15.95" hidden="1" customHeight="1" x14ac:dyDescent="0.2">
      <c r="A54" s="35"/>
      <c r="B54" s="481"/>
      <c r="C54" s="481"/>
      <c r="D54" s="36"/>
      <c r="E54" s="36"/>
      <c r="F54" s="36"/>
      <c r="G54" s="36"/>
      <c r="H54" s="329"/>
      <c r="I54" s="329"/>
      <c r="J54" s="41"/>
      <c r="K54" s="76"/>
    </row>
    <row r="55" spans="1:11" ht="15.95" customHeight="1" x14ac:dyDescent="0.25">
      <c r="A55" s="31" t="s">
        <v>78</v>
      </c>
      <c r="B55" s="480"/>
      <c r="C55" s="480"/>
      <c r="D55" s="155"/>
      <c r="E55" s="32"/>
      <c r="F55" s="32"/>
      <c r="G55" s="32"/>
      <c r="H55" s="33"/>
      <c r="I55" s="33"/>
      <c r="J55" s="78"/>
      <c r="K55" s="34">
        <f>SUM(K56:K61)</f>
        <v>800000</v>
      </c>
    </row>
    <row r="56" spans="1:11" s="234" customFormat="1" ht="15.95" customHeight="1" x14ac:dyDescent="0.2">
      <c r="A56" s="53" t="s">
        <v>1108</v>
      </c>
      <c r="B56" s="485" t="s">
        <v>1109</v>
      </c>
      <c r="C56" s="485" t="s">
        <v>44</v>
      </c>
      <c r="D56" s="185">
        <v>0.02</v>
      </c>
      <c r="E56" s="88"/>
      <c r="F56" s="88"/>
      <c r="G56" s="88"/>
      <c r="H56" s="342"/>
      <c r="I56" s="343"/>
      <c r="J56" s="132" t="s">
        <v>1110</v>
      </c>
      <c r="K56" s="123">
        <v>400000</v>
      </c>
    </row>
    <row r="57" spans="1:11" s="248" customFormat="1" ht="15.95" customHeight="1" x14ac:dyDescent="0.2">
      <c r="A57" s="53" t="s">
        <v>1111</v>
      </c>
      <c r="B57" s="485" t="s">
        <v>1109</v>
      </c>
      <c r="C57" s="485" t="s">
        <v>44</v>
      </c>
      <c r="D57" s="185">
        <v>0.02</v>
      </c>
      <c r="E57" s="88"/>
      <c r="F57" s="88"/>
      <c r="G57" s="88"/>
      <c r="H57" s="342"/>
      <c r="I57" s="343"/>
      <c r="J57" s="132" t="str">
        <f>+J56</f>
        <v>CTM 2019 - TIT VII</v>
      </c>
      <c r="K57" s="123">
        <v>200000</v>
      </c>
    </row>
    <row r="58" spans="1:11" s="248" customFormat="1" ht="15.95" customHeight="1" x14ac:dyDescent="0.2">
      <c r="A58" s="53" t="s">
        <v>1112</v>
      </c>
      <c r="B58" s="485" t="s">
        <v>1113</v>
      </c>
      <c r="C58" s="485" t="s">
        <v>44</v>
      </c>
      <c r="D58" s="88"/>
      <c r="E58" s="88"/>
      <c r="F58" s="88"/>
      <c r="G58" s="88"/>
      <c r="H58" s="342"/>
      <c r="I58" s="342"/>
      <c r="J58" s="132" t="s">
        <v>1114</v>
      </c>
      <c r="K58" s="123">
        <v>50000</v>
      </c>
    </row>
    <row r="59" spans="1:11" s="248" customFormat="1" ht="15.95" customHeight="1" x14ac:dyDescent="0.25">
      <c r="A59" s="53" t="s">
        <v>1115</v>
      </c>
      <c r="B59" s="483"/>
      <c r="C59" s="483"/>
      <c r="D59" s="837"/>
      <c r="E59" s="837"/>
      <c r="F59" s="837"/>
      <c r="G59" s="837"/>
      <c r="H59" s="869"/>
      <c r="I59" s="869"/>
      <c r="J59" s="132" t="s">
        <v>1114</v>
      </c>
      <c r="K59" s="123">
        <v>50000</v>
      </c>
    </row>
    <row r="60" spans="1:11" ht="15" x14ac:dyDescent="0.25">
      <c r="A60" s="53" t="s">
        <v>1116</v>
      </c>
      <c r="B60" s="483"/>
      <c r="C60" s="483"/>
      <c r="D60" s="837"/>
      <c r="E60" s="837"/>
      <c r="F60" s="837"/>
      <c r="G60" s="837"/>
      <c r="H60" s="869"/>
      <c r="I60" s="869"/>
      <c r="J60" s="132" t="s">
        <v>1114</v>
      </c>
      <c r="K60" s="123">
        <v>50000</v>
      </c>
    </row>
    <row r="61" spans="1:11" ht="15" x14ac:dyDescent="0.2">
      <c r="A61" s="53" t="s">
        <v>1117</v>
      </c>
      <c r="B61" s="482"/>
      <c r="C61" s="482"/>
      <c r="D61" s="177"/>
      <c r="E61" s="177"/>
      <c r="F61" s="177"/>
      <c r="G61" s="177"/>
      <c r="H61" s="341"/>
      <c r="I61" s="341"/>
      <c r="J61" s="132" t="s">
        <v>1114</v>
      </c>
      <c r="K61" s="123">
        <v>50000</v>
      </c>
    </row>
    <row r="62" spans="1:11" s="245" customFormat="1" ht="15.95" customHeight="1" x14ac:dyDescent="0.2">
      <c r="A62" s="53"/>
      <c r="B62" s="482"/>
      <c r="C62" s="482"/>
      <c r="D62" s="177"/>
      <c r="E62" s="41"/>
      <c r="F62" s="41"/>
      <c r="G62" s="41"/>
      <c r="H62" s="120"/>
      <c r="I62" s="120"/>
      <c r="J62" s="41"/>
      <c r="K62" s="123"/>
    </row>
    <row r="63" spans="1:11" s="245" customFormat="1" ht="15.95" customHeight="1" x14ac:dyDescent="0.25">
      <c r="A63" s="31" t="s">
        <v>79</v>
      </c>
      <c r="B63" s="480"/>
      <c r="C63" s="480"/>
      <c r="D63" s="155"/>
      <c r="E63" s="32"/>
      <c r="F63" s="32"/>
      <c r="G63" s="32"/>
      <c r="H63" s="33"/>
      <c r="I63" s="33"/>
      <c r="J63" s="78"/>
      <c r="K63" s="34">
        <f>SUM(K64:K67)</f>
        <v>1850000</v>
      </c>
    </row>
    <row r="64" spans="1:11" ht="15.95" customHeight="1" x14ac:dyDescent="0.2">
      <c r="A64" s="53" t="s">
        <v>1118</v>
      </c>
      <c r="B64" s="485"/>
      <c r="C64" s="485"/>
      <c r="D64" s="88"/>
      <c r="E64" s="88"/>
      <c r="F64" s="88"/>
      <c r="G64" s="88"/>
      <c r="H64" s="342"/>
      <c r="I64" s="342"/>
      <c r="J64" s="88"/>
      <c r="K64" s="123">
        <v>800000</v>
      </c>
    </row>
    <row r="65" spans="1:11" s="234" customFormat="1" ht="15.95" customHeight="1" x14ac:dyDescent="0.2">
      <c r="A65" s="53" t="s">
        <v>1119</v>
      </c>
      <c r="B65" s="485" t="s">
        <v>1120</v>
      </c>
      <c r="C65" s="485"/>
      <c r="D65" s="88"/>
      <c r="E65" s="88"/>
      <c r="F65" s="88"/>
      <c r="G65" s="88"/>
      <c r="H65" s="342"/>
      <c r="I65" s="342"/>
      <c r="J65" s="88"/>
      <c r="K65" s="123">
        <v>650000</v>
      </c>
    </row>
    <row r="66" spans="1:11" s="248" customFormat="1" ht="15.95" customHeight="1" x14ac:dyDescent="0.2">
      <c r="A66" s="53" t="s">
        <v>1121</v>
      </c>
      <c r="B66" s="485"/>
      <c r="C66" s="485"/>
      <c r="D66" s="88"/>
      <c r="E66" s="88"/>
      <c r="F66" s="88"/>
      <c r="G66" s="88"/>
      <c r="H66" s="342"/>
      <c r="I66" s="342"/>
      <c r="J66" s="88"/>
      <c r="K66" s="123">
        <v>250000</v>
      </c>
    </row>
    <row r="67" spans="1:11" s="248" customFormat="1" ht="15.95" customHeight="1" x14ac:dyDescent="0.2">
      <c r="A67" s="53" t="s">
        <v>1122</v>
      </c>
      <c r="B67" s="485"/>
      <c r="C67" s="485"/>
      <c r="D67" s="88"/>
      <c r="E67" s="88"/>
      <c r="F67" s="88"/>
      <c r="G67" s="88"/>
      <c r="H67" s="342"/>
      <c r="I67" s="342"/>
      <c r="J67" s="88"/>
      <c r="K67" s="123">
        <v>150000</v>
      </c>
    </row>
    <row r="68" spans="1:11" s="248" customFormat="1" ht="15.95" customHeight="1" x14ac:dyDescent="0.25">
      <c r="A68" s="250"/>
      <c r="B68" s="483"/>
      <c r="C68" s="483"/>
      <c r="D68" s="250"/>
      <c r="E68" s="250"/>
      <c r="F68" s="250"/>
      <c r="G68" s="250"/>
      <c r="H68" s="336"/>
      <c r="I68" s="336"/>
      <c r="J68" s="250"/>
      <c r="K68" s="345"/>
    </row>
    <row r="69" spans="1:11" ht="12" hidden="1" customHeight="1" x14ac:dyDescent="0.25">
      <c r="A69" s="250"/>
      <c r="B69" s="483"/>
      <c r="C69" s="483"/>
      <c r="D69" s="250"/>
      <c r="E69" s="250"/>
      <c r="F69" s="250"/>
      <c r="G69" s="250"/>
      <c r="H69" s="336"/>
      <c r="I69" s="336"/>
      <c r="J69" s="250"/>
      <c r="K69" s="345"/>
    </row>
    <row r="70" spans="1:11" ht="12" hidden="1" customHeight="1" x14ac:dyDescent="0.25">
      <c r="A70" s="250"/>
      <c r="B70" s="483"/>
      <c r="C70" s="483"/>
      <c r="D70" s="250"/>
      <c r="E70" s="250"/>
      <c r="F70" s="250"/>
      <c r="G70" s="250"/>
      <c r="H70" s="336"/>
      <c r="I70" s="336"/>
      <c r="J70" s="250"/>
      <c r="K70" s="345"/>
    </row>
    <row r="71" spans="1:11" ht="12" hidden="1" customHeight="1" x14ac:dyDescent="0.2">
      <c r="A71" s="35"/>
      <c r="B71" s="481"/>
      <c r="C71" s="481"/>
      <c r="D71" s="36"/>
      <c r="E71" s="36"/>
      <c r="F71" s="36"/>
      <c r="G71" s="36"/>
      <c r="H71" s="329"/>
      <c r="I71" s="329"/>
      <c r="J71" s="41"/>
      <c r="K71" s="76" t="s">
        <v>1086</v>
      </c>
    </row>
    <row r="72" spans="1:11" ht="15.95" customHeight="1" x14ac:dyDescent="0.2">
      <c r="A72" s="55" t="s">
        <v>527</v>
      </c>
      <c r="B72" s="487"/>
      <c r="C72" s="487"/>
      <c r="D72" s="747"/>
      <c r="E72" s="747"/>
      <c r="F72" s="747"/>
      <c r="G72" s="747"/>
      <c r="H72" s="747"/>
      <c r="I72" s="747"/>
      <c r="J72" s="337"/>
      <c r="K72" s="64">
        <f>+K10+K12+K32+K38+K43+K49+K55+K63</f>
        <v>24280000</v>
      </c>
    </row>
    <row r="73" spans="1:11" ht="15.95" customHeight="1" x14ac:dyDescent="0.2"/>
    <row r="74" spans="1:11" x14ac:dyDescent="0.2">
      <c r="J74" s="208"/>
    </row>
    <row r="75" spans="1:11" x14ac:dyDescent="0.2">
      <c r="J75" s="208"/>
    </row>
    <row r="76" spans="1:11" x14ac:dyDescent="0.2">
      <c r="J76" s="208"/>
    </row>
    <row r="77" spans="1:11" x14ac:dyDescent="0.2">
      <c r="J77" s="208"/>
    </row>
    <row r="79" spans="1:11" x14ac:dyDescent="0.2">
      <c r="J79" s="208"/>
    </row>
    <row r="80" spans="1:11" x14ac:dyDescent="0.2">
      <c r="J80" s="208"/>
    </row>
    <row r="81" spans="10:10" x14ac:dyDescent="0.2">
      <c r="J81" s="208"/>
    </row>
  </sheetData>
  <mergeCells count="11">
    <mergeCell ref="E7:F7"/>
    <mergeCell ref="H7:I7"/>
    <mergeCell ref="J8:J9"/>
    <mergeCell ref="K8:K9"/>
    <mergeCell ref="H8:I8"/>
    <mergeCell ref="G8:G9"/>
    <mergeCell ref="A8:A9"/>
    <mergeCell ref="B8:B9"/>
    <mergeCell ref="C8:C9"/>
    <mergeCell ref="D8:D9"/>
    <mergeCell ref="E8:F8"/>
  </mergeCells>
  <pageMargins left="0" right="0" top="0" bottom="0" header="0.31496062992125984" footer="0.31496062992125984"/>
  <pageSetup paperSize="9" scale="60" orientation="landscape" r:id="rId1"/>
  <ignoredErrors>
    <ignoredError sqref="H14:I25" numberStoredAsText="1"/>
  </ignoredErrors>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showGridLines="0" zoomScale="80" zoomScaleNormal="80" workbookViewId="0">
      <selection activeCell="M5" sqref="M5"/>
    </sheetView>
  </sheetViews>
  <sheetFormatPr baseColWidth="10" defaultRowHeight="15" x14ac:dyDescent="0.25"/>
  <cols>
    <col min="1" max="1" width="71" style="104" customWidth="1"/>
    <col min="2" max="2" width="25" style="104" bestFit="1" customWidth="1"/>
    <col min="3" max="3" width="17.42578125" style="104" bestFit="1" customWidth="1"/>
    <col min="4" max="4" width="15.42578125" style="104" customWidth="1"/>
    <col min="5" max="5" width="12.42578125" style="104" customWidth="1"/>
    <col min="6" max="6" width="11.42578125" style="104" customWidth="1"/>
    <col min="7" max="7" width="9.85546875" style="104" bestFit="1" customWidth="1"/>
    <col min="8" max="8" width="11.42578125" style="104" bestFit="1" customWidth="1"/>
    <col min="9" max="9" width="12.5703125" style="104" bestFit="1" customWidth="1"/>
    <col min="10" max="10" width="39.85546875" style="104" bestFit="1" customWidth="1"/>
    <col min="11" max="11" width="28" style="879" bestFit="1" customWidth="1"/>
    <col min="12" max="12" width="1.28515625" style="104" customWidth="1"/>
    <col min="13" max="256" width="11.42578125" style="104"/>
    <col min="257" max="257" width="71" style="104" customWidth="1"/>
    <col min="258" max="262" width="17.7109375" style="104" customWidth="1"/>
    <col min="263" max="263" width="14.7109375" style="104" customWidth="1"/>
    <col min="264" max="264" width="14.42578125" style="104" customWidth="1"/>
    <col min="265" max="265" width="15.28515625" style="104" customWidth="1"/>
    <col min="266" max="266" width="29.140625" style="104" customWidth="1"/>
    <col min="267" max="267" width="17.7109375" style="104" customWidth="1"/>
    <col min="268" max="268" width="1.28515625" style="104" customWidth="1"/>
    <col min="269" max="512" width="11.42578125" style="104"/>
    <col min="513" max="513" width="71" style="104" customWidth="1"/>
    <col min="514" max="518" width="17.7109375" style="104" customWidth="1"/>
    <col min="519" max="519" width="14.7109375" style="104" customWidth="1"/>
    <col min="520" max="520" width="14.42578125" style="104" customWidth="1"/>
    <col min="521" max="521" width="15.28515625" style="104" customWidth="1"/>
    <col min="522" max="522" width="29.140625" style="104" customWidth="1"/>
    <col min="523" max="523" width="17.7109375" style="104" customWidth="1"/>
    <col min="524" max="524" width="1.28515625" style="104" customWidth="1"/>
    <col min="525" max="768" width="11.42578125" style="104"/>
    <col min="769" max="769" width="71" style="104" customWidth="1"/>
    <col min="770" max="774" width="17.7109375" style="104" customWidth="1"/>
    <col min="775" max="775" width="14.7109375" style="104" customWidth="1"/>
    <col min="776" max="776" width="14.42578125" style="104" customWidth="1"/>
    <col min="777" max="777" width="15.28515625" style="104" customWidth="1"/>
    <col min="778" max="778" width="29.140625" style="104" customWidth="1"/>
    <col min="779" max="779" width="17.7109375" style="104" customWidth="1"/>
    <col min="780" max="780" width="1.28515625" style="104" customWidth="1"/>
    <col min="781" max="1024" width="11.42578125" style="104"/>
    <col min="1025" max="1025" width="71" style="104" customWidth="1"/>
    <col min="1026" max="1030" width="17.7109375" style="104" customWidth="1"/>
    <col min="1031" max="1031" width="14.7109375" style="104" customWidth="1"/>
    <col min="1032" max="1032" width="14.42578125" style="104" customWidth="1"/>
    <col min="1033" max="1033" width="15.28515625" style="104" customWidth="1"/>
    <col min="1034" max="1034" width="29.140625" style="104" customWidth="1"/>
    <col min="1035" max="1035" width="17.7109375" style="104" customWidth="1"/>
    <col min="1036" max="1036" width="1.28515625" style="104" customWidth="1"/>
    <col min="1037" max="1280" width="11.42578125" style="104"/>
    <col min="1281" max="1281" width="71" style="104" customWidth="1"/>
    <col min="1282" max="1286" width="17.7109375" style="104" customWidth="1"/>
    <col min="1287" max="1287" width="14.7109375" style="104" customWidth="1"/>
    <col min="1288" max="1288" width="14.42578125" style="104" customWidth="1"/>
    <col min="1289" max="1289" width="15.28515625" style="104" customWidth="1"/>
    <col min="1290" max="1290" width="29.140625" style="104" customWidth="1"/>
    <col min="1291" max="1291" width="17.7109375" style="104" customWidth="1"/>
    <col min="1292" max="1292" width="1.28515625" style="104" customWidth="1"/>
    <col min="1293" max="1536" width="11.42578125" style="104"/>
    <col min="1537" max="1537" width="71" style="104" customWidth="1"/>
    <col min="1538" max="1542" width="17.7109375" style="104" customWidth="1"/>
    <col min="1543" max="1543" width="14.7109375" style="104" customWidth="1"/>
    <col min="1544" max="1544" width="14.42578125" style="104" customWidth="1"/>
    <col min="1545" max="1545" width="15.28515625" style="104" customWidth="1"/>
    <col min="1546" max="1546" width="29.140625" style="104" customWidth="1"/>
    <col min="1547" max="1547" width="17.7109375" style="104" customWidth="1"/>
    <col min="1548" max="1548" width="1.28515625" style="104" customWidth="1"/>
    <col min="1549" max="1792" width="11.42578125" style="104"/>
    <col min="1793" max="1793" width="71" style="104" customWidth="1"/>
    <col min="1794" max="1798" width="17.7109375" style="104" customWidth="1"/>
    <col min="1799" max="1799" width="14.7109375" style="104" customWidth="1"/>
    <col min="1800" max="1800" width="14.42578125" style="104" customWidth="1"/>
    <col min="1801" max="1801" width="15.28515625" style="104" customWidth="1"/>
    <col min="1802" max="1802" width="29.140625" style="104" customWidth="1"/>
    <col min="1803" max="1803" width="17.7109375" style="104" customWidth="1"/>
    <col min="1804" max="1804" width="1.28515625" style="104" customWidth="1"/>
    <col min="1805" max="2048" width="11.42578125" style="104"/>
    <col min="2049" max="2049" width="71" style="104" customWidth="1"/>
    <col min="2050" max="2054" width="17.7109375" style="104" customWidth="1"/>
    <col min="2055" max="2055" width="14.7109375" style="104" customWidth="1"/>
    <col min="2056" max="2056" width="14.42578125" style="104" customWidth="1"/>
    <col min="2057" max="2057" width="15.28515625" style="104" customWidth="1"/>
    <col min="2058" max="2058" width="29.140625" style="104" customWidth="1"/>
    <col min="2059" max="2059" width="17.7109375" style="104" customWidth="1"/>
    <col min="2060" max="2060" width="1.28515625" style="104" customWidth="1"/>
    <col min="2061" max="2304" width="11.42578125" style="104"/>
    <col min="2305" max="2305" width="71" style="104" customWidth="1"/>
    <col min="2306" max="2310" width="17.7109375" style="104" customWidth="1"/>
    <col min="2311" max="2311" width="14.7109375" style="104" customWidth="1"/>
    <col min="2312" max="2312" width="14.42578125" style="104" customWidth="1"/>
    <col min="2313" max="2313" width="15.28515625" style="104" customWidth="1"/>
    <col min="2314" max="2314" width="29.140625" style="104" customWidth="1"/>
    <col min="2315" max="2315" width="17.7109375" style="104" customWidth="1"/>
    <col min="2316" max="2316" width="1.28515625" style="104" customWidth="1"/>
    <col min="2317" max="2560" width="11.42578125" style="104"/>
    <col min="2561" max="2561" width="71" style="104" customWidth="1"/>
    <col min="2562" max="2566" width="17.7109375" style="104" customWidth="1"/>
    <col min="2567" max="2567" width="14.7109375" style="104" customWidth="1"/>
    <col min="2568" max="2568" width="14.42578125" style="104" customWidth="1"/>
    <col min="2569" max="2569" width="15.28515625" style="104" customWidth="1"/>
    <col min="2570" max="2570" width="29.140625" style="104" customWidth="1"/>
    <col min="2571" max="2571" width="17.7109375" style="104" customWidth="1"/>
    <col min="2572" max="2572" width="1.28515625" style="104" customWidth="1"/>
    <col min="2573" max="2816" width="11.42578125" style="104"/>
    <col min="2817" max="2817" width="71" style="104" customWidth="1"/>
    <col min="2818" max="2822" width="17.7109375" style="104" customWidth="1"/>
    <col min="2823" max="2823" width="14.7109375" style="104" customWidth="1"/>
    <col min="2824" max="2824" width="14.42578125" style="104" customWidth="1"/>
    <col min="2825" max="2825" width="15.28515625" style="104" customWidth="1"/>
    <col min="2826" max="2826" width="29.140625" style="104" customWidth="1"/>
    <col min="2827" max="2827" width="17.7109375" style="104" customWidth="1"/>
    <col min="2828" max="2828" width="1.28515625" style="104" customWidth="1"/>
    <col min="2829" max="3072" width="11.42578125" style="104"/>
    <col min="3073" max="3073" width="71" style="104" customWidth="1"/>
    <col min="3074" max="3078" width="17.7109375" style="104" customWidth="1"/>
    <col min="3079" max="3079" width="14.7109375" style="104" customWidth="1"/>
    <col min="3080" max="3080" width="14.42578125" style="104" customWidth="1"/>
    <col min="3081" max="3081" width="15.28515625" style="104" customWidth="1"/>
    <col min="3082" max="3082" width="29.140625" style="104" customWidth="1"/>
    <col min="3083" max="3083" width="17.7109375" style="104" customWidth="1"/>
    <col min="3084" max="3084" width="1.28515625" style="104" customWidth="1"/>
    <col min="3085" max="3328" width="11.42578125" style="104"/>
    <col min="3329" max="3329" width="71" style="104" customWidth="1"/>
    <col min="3330" max="3334" width="17.7109375" style="104" customWidth="1"/>
    <col min="3335" max="3335" width="14.7109375" style="104" customWidth="1"/>
    <col min="3336" max="3336" width="14.42578125" style="104" customWidth="1"/>
    <col min="3337" max="3337" width="15.28515625" style="104" customWidth="1"/>
    <col min="3338" max="3338" width="29.140625" style="104" customWidth="1"/>
    <col min="3339" max="3339" width="17.7109375" style="104" customWidth="1"/>
    <col min="3340" max="3340" width="1.28515625" style="104" customWidth="1"/>
    <col min="3341" max="3584" width="11.42578125" style="104"/>
    <col min="3585" max="3585" width="71" style="104" customWidth="1"/>
    <col min="3586" max="3590" width="17.7109375" style="104" customWidth="1"/>
    <col min="3591" max="3591" width="14.7109375" style="104" customWidth="1"/>
    <col min="3592" max="3592" width="14.42578125" style="104" customWidth="1"/>
    <col min="3593" max="3593" width="15.28515625" style="104" customWidth="1"/>
    <col min="3594" max="3594" width="29.140625" style="104" customWidth="1"/>
    <col min="3595" max="3595" width="17.7109375" style="104" customWidth="1"/>
    <col min="3596" max="3596" width="1.28515625" style="104" customWidth="1"/>
    <col min="3597" max="3840" width="11.42578125" style="104"/>
    <col min="3841" max="3841" width="71" style="104" customWidth="1"/>
    <col min="3842" max="3846" width="17.7109375" style="104" customWidth="1"/>
    <col min="3847" max="3847" width="14.7109375" style="104" customWidth="1"/>
    <col min="3848" max="3848" width="14.42578125" style="104" customWidth="1"/>
    <col min="3849" max="3849" width="15.28515625" style="104" customWidth="1"/>
    <col min="3850" max="3850" width="29.140625" style="104" customWidth="1"/>
    <col min="3851" max="3851" width="17.7109375" style="104" customWidth="1"/>
    <col min="3852" max="3852" width="1.28515625" style="104" customWidth="1"/>
    <col min="3853" max="4096" width="11.42578125" style="104"/>
    <col min="4097" max="4097" width="71" style="104" customWidth="1"/>
    <col min="4098" max="4102" width="17.7109375" style="104" customWidth="1"/>
    <col min="4103" max="4103" width="14.7109375" style="104" customWidth="1"/>
    <col min="4104" max="4104" width="14.42578125" style="104" customWidth="1"/>
    <col min="4105" max="4105" width="15.28515625" style="104" customWidth="1"/>
    <col min="4106" max="4106" width="29.140625" style="104" customWidth="1"/>
    <col min="4107" max="4107" width="17.7109375" style="104" customWidth="1"/>
    <col min="4108" max="4108" width="1.28515625" style="104" customWidth="1"/>
    <col min="4109" max="4352" width="11.42578125" style="104"/>
    <col min="4353" max="4353" width="71" style="104" customWidth="1"/>
    <col min="4354" max="4358" width="17.7109375" style="104" customWidth="1"/>
    <col min="4359" max="4359" width="14.7109375" style="104" customWidth="1"/>
    <col min="4360" max="4360" width="14.42578125" style="104" customWidth="1"/>
    <col min="4361" max="4361" width="15.28515625" style="104" customWidth="1"/>
    <col min="4362" max="4362" width="29.140625" style="104" customWidth="1"/>
    <col min="4363" max="4363" width="17.7109375" style="104" customWidth="1"/>
    <col min="4364" max="4364" width="1.28515625" style="104" customWidth="1"/>
    <col min="4365" max="4608" width="11.42578125" style="104"/>
    <col min="4609" max="4609" width="71" style="104" customWidth="1"/>
    <col min="4610" max="4614" width="17.7109375" style="104" customWidth="1"/>
    <col min="4615" max="4615" width="14.7109375" style="104" customWidth="1"/>
    <col min="4616" max="4616" width="14.42578125" style="104" customWidth="1"/>
    <col min="4617" max="4617" width="15.28515625" style="104" customWidth="1"/>
    <col min="4618" max="4618" width="29.140625" style="104" customWidth="1"/>
    <col min="4619" max="4619" width="17.7109375" style="104" customWidth="1"/>
    <col min="4620" max="4620" width="1.28515625" style="104" customWidth="1"/>
    <col min="4621" max="4864" width="11.42578125" style="104"/>
    <col min="4865" max="4865" width="71" style="104" customWidth="1"/>
    <col min="4866" max="4870" width="17.7109375" style="104" customWidth="1"/>
    <col min="4871" max="4871" width="14.7109375" style="104" customWidth="1"/>
    <col min="4872" max="4872" width="14.42578125" style="104" customWidth="1"/>
    <col min="4873" max="4873" width="15.28515625" style="104" customWidth="1"/>
    <col min="4874" max="4874" width="29.140625" style="104" customWidth="1"/>
    <col min="4875" max="4875" width="17.7109375" style="104" customWidth="1"/>
    <col min="4876" max="4876" width="1.28515625" style="104" customWidth="1"/>
    <col min="4877" max="5120" width="11.42578125" style="104"/>
    <col min="5121" max="5121" width="71" style="104" customWidth="1"/>
    <col min="5122" max="5126" width="17.7109375" style="104" customWidth="1"/>
    <col min="5127" max="5127" width="14.7109375" style="104" customWidth="1"/>
    <col min="5128" max="5128" width="14.42578125" style="104" customWidth="1"/>
    <col min="5129" max="5129" width="15.28515625" style="104" customWidth="1"/>
    <col min="5130" max="5130" width="29.140625" style="104" customWidth="1"/>
    <col min="5131" max="5131" width="17.7109375" style="104" customWidth="1"/>
    <col min="5132" max="5132" width="1.28515625" style="104" customWidth="1"/>
    <col min="5133" max="5376" width="11.42578125" style="104"/>
    <col min="5377" max="5377" width="71" style="104" customWidth="1"/>
    <col min="5378" max="5382" width="17.7109375" style="104" customWidth="1"/>
    <col min="5383" max="5383" width="14.7109375" style="104" customWidth="1"/>
    <col min="5384" max="5384" width="14.42578125" style="104" customWidth="1"/>
    <col min="5385" max="5385" width="15.28515625" style="104" customWidth="1"/>
    <col min="5386" max="5386" width="29.140625" style="104" customWidth="1"/>
    <col min="5387" max="5387" width="17.7109375" style="104" customWidth="1"/>
    <col min="5388" max="5388" width="1.28515625" style="104" customWidth="1"/>
    <col min="5389" max="5632" width="11.42578125" style="104"/>
    <col min="5633" max="5633" width="71" style="104" customWidth="1"/>
    <col min="5634" max="5638" width="17.7109375" style="104" customWidth="1"/>
    <col min="5639" max="5639" width="14.7109375" style="104" customWidth="1"/>
    <col min="5640" max="5640" width="14.42578125" style="104" customWidth="1"/>
    <col min="5641" max="5641" width="15.28515625" style="104" customWidth="1"/>
    <col min="5642" max="5642" width="29.140625" style="104" customWidth="1"/>
    <col min="5643" max="5643" width="17.7109375" style="104" customWidth="1"/>
    <col min="5644" max="5644" width="1.28515625" style="104" customWidth="1"/>
    <col min="5645" max="5888" width="11.42578125" style="104"/>
    <col min="5889" max="5889" width="71" style="104" customWidth="1"/>
    <col min="5890" max="5894" width="17.7109375" style="104" customWidth="1"/>
    <col min="5895" max="5895" width="14.7109375" style="104" customWidth="1"/>
    <col min="5896" max="5896" width="14.42578125" style="104" customWidth="1"/>
    <col min="5897" max="5897" width="15.28515625" style="104" customWidth="1"/>
    <col min="5898" max="5898" width="29.140625" style="104" customWidth="1"/>
    <col min="5899" max="5899" width="17.7109375" style="104" customWidth="1"/>
    <col min="5900" max="5900" width="1.28515625" style="104" customWidth="1"/>
    <col min="5901" max="6144" width="11.42578125" style="104"/>
    <col min="6145" max="6145" width="71" style="104" customWidth="1"/>
    <col min="6146" max="6150" width="17.7109375" style="104" customWidth="1"/>
    <col min="6151" max="6151" width="14.7109375" style="104" customWidth="1"/>
    <col min="6152" max="6152" width="14.42578125" style="104" customWidth="1"/>
    <col min="6153" max="6153" width="15.28515625" style="104" customWidth="1"/>
    <col min="6154" max="6154" width="29.140625" style="104" customWidth="1"/>
    <col min="6155" max="6155" width="17.7109375" style="104" customWidth="1"/>
    <col min="6156" max="6156" width="1.28515625" style="104" customWidth="1"/>
    <col min="6157" max="6400" width="11.42578125" style="104"/>
    <col min="6401" max="6401" width="71" style="104" customWidth="1"/>
    <col min="6402" max="6406" width="17.7109375" style="104" customWidth="1"/>
    <col min="6407" max="6407" width="14.7109375" style="104" customWidth="1"/>
    <col min="6408" max="6408" width="14.42578125" style="104" customWidth="1"/>
    <col min="6409" max="6409" width="15.28515625" style="104" customWidth="1"/>
    <col min="6410" max="6410" width="29.140625" style="104" customWidth="1"/>
    <col min="6411" max="6411" width="17.7109375" style="104" customWidth="1"/>
    <col min="6412" max="6412" width="1.28515625" style="104" customWidth="1"/>
    <col min="6413" max="6656" width="11.42578125" style="104"/>
    <col min="6657" max="6657" width="71" style="104" customWidth="1"/>
    <col min="6658" max="6662" width="17.7109375" style="104" customWidth="1"/>
    <col min="6663" max="6663" width="14.7109375" style="104" customWidth="1"/>
    <col min="6664" max="6664" width="14.42578125" style="104" customWidth="1"/>
    <col min="6665" max="6665" width="15.28515625" style="104" customWidth="1"/>
    <col min="6666" max="6666" width="29.140625" style="104" customWidth="1"/>
    <col min="6667" max="6667" width="17.7109375" style="104" customWidth="1"/>
    <col min="6668" max="6668" width="1.28515625" style="104" customWidth="1"/>
    <col min="6669" max="6912" width="11.42578125" style="104"/>
    <col min="6913" max="6913" width="71" style="104" customWidth="1"/>
    <col min="6914" max="6918" width="17.7109375" style="104" customWidth="1"/>
    <col min="6919" max="6919" width="14.7109375" style="104" customWidth="1"/>
    <col min="6920" max="6920" width="14.42578125" style="104" customWidth="1"/>
    <col min="6921" max="6921" width="15.28515625" style="104" customWidth="1"/>
    <col min="6922" max="6922" width="29.140625" style="104" customWidth="1"/>
    <col min="6923" max="6923" width="17.7109375" style="104" customWidth="1"/>
    <col min="6924" max="6924" width="1.28515625" style="104" customWidth="1"/>
    <col min="6925" max="7168" width="11.42578125" style="104"/>
    <col min="7169" max="7169" width="71" style="104" customWidth="1"/>
    <col min="7170" max="7174" width="17.7109375" style="104" customWidth="1"/>
    <col min="7175" max="7175" width="14.7109375" style="104" customWidth="1"/>
    <col min="7176" max="7176" width="14.42578125" style="104" customWidth="1"/>
    <col min="7177" max="7177" width="15.28515625" style="104" customWidth="1"/>
    <col min="7178" max="7178" width="29.140625" style="104" customWidth="1"/>
    <col min="7179" max="7179" width="17.7109375" style="104" customWidth="1"/>
    <col min="7180" max="7180" width="1.28515625" style="104" customWidth="1"/>
    <col min="7181" max="7424" width="11.42578125" style="104"/>
    <col min="7425" max="7425" width="71" style="104" customWidth="1"/>
    <col min="7426" max="7430" width="17.7109375" style="104" customWidth="1"/>
    <col min="7431" max="7431" width="14.7109375" style="104" customWidth="1"/>
    <col min="7432" max="7432" width="14.42578125" style="104" customWidth="1"/>
    <col min="7433" max="7433" width="15.28515625" style="104" customWidth="1"/>
    <col min="7434" max="7434" width="29.140625" style="104" customWidth="1"/>
    <col min="7435" max="7435" width="17.7109375" style="104" customWidth="1"/>
    <col min="7436" max="7436" width="1.28515625" style="104" customWidth="1"/>
    <col min="7437" max="7680" width="11.42578125" style="104"/>
    <col min="7681" max="7681" width="71" style="104" customWidth="1"/>
    <col min="7682" max="7686" width="17.7109375" style="104" customWidth="1"/>
    <col min="7687" max="7687" width="14.7109375" style="104" customWidth="1"/>
    <col min="7688" max="7688" width="14.42578125" style="104" customWidth="1"/>
    <col min="7689" max="7689" width="15.28515625" style="104" customWidth="1"/>
    <col min="7690" max="7690" width="29.140625" style="104" customWidth="1"/>
    <col min="7691" max="7691" width="17.7109375" style="104" customWidth="1"/>
    <col min="7692" max="7692" width="1.28515625" style="104" customWidth="1"/>
    <col min="7693" max="7936" width="11.42578125" style="104"/>
    <col min="7937" max="7937" width="71" style="104" customWidth="1"/>
    <col min="7938" max="7942" width="17.7109375" style="104" customWidth="1"/>
    <col min="7943" max="7943" width="14.7109375" style="104" customWidth="1"/>
    <col min="7944" max="7944" width="14.42578125" style="104" customWidth="1"/>
    <col min="7945" max="7945" width="15.28515625" style="104" customWidth="1"/>
    <col min="7946" max="7946" width="29.140625" style="104" customWidth="1"/>
    <col min="7947" max="7947" width="17.7109375" style="104" customWidth="1"/>
    <col min="7948" max="7948" width="1.28515625" style="104" customWidth="1"/>
    <col min="7949" max="8192" width="11.42578125" style="104"/>
    <col min="8193" max="8193" width="71" style="104" customWidth="1"/>
    <col min="8194" max="8198" width="17.7109375" style="104" customWidth="1"/>
    <col min="8199" max="8199" width="14.7109375" style="104" customWidth="1"/>
    <col min="8200" max="8200" width="14.42578125" style="104" customWidth="1"/>
    <col min="8201" max="8201" width="15.28515625" style="104" customWidth="1"/>
    <col min="8202" max="8202" width="29.140625" style="104" customWidth="1"/>
    <col min="8203" max="8203" width="17.7109375" style="104" customWidth="1"/>
    <col min="8204" max="8204" width="1.28515625" style="104" customWidth="1"/>
    <col min="8205" max="8448" width="11.42578125" style="104"/>
    <col min="8449" max="8449" width="71" style="104" customWidth="1"/>
    <col min="8450" max="8454" width="17.7109375" style="104" customWidth="1"/>
    <col min="8455" max="8455" width="14.7109375" style="104" customWidth="1"/>
    <col min="8456" max="8456" width="14.42578125" style="104" customWidth="1"/>
    <col min="8457" max="8457" width="15.28515625" style="104" customWidth="1"/>
    <col min="8458" max="8458" width="29.140625" style="104" customWidth="1"/>
    <col min="8459" max="8459" width="17.7109375" style="104" customWidth="1"/>
    <col min="8460" max="8460" width="1.28515625" style="104" customWidth="1"/>
    <col min="8461" max="8704" width="11.42578125" style="104"/>
    <col min="8705" max="8705" width="71" style="104" customWidth="1"/>
    <col min="8706" max="8710" width="17.7109375" style="104" customWidth="1"/>
    <col min="8711" max="8711" width="14.7109375" style="104" customWidth="1"/>
    <col min="8712" max="8712" width="14.42578125" style="104" customWidth="1"/>
    <col min="8713" max="8713" width="15.28515625" style="104" customWidth="1"/>
    <col min="8714" max="8714" width="29.140625" style="104" customWidth="1"/>
    <col min="8715" max="8715" width="17.7109375" style="104" customWidth="1"/>
    <col min="8716" max="8716" width="1.28515625" style="104" customWidth="1"/>
    <col min="8717" max="8960" width="11.42578125" style="104"/>
    <col min="8961" max="8961" width="71" style="104" customWidth="1"/>
    <col min="8962" max="8966" width="17.7109375" style="104" customWidth="1"/>
    <col min="8967" max="8967" width="14.7109375" style="104" customWidth="1"/>
    <col min="8968" max="8968" width="14.42578125" style="104" customWidth="1"/>
    <col min="8969" max="8969" width="15.28515625" style="104" customWidth="1"/>
    <col min="8970" max="8970" width="29.140625" style="104" customWidth="1"/>
    <col min="8971" max="8971" width="17.7109375" style="104" customWidth="1"/>
    <col min="8972" max="8972" width="1.28515625" style="104" customWidth="1"/>
    <col min="8973" max="9216" width="11.42578125" style="104"/>
    <col min="9217" max="9217" width="71" style="104" customWidth="1"/>
    <col min="9218" max="9222" width="17.7109375" style="104" customWidth="1"/>
    <col min="9223" max="9223" width="14.7109375" style="104" customWidth="1"/>
    <col min="9224" max="9224" width="14.42578125" style="104" customWidth="1"/>
    <col min="9225" max="9225" width="15.28515625" style="104" customWidth="1"/>
    <col min="9226" max="9226" width="29.140625" style="104" customWidth="1"/>
    <col min="9227" max="9227" width="17.7109375" style="104" customWidth="1"/>
    <col min="9228" max="9228" width="1.28515625" style="104" customWidth="1"/>
    <col min="9229" max="9472" width="11.42578125" style="104"/>
    <col min="9473" max="9473" width="71" style="104" customWidth="1"/>
    <col min="9474" max="9478" width="17.7109375" style="104" customWidth="1"/>
    <col min="9479" max="9479" width="14.7109375" style="104" customWidth="1"/>
    <col min="9480" max="9480" width="14.42578125" style="104" customWidth="1"/>
    <col min="9481" max="9481" width="15.28515625" style="104" customWidth="1"/>
    <col min="9482" max="9482" width="29.140625" style="104" customWidth="1"/>
    <col min="9483" max="9483" width="17.7109375" style="104" customWidth="1"/>
    <col min="9484" max="9484" width="1.28515625" style="104" customWidth="1"/>
    <col min="9485" max="9728" width="11.42578125" style="104"/>
    <col min="9729" max="9729" width="71" style="104" customWidth="1"/>
    <col min="9730" max="9734" width="17.7109375" style="104" customWidth="1"/>
    <col min="9735" max="9735" width="14.7109375" style="104" customWidth="1"/>
    <col min="9736" max="9736" width="14.42578125" style="104" customWidth="1"/>
    <col min="9737" max="9737" width="15.28515625" style="104" customWidth="1"/>
    <col min="9738" max="9738" width="29.140625" style="104" customWidth="1"/>
    <col min="9739" max="9739" width="17.7109375" style="104" customWidth="1"/>
    <col min="9740" max="9740" width="1.28515625" style="104" customWidth="1"/>
    <col min="9741" max="9984" width="11.42578125" style="104"/>
    <col min="9985" max="9985" width="71" style="104" customWidth="1"/>
    <col min="9986" max="9990" width="17.7109375" style="104" customWidth="1"/>
    <col min="9991" max="9991" width="14.7109375" style="104" customWidth="1"/>
    <col min="9992" max="9992" width="14.42578125" style="104" customWidth="1"/>
    <col min="9993" max="9993" width="15.28515625" style="104" customWidth="1"/>
    <col min="9994" max="9994" width="29.140625" style="104" customWidth="1"/>
    <col min="9995" max="9995" width="17.7109375" style="104" customWidth="1"/>
    <col min="9996" max="9996" width="1.28515625" style="104" customWidth="1"/>
    <col min="9997" max="10240" width="11.42578125" style="104"/>
    <col min="10241" max="10241" width="71" style="104" customWidth="1"/>
    <col min="10242" max="10246" width="17.7109375" style="104" customWidth="1"/>
    <col min="10247" max="10247" width="14.7109375" style="104" customWidth="1"/>
    <col min="10248" max="10248" width="14.42578125" style="104" customWidth="1"/>
    <col min="10249" max="10249" width="15.28515625" style="104" customWidth="1"/>
    <col min="10250" max="10250" width="29.140625" style="104" customWidth="1"/>
    <col min="10251" max="10251" width="17.7109375" style="104" customWidth="1"/>
    <col min="10252" max="10252" width="1.28515625" style="104" customWidth="1"/>
    <col min="10253" max="10496" width="11.42578125" style="104"/>
    <col min="10497" max="10497" width="71" style="104" customWidth="1"/>
    <col min="10498" max="10502" width="17.7109375" style="104" customWidth="1"/>
    <col min="10503" max="10503" width="14.7109375" style="104" customWidth="1"/>
    <col min="10504" max="10504" width="14.42578125" style="104" customWidth="1"/>
    <col min="10505" max="10505" width="15.28515625" style="104" customWidth="1"/>
    <col min="10506" max="10506" width="29.140625" style="104" customWidth="1"/>
    <col min="10507" max="10507" width="17.7109375" style="104" customWidth="1"/>
    <col min="10508" max="10508" width="1.28515625" style="104" customWidth="1"/>
    <col min="10509" max="10752" width="11.42578125" style="104"/>
    <col min="10753" max="10753" width="71" style="104" customWidth="1"/>
    <col min="10754" max="10758" width="17.7109375" style="104" customWidth="1"/>
    <col min="10759" max="10759" width="14.7109375" style="104" customWidth="1"/>
    <col min="10760" max="10760" width="14.42578125" style="104" customWidth="1"/>
    <col min="10761" max="10761" width="15.28515625" style="104" customWidth="1"/>
    <col min="10762" max="10762" width="29.140625" style="104" customWidth="1"/>
    <col min="10763" max="10763" width="17.7109375" style="104" customWidth="1"/>
    <col min="10764" max="10764" width="1.28515625" style="104" customWidth="1"/>
    <col min="10765" max="11008" width="11.42578125" style="104"/>
    <col min="11009" max="11009" width="71" style="104" customWidth="1"/>
    <col min="11010" max="11014" width="17.7109375" style="104" customWidth="1"/>
    <col min="11015" max="11015" width="14.7109375" style="104" customWidth="1"/>
    <col min="11016" max="11016" width="14.42578125" style="104" customWidth="1"/>
    <col min="11017" max="11017" width="15.28515625" style="104" customWidth="1"/>
    <col min="11018" max="11018" width="29.140625" style="104" customWidth="1"/>
    <col min="11019" max="11019" width="17.7109375" style="104" customWidth="1"/>
    <col min="11020" max="11020" width="1.28515625" style="104" customWidth="1"/>
    <col min="11021" max="11264" width="11.42578125" style="104"/>
    <col min="11265" max="11265" width="71" style="104" customWidth="1"/>
    <col min="11266" max="11270" width="17.7109375" style="104" customWidth="1"/>
    <col min="11271" max="11271" width="14.7109375" style="104" customWidth="1"/>
    <col min="11272" max="11272" width="14.42578125" style="104" customWidth="1"/>
    <col min="11273" max="11273" width="15.28515625" style="104" customWidth="1"/>
    <col min="11274" max="11274" width="29.140625" style="104" customWidth="1"/>
    <col min="11275" max="11275" width="17.7109375" style="104" customWidth="1"/>
    <col min="11276" max="11276" width="1.28515625" style="104" customWidth="1"/>
    <col min="11277" max="11520" width="11.42578125" style="104"/>
    <col min="11521" max="11521" width="71" style="104" customWidth="1"/>
    <col min="11522" max="11526" width="17.7109375" style="104" customWidth="1"/>
    <col min="11527" max="11527" width="14.7109375" style="104" customWidth="1"/>
    <col min="11528" max="11528" width="14.42578125" style="104" customWidth="1"/>
    <col min="11529" max="11529" width="15.28515625" style="104" customWidth="1"/>
    <col min="11530" max="11530" width="29.140625" style="104" customWidth="1"/>
    <col min="11531" max="11531" width="17.7109375" style="104" customWidth="1"/>
    <col min="11532" max="11532" width="1.28515625" style="104" customWidth="1"/>
    <col min="11533" max="11776" width="11.42578125" style="104"/>
    <col min="11777" max="11777" width="71" style="104" customWidth="1"/>
    <col min="11778" max="11782" width="17.7109375" style="104" customWidth="1"/>
    <col min="11783" max="11783" width="14.7109375" style="104" customWidth="1"/>
    <col min="11784" max="11784" width="14.42578125" style="104" customWidth="1"/>
    <col min="11785" max="11785" width="15.28515625" style="104" customWidth="1"/>
    <col min="11786" max="11786" width="29.140625" style="104" customWidth="1"/>
    <col min="11787" max="11787" width="17.7109375" style="104" customWidth="1"/>
    <col min="11788" max="11788" width="1.28515625" style="104" customWidth="1"/>
    <col min="11789" max="12032" width="11.42578125" style="104"/>
    <col min="12033" max="12033" width="71" style="104" customWidth="1"/>
    <col min="12034" max="12038" width="17.7109375" style="104" customWidth="1"/>
    <col min="12039" max="12039" width="14.7109375" style="104" customWidth="1"/>
    <col min="12040" max="12040" width="14.42578125" style="104" customWidth="1"/>
    <col min="12041" max="12041" width="15.28515625" style="104" customWidth="1"/>
    <col min="12042" max="12042" width="29.140625" style="104" customWidth="1"/>
    <col min="12043" max="12043" width="17.7109375" style="104" customWidth="1"/>
    <col min="12044" max="12044" width="1.28515625" style="104" customWidth="1"/>
    <col min="12045" max="12288" width="11.42578125" style="104"/>
    <col min="12289" max="12289" width="71" style="104" customWidth="1"/>
    <col min="12290" max="12294" width="17.7109375" style="104" customWidth="1"/>
    <col min="12295" max="12295" width="14.7109375" style="104" customWidth="1"/>
    <col min="12296" max="12296" width="14.42578125" style="104" customWidth="1"/>
    <col min="12297" max="12297" width="15.28515625" style="104" customWidth="1"/>
    <col min="12298" max="12298" width="29.140625" style="104" customWidth="1"/>
    <col min="12299" max="12299" width="17.7109375" style="104" customWidth="1"/>
    <col min="12300" max="12300" width="1.28515625" style="104" customWidth="1"/>
    <col min="12301" max="12544" width="11.42578125" style="104"/>
    <col min="12545" max="12545" width="71" style="104" customWidth="1"/>
    <col min="12546" max="12550" width="17.7109375" style="104" customWidth="1"/>
    <col min="12551" max="12551" width="14.7109375" style="104" customWidth="1"/>
    <col min="12552" max="12552" width="14.42578125" style="104" customWidth="1"/>
    <col min="12553" max="12553" width="15.28515625" style="104" customWidth="1"/>
    <col min="12554" max="12554" width="29.140625" style="104" customWidth="1"/>
    <col min="12555" max="12555" width="17.7109375" style="104" customWidth="1"/>
    <col min="12556" max="12556" width="1.28515625" style="104" customWidth="1"/>
    <col min="12557" max="12800" width="11.42578125" style="104"/>
    <col min="12801" max="12801" width="71" style="104" customWidth="1"/>
    <col min="12802" max="12806" width="17.7109375" style="104" customWidth="1"/>
    <col min="12807" max="12807" width="14.7109375" style="104" customWidth="1"/>
    <col min="12808" max="12808" width="14.42578125" style="104" customWidth="1"/>
    <col min="12809" max="12809" width="15.28515625" style="104" customWidth="1"/>
    <col min="12810" max="12810" width="29.140625" style="104" customWidth="1"/>
    <col min="12811" max="12811" width="17.7109375" style="104" customWidth="1"/>
    <col min="12812" max="12812" width="1.28515625" style="104" customWidth="1"/>
    <col min="12813" max="13056" width="11.42578125" style="104"/>
    <col min="13057" max="13057" width="71" style="104" customWidth="1"/>
    <col min="13058" max="13062" width="17.7109375" style="104" customWidth="1"/>
    <col min="13063" max="13063" width="14.7109375" style="104" customWidth="1"/>
    <col min="13064" max="13064" width="14.42578125" style="104" customWidth="1"/>
    <col min="13065" max="13065" width="15.28515625" style="104" customWidth="1"/>
    <col min="13066" max="13066" width="29.140625" style="104" customWidth="1"/>
    <col min="13067" max="13067" width="17.7109375" style="104" customWidth="1"/>
    <col min="13068" max="13068" width="1.28515625" style="104" customWidth="1"/>
    <col min="13069" max="13312" width="11.42578125" style="104"/>
    <col min="13313" max="13313" width="71" style="104" customWidth="1"/>
    <col min="13314" max="13318" width="17.7109375" style="104" customWidth="1"/>
    <col min="13319" max="13319" width="14.7109375" style="104" customWidth="1"/>
    <col min="13320" max="13320" width="14.42578125" style="104" customWidth="1"/>
    <col min="13321" max="13321" width="15.28515625" style="104" customWidth="1"/>
    <col min="13322" max="13322" width="29.140625" style="104" customWidth="1"/>
    <col min="13323" max="13323" width="17.7109375" style="104" customWidth="1"/>
    <col min="13324" max="13324" width="1.28515625" style="104" customWidth="1"/>
    <col min="13325" max="13568" width="11.42578125" style="104"/>
    <col min="13569" max="13569" width="71" style="104" customWidth="1"/>
    <col min="13570" max="13574" width="17.7109375" style="104" customWidth="1"/>
    <col min="13575" max="13575" width="14.7109375" style="104" customWidth="1"/>
    <col min="13576" max="13576" width="14.42578125" style="104" customWidth="1"/>
    <col min="13577" max="13577" width="15.28515625" style="104" customWidth="1"/>
    <col min="13578" max="13578" width="29.140625" style="104" customWidth="1"/>
    <col min="13579" max="13579" width="17.7109375" style="104" customWidth="1"/>
    <col min="13580" max="13580" width="1.28515625" style="104" customWidth="1"/>
    <col min="13581" max="13824" width="11.42578125" style="104"/>
    <col min="13825" max="13825" width="71" style="104" customWidth="1"/>
    <col min="13826" max="13830" width="17.7109375" style="104" customWidth="1"/>
    <col min="13831" max="13831" width="14.7109375" style="104" customWidth="1"/>
    <col min="13832" max="13832" width="14.42578125" style="104" customWidth="1"/>
    <col min="13833" max="13833" width="15.28515625" style="104" customWidth="1"/>
    <col min="13834" max="13834" width="29.140625" style="104" customWidth="1"/>
    <col min="13835" max="13835" width="17.7109375" style="104" customWidth="1"/>
    <col min="13836" max="13836" width="1.28515625" style="104" customWidth="1"/>
    <col min="13837" max="14080" width="11.42578125" style="104"/>
    <col min="14081" max="14081" width="71" style="104" customWidth="1"/>
    <col min="14082" max="14086" width="17.7109375" style="104" customWidth="1"/>
    <col min="14087" max="14087" width="14.7109375" style="104" customWidth="1"/>
    <col min="14088" max="14088" width="14.42578125" style="104" customWidth="1"/>
    <col min="14089" max="14089" width="15.28515625" style="104" customWidth="1"/>
    <col min="14090" max="14090" width="29.140625" style="104" customWidth="1"/>
    <col min="14091" max="14091" width="17.7109375" style="104" customWidth="1"/>
    <col min="14092" max="14092" width="1.28515625" style="104" customWidth="1"/>
    <col min="14093" max="14336" width="11.42578125" style="104"/>
    <col min="14337" max="14337" width="71" style="104" customWidth="1"/>
    <col min="14338" max="14342" width="17.7109375" style="104" customWidth="1"/>
    <col min="14343" max="14343" width="14.7109375" style="104" customWidth="1"/>
    <col min="14344" max="14344" width="14.42578125" style="104" customWidth="1"/>
    <col min="14345" max="14345" width="15.28515625" style="104" customWidth="1"/>
    <col min="14346" max="14346" width="29.140625" style="104" customWidth="1"/>
    <col min="14347" max="14347" width="17.7109375" style="104" customWidth="1"/>
    <col min="14348" max="14348" width="1.28515625" style="104" customWidth="1"/>
    <col min="14349" max="14592" width="11.42578125" style="104"/>
    <col min="14593" max="14593" width="71" style="104" customWidth="1"/>
    <col min="14594" max="14598" width="17.7109375" style="104" customWidth="1"/>
    <col min="14599" max="14599" width="14.7109375" style="104" customWidth="1"/>
    <col min="14600" max="14600" width="14.42578125" style="104" customWidth="1"/>
    <col min="14601" max="14601" width="15.28515625" style="104" customWidth="1"/>
    <col min="14602" max="14602" width="29.140625" style="104" customWidth="1"/>
    <col min="14603" max="14603" width="17.7109375" style="104" customWidth="1"/>
    <col min="14604" max="14604" width="1.28515625" style="104" customWidth="1"/>
    <col min="14605" max="14848" width="11.42578125" style="104"/>
    <col min="14849" max="14849" width="71" style="104" customWidth="1"/>
    <col min="14850" max="14854" width="17.7109375" style="104" customWidth="1"/>
    <col min="14855" max="14855" width="14.7109375" style="104" customWidth="1"/>
    <col min="14856" max="14856" width="14.42578125" style="104" customWidth="1"/>
    <col min="14857" max="14857" width="15.28515625" style="104" customWidth="1"/>
    <col min="14858" max="14858" width="29.140625" style="104" customWidth="1"/>
    <col min="14859" max="14859" width="17.7109375" style="104" customWidth="1"/>
    <col min="14860" max="14860" width="1.28515625" style="104" customWidth="1"/>
    <col min="14861" max="15104" width="11.42578125" style="104"/>
    <col min="15105" max="15105" width="71" style="104" customWidth="1"/>
    <col min="15106" max="15110" width="17.7109375" style="104" customWidth="1"/>
    <col min="15111" max="15111" width="14.7109375" style="104" customWidth="1"/>
    <col min="15112" max="15112" width="14.42578125" style="104" customWidth="1"/>
    <col min="15113" max="15113" width="15.28515625" style="104" customWidth="1"/>
    <col min="15114" max="15114" width="29.140625" style="104" customWidth="1"/>
    <col min="15115" max="15115" width="17.7109375" style="104" customWidth="1"/>
    <col min="15116" max="15116" width="1.28515625" style="104" customWidth="1"/>
    <col min="15117" max="15360" width="11.42578125" style="104"/>
    <col min="15361" max="15361" width="71" style="104" customWidth="1"/>
    <col min="15362" max="15366" width="17.7109375" style="104" customWidth="1"/>
    <col min="15367" max="15367" width="14.7109375" style="104" customWidth="1"/>
    <col min="15368" max="15368" width="14.42578125" style="104" customWidth="1"/>
    <col min="15369" max="15369" width="15.28515625" style="104" customWidth="1"/>
    <col min="15370" max="15370" width="29.140625" style="104" customWidth="1"/>
    <col min="15371" max="15371" width="17.7109375" style="104" customWidth="1"/>
    <col min="15372" max="15372" width="1.28515625" style="104" customWidth="1"/>
    <col min="15373" max="15616" width="11.42578125" style="104"/>
    <col min="15617" max="15617" width="71" style="104" customWidth="1"/>
    <col min="15618" max="15622" width="17.7109375" style="104" customWidth="1"/>
    <col min="15623" max="15623" width="14.7109375" style="104" customWidth="1"/>
    <col min="15624" max="15624" width="14.42578125" style="104" customWidth="1"/>
    <col min="15625" max="15625" width="15.28515625" style="104" customWidth="1"/>
    <col min="15626" max="15626" width="29.140625" style="104" customWidth="1"/>
    <col min="15627" max="15627" width="17.7109375" style="104" customWidth="1"/>
    <col min="15628" max="15628" width="1.28515625" style="104" customWidth="1"/>
    <col min="15629" max="15872" width="11.42578125" style="104"/>
    <col min="15873" max="15873" width="71" style="104" customWidth="1"/>
    <col min="15874" max="15878" width="17.7109375" style="104" customWidth="1"/>
    <col min="15879" max="15879" width="14.7109375" style="104" customWidth="1"/>
    <col min="15880" max="15880" width="14.42578125" style="104" customWidth="1"/>
    <col min="15881" max="15881" width="15.28515625" style="104" customWidth="1"/>
    <col min="15882" max="15882" width="29.140625" style="104" customWidth="1"/>
    <col min="15883" max="15883" width="17.7109375" style="104" customWidth="1"/>
    <col min="15884" max="15884" width="1.28515625" style="104" customWidth="1"/>
    <col min="15885" max="16128" width="11.42578125" style="104"/>
    <col min="16129" max="16129" width="71" style="104" customWidth="1"/>
    <col min="16130" max="16134" width="17.7109375" style="104" customWidth="1"/>
    <col min="16135" max="16135" width="14.7109375" style="104" customWidth="1"/>
    <col min="16136" max="16136" width="14.42578125" style="104" customWidth="1"/>
    <col min="16137" max="16137" width="15.28515625" style="104" customWidth="1"/>
    <col min="16138" max="16138" width="29.140625" style="104" customWidth="1"/>
    <col min="16139" max="16139" width="17.7109375" style="104" customWidth="1"/>
    <col min="16140" max="16140" width="1.28515625" style="104" customWidth="1"/>
    <col min="16141" max="16384" width="11.42578125" style="104"/>
  </cols>
  <sheetData>
    <row r="1" spans="1:11" s="100" customFormat="1" x14ac:dyDescent="0.25">
      <c r="K1" s="874"/>
    </row>
    <row r="2" spans="1:11" s="100" customFormat="1" x14ac:dyDescent="0.25">
      <c r="A2" s="19" t="s">
        <v>84</v>
      </c>
      <c r="B2" s="101"/>
      <c r="C2" s="101"/>
      <c r="D2" s="101"/>
      <c r="E2" s="101"/>
      <c r="F2" s="101"/>
      <c r="G2" s="101"/>
      <c r="H2" s="101"/>
      <c r="I2" s="101"/>
      <c r="J2" s="101"/>
      <c r="K2" s="875" t="s">
        <v>20</v>
      </c>
    </row>
    <row r="3" spans="1:11" s="100" customFormat="1" x14ac:dyDescent="0.25">
      <c r="A3" s="154" t="s">
        <v>85</v>
      </c>
      <c r="B3" s="101"/>
      <c r="C3" s="101"/>
      <c r="D3" s="101"/>
      <c r="E3" s="101"/>
      <c r="F3" s="101"/>
      <c r="G3" s="101"/>
      <c r="H3" s="101"/>
      <c r="I3" s="101"/>
      <c r="J3" s="101"/>
      <c r="K3" s="876"/>
    </row>
    <row r="4" spans="1:11" s="100" customFormat="1" x14ac:dyDescent="0.25">
      <c r="A4" s="29" t="s">
        <v>529</v>
      </c>
      <c r="B4" s="101"/>
      <c r="C4" s="101"/>
      <c r="D4" s="101"/>
      <c r="E4" s="101"/>
      <c r="F4" s="101"/>
      <c r="G4" s="101"/>
      <c r="H4" s="101"/>
      <c r="I4" s="101"/>
      <c r="J4" s="101"/>
      <c r="K4" s="876"/>
    </row>
    <row r="5" spans="1:11" s="100" customFormat="1" x14ac:dyDescent="0.25">
      <c r="K5" s="874"/>
    </row>
    <row r="6" spans="1:11" s="100" customFormat="1" x14ac:dyDescent="0.25">
      <c r="A6" s="102" t="s">
        <v>21</v>
      </c>
      <c r="B6" s="102" t="s">
        <v>22</v>
      </c>
      <c r="C6" s="102" t="s">
        <v>23</v>
      </c>
      <c r="D6" s="102"/>
      <c r="E6" s="975" t="s">
        <v>24</v>
      </c>
      <c r="F6" s="975"/>
      <c r="G6" s="102" t="s">
        <v>25</v>
      </c>
      <c r="H6" s="974" t="s">
        <v>26</v>
      </c>
      <c r="I6" s="974"/>
      <c r="J6" s="102" t="s">
        <v>27</v>
      </c>
      <c r="K6" s="877" t="s">
        <v>28</v>
      </c>
    </row>
    <row r="7" spans="1:11" s="103" customFormat="1" x14ac:dyDescent="0.25">
      <c r="A7" s="933" t="s">
        <v>29</v>
      </c>
      <c r="B7" s="930" t="s">
        <v>30</v>
      </c>
      <c r="C7" s="930" t="s">
        <v>31</v>
      </c>
      <c r="D7" s="930" t="s">
        <v>32</v>
      </c>
      <c r="E7" s="930" t="s">
        <v>33</v>
      </c>
      <c r="F7" s="930"/>
      <c r="G7" s="930" t="s">
        <v>34</v>
      </c>
      <c r="H7" s="930" t="s">
        <v>35</v>
      </c>
      <c r="I7" s="930"/>
      <c r="J7" s="930" t="s">
        <v>36</v>
      </c>
      <c r="K7" s="931" t="s">
        <v>132</v>
      </c>
    </row>
    <row r="8" spans="1:11" s="103" customFormat="1" x14ac:dyDescent="0.25">
      <c r="A8" s="933"/>
      <c r="B8" s="930"/>
      <c r="C8" s="930"/>
      <c r="D8" s="930"/>
      <c r="E8" s="146" t="s">
        <v>38</v>
      </c>
      <c r="F8" s="146" t="s">
        <v>39</v>
      </c>
      <c r="G8" s="930"/>
      <c r="H8" s="146" t="s">
        <v>38</v>
      </c>
      <c r="I8" s="146" t="s">
        <v>39</v>
      </c>
      <c r="J8" s="930"/>
      <c r="K8" s="931"/>
    </row>
    <row r="9" spans="1:11" ht="15.95" customHeight="1" x14ac:dyDescent="0.25">
      <c r="A9" s="31" t="s">
        <v>89</v>
      </c>
      <c r="B9" s="32"/>
      <c r="C9" s="32"/>
      <c r="D9" s="155"/>
      <c r="E9" s="32"/>
      <c r="F9" s="32"/>
      <c r="G9" s="32"/>
      <c r="H9" s="33"/>
      <c r="I9" s="33"/>
      <c r="J9" s="32"/>
      <c r="K9" s="174">
        <f>SUM(K10:K15)</f>
        <v>95230000</v>
      </c>
    </row>
    <row r="10" spans="1:11" ht="15.95" customHeight="1" x14ac:dyDescent="0.25">
      <c r="A10" s="164" t="s">
        <v>133</v>
      </c>
      <c r="B10" s="164" t="s">
        <v>134</v>
      </c>
      <c r="C10" s="164" t="s">
        <v>135</v>
      </c>
      <c r="D10" s="165"/>
      <c r="E10" s="166">
        <v>1.9E-2</v>
      </c>
      <c r="F10" s="166">
        <v>2.5000000000000001E-2</v>
      </c>
      <c r="G10" s="165"/>
      <c r="H10" s="165"/>
      <c r="I10" s="165"/>
      <c r="J10" s="164" t="s">
        <v>136</v>
      </c>
      <c r="K10" s="878">
        <f>24000000+9500000</f>
        <v>33500000</v>
      </c>
    </row>
    <row r="11" spans="1:11" ht="15.95" customHeight="1" x14ac:dyDescent="0.25">
      <c r="A11" s="168" t="s">
        <v>137</v>
      </c>
      <c r="B11" s="168" t="s">
        <v>138</v>
      </c>
      <c r="C11" s="168" t="s">
        <v>139</v>
      </c>
      <c r="D11" s="165"/>
      <c r="E11" s="166">
        <v>5.0000000000000001E-3</v>
      </c>
      <c r="F11" s="166">
        <v>0.06</v>
      </c>
      <c r="G11" s="165"/>
      <c r="H11" s="165"/>
      <c r="I11" s="165"/>
      <c r="J11" s="164" t="s">
        <v>140</v>
      </c>
      <c r="K11" s="878">
        <f>19800000+300000+950000</f>
        <v>21050000</v>
      </c>
    </row>
    <row r="12" spans="1:11" ht="30" x14ac:dyDescent="0.25">
      <c r="A12" s="173" t="s">
        <v>141</v>
      </c>
      <c r="B12" s="168" t="s">
        <v>142</v>
      </c>
      <c r="C12" s="169" t="s">
        <v>102</v>
      </c>
      <c r="D12" s="166">
        <v>8.6956000000000006E-2</v>
      </c>
      <c r="E12" s="165"/>
      <c r="F12" s="165"/>
      <c r="G12" s="165"/>
      <c r="H12" s="165"/>
      <c r="I12" s="165"/>
      <c r="J12" s="164" t="s">
        <v>143</v>
      </c>
      <c r="K12" s="878">
        <f>2000000+16000000</f>
        <v>18000000</v>
      </c>
    </row>
    <row r="13" spans="1:11" ht="15.95" customHeight="1" x14ac:dyDescent="0.25">
      <c r="A13" s="168" t="s">
        <v>144</v>
      </c>
      <c r="B13" s="169" t="s">
        <v>145</v>
      </c>
      <c r="C13" s="168" t="s">
        <v>135</v>
      </c>
      <c r="D13" s="165"/>
      <c r="E13" s="165"/>
      <c r="F13" s="165"/>
      <c r="G13" s="165"/>
      <c r="H13" s="170">
        <v>70</v>
      </c>
      <c r="I13" s="170">
        <v>460</v>
      </c>
      <c r="J13" s="164" t="s">
        <v>146</v>
      </c>
      <c r="K13" s="878">
        <f>11500000+0</f>
        <v>11500000</v>
      </c>
    </row>
    <row r="14" spans="1:11" ht="15.95" customHeight="1" x14ac:dyDescent="0.25">
      <c r="A14" s="168" t="s">
        <v>147</v>
      </c>
      <c r="B14" s="168" t="s">
        <v>148</v>
      </c>
      <c r="C14" s="168" t="s">
        <v>149</v>
      </c>
      <c r="D14" s="165"/>
      <c r="E14" s="165"/>
      <c r="F14" s="165"/>
      <c r="G14" s="165"/>
      <c r="H14" s="171"/>
      <c r="I14" s="171"/>
      <c r="J14" s="164" t="s">
        <v>150</v>
      </c>
      <c r="K14" s="878">
        <f>1200000+960000+6500000+2500000</f>
        <v>11160000</v>
      </c>
    </row>
    <row r="15" spans="1:11" ht="15.95" customHeight="1" x14ac:dyDescent="0.25">
      <c r="A15" s="168" t="s">
        <v>151</v>
      </c>
      <c r="B15" s="168" t="s">
        <v>152</v>
      </c>
      <c r="C15" s="168" t="s">
        <v>139</v>
      </c>
      <c r="D15" s="165"/>
      <c r="E15" s="165"/>
      <c r="F15" s="165"/>
      <c r="G15" s="165"/>
      <c r="H15" s="170">
        <v>77.349999999999994</v>
      </c>
      <c r="I15" s="170">
        <v>347.48</v>
      </c>
      <c r="J15" s="164" t="s">
        <v>153</v>
      </c>
      <c r="K15" s="878">
        <v>20000</v>
      </c>
    </row>
    <row r="16" spans="1:11" ht="15.95" customHeight="1" x14ac:dyDescent="0.25">
      <c r="A16" s="168"/>
      <c r="B16" s="168"/>
      <c r="C16" s="168"/>
      <c r="D16" s="165"/>
      <c r="E16" s="165"/>
      <c r="F16" s="165"/>
      <c r="G16" s="165"/>
      <c r="H16" s="170"/>
      <c r="I16" s="170"/>
      <c r="J16" s="164"/>
      <c r="K16" s="878"/>
    </row>
    <row r="17" spans="1:11" s="100" customFormat="1" ht="15.95" customHeight="1" x14ac:dyDescent="0.25">
      <c r="A17" s="31" t="s">
        <v>106</v>
      </c>
      <c r="B17" s="32"/>
      <c r="C17" s="32"/>
      <c r="D17" s="155"/>
      <c r="E17" s="32"/>
      <c r="F17" s="32"/>
      <c r="G17" s="32"/>
      <c r="H17" s="33"/>
      <c r="I17" s="33"/>
      <c r="J17" s="32"/>
      <c r="K17" s="174">
        <f>SUM(K18)</f>
        <v>14730000</v>
      </c>
    </row>
    <row r="18" spans="1:11" s="105" customFormat="1" ht="15.95" customHeight="1" x14ac:dyDescent="0.25">
      <c r="A18" s="168" t="s">
        <v>154</v>
      </c>
      <c r="B18" s="168" t="s">
        <v>155</v>
      </c>
      <c r="C18" s="168" t="s">
        <v>149</v>
      </c>
      <c r="D18" s="165"/>
      <c r="E18" s="165"/>
      <c r="F18" s="165"/>
      <c r="G18" s="165"/>
      <c r="H18" s="165"/>
      <c r="I18" s="165"/>
      <c r="J18" s="164" t="s">
        <v>156</v>
      </c>
      <c r="K18" s="878">
        <v>14730000</v>
      </c>
    </row>
    <row r="19" spans="1:11" s="105" customFormat="1" ht="15.95" customHeight="1" x14ac:dyDescent="0.25">
      <c r="A19" s="168"/>
      <c r="B19" s="168"/>
      <c r="C19" s="168"/>
      <c r="D19" s="165"/>
      <c r="E19" s="165"/>
      <c r="F19" s="165"/>
      <c r="G19" s="165"/>
      <c r="H19" s="165"/>
      <c r="I19" s="165"/>
      <c r="J19" s="164"/>
      <c r="K19" s="878"/>
    </row>
    <row r="20" spans="1:11" ht="15.95" customHeight="1" x14ac:dyDescent="0.25">
      <c r="A20" s="31" t="s">
        <v>61</v>
      </c>
      <c r="B20" s="32"/>
      <c r="C20" s="32"/>
      <c r="D20" s="155"/>
      <c r="E20" s="32"/>
      <c r="F20" s="32"/>
      <c r="G20" s="32"/>
      <c r="H20" s="33"/>
      <c r="I20" s="33"/>
      <c r="J20" s="32"/>
      <c r="K20" s="174">
        <f>SUM(K21:K28)</f>
        <v>3786500</v>
      </c>
    </row>
    <row r="21" spans="1:11" ht="15.95" customHeight="1" x14ac:dyDescent="0.25">
      <c r="A21" s="168" t="s">
        <v>157</v>
      </c>
      <c r="B21" s="168" t="s">
        <v>152</v>
      </c>
      <c r="C21" s="168" t="s">
        <v>149</v>
      </c>
      <c r="D21" s="165"/>
      <c r="E21" s="165"/>
      <c r="F21" s="165"/>
      <c r="G21" s="165"/>
      <c r="H21" s="170">
        <v>45</v>
      </c>
      <c r="I21" s="170">
        <v>585</v>
      </c>
      <c r="J21" s="164" t="s">
        <v>158</v>
      </c>
      <c r="K21" s="878">
        <v>1500000</v>
      </c>
    </row>
    <row r="22" spans="1:11" ht="15.95" customHeight="1" x14ac:dyDescent="0.25">
      <c r="A22" s="168" t="s">
        <v>159</v>
      </c>
      <c r="B22" s="168" t="s">
        <v>152</v>
      </c>
      <c r="C22" s="168" t="s">
        <v>160</v>
      </c>
      <c r="D22" s="165"/>
      <c r="E22" s="165"/>
      <c r="F22" s="165"/>
      <c r="G22" s="165"/>
      <c r="H22" s="170">
        <v>1760</v>
      </c>
      <c r="I22" s="170">
        <v>7765</v>
      </c>
      <c r="J22" s="164" t="s">
        <v>161</v>
      </c>
      <c r="K22" s="878">
        <v>1000000</v>
      </c>
    </row>
    <row r="23" spans="1:11" ht="15.95" customHeight="1" x14ac:dyDescent="0.25">
      <c r="A23" s="168" t="s">
        <v>162</v>
      </c>
      <c r="B23" s="168" t="s">
        <v>163</v>
      </c>
      <c r="C23" s="168" t="s">
        <v>149</v>
      </c>
      <c r="D23" s="165"/>
      <c r="E23" s="166">
        <v>3.0000000000000005E-3</v>
      </c>
      <c r="F23" s="166">
        <v>0.01</v>
      </c>
      <c r="G23" s="165"/>
      <c r="H23" s="171"/>
      <c r="I23" s="171"/>
      <c r="J23" s="164" t="s">
        <v>164</v>
      </c>
      <c r="K23" s="878">
        <v>720000</v>
      </c>
    </row>
    <row r="24" spans="1:11" ht="15.95" customHeight="1" x14ac:dyDescent="0.25">
      <c r="A24" s="169" t="s">
        <v>165</v>
      </c>
      <c r="B24" s="168" t="s">
        <v>152</v>
      </c>
      <c r="C24" s="168" t="s">
        <v>149</v>
      </c>
      <c r="D24" s="165"/>
      <c r="E24" s="165"/>
      <c r="F24" s="165"/>
      <c r="G24" s="165"/>
      <c r="H24" s="171"/>
      <c r="I24" s="171"/>
      <c r="J24" s="164" t="s">
        <v>166</v>
      </c>
      <c r="K24" s="878">
        <f>10000+25000+7500+16000+150000+12000+250000</f>
        <v>470500</v>
      </c>
    </row>
    <row r="25" spans="1:11" ht="15.95" customHeight="1" x14ac:dyDescent="0.25">
      <c r="A25" s="168" t="s">
        <v>167</v>
      </c>
      <c r="B25" s="168" t="s">
        <v>152</v>
      </c>
      <c r="C25" s="168" t="s">
        <v>149</v>
      </c>
      <c r="D25" s="165"/>
      <c r="E25" s="165"/>
      <c r="F25" s="165"/>
      <c r="G25" s="165"/>
      <c r="H25" s="170">
        <v>23.8</v>
      </c>
      <c r="I25" s="170">
        <v>600.95000000000005</v>
      </c>
      <c r="J25" s="164" t="s">
        <v>168</v>
      </c>
      <c r="K25" s="878">
        <v>50000</v>
      </c>
    </row>
    <row r="26" spans="1:11" ht="15.95" customHeight="1" x14ac:dyDescent="0.25">
      <c r="A26" s="169" t="s">
        <v>169</v>
      </c>
      <c r="B26" s="168" t="s">
        <v>152</v>
      </c>
      <c r="C26" s="168" t="s">
        <v>160</v>
      </c>
      <c r="D26" s="165"/>
      <c r="E26" s="165"/>
      <c r="F26" s="165"/>
      <c r="G26" s="167">
        <v>445</v>
      </c>
      <c r="H26" s="165"/>
      <c r="I26" s="165"/>
      <c r="J26" s="164" t="s">
        <v>170</v>
      </c>
      <c r="K26" s="878">
        <v>30000</v>
      </c>
    </row>
    <row r="27" spans="1:11" ht="15.95" customHeight="1" x14ac:dyDescent="0.25">
      <c r="A27" s="168" t="s">
        <v>171</v>
      </c>
      <c r="B27" s="168" t="s">
        <v>152</v>
      </c>
      <c r="C27" s="168" t="s">
        <v>172</v>
      </c>
      <c r="D27" s="165"/>
      <c r="E27" s="165"/>
      <c r="F27" s="165"/>
      <c r="G27" s="167">
        <v>1166.98</v>
      </c>
      <c r="H27" s="165"/>
      <c r="I27" s="165"/>
      <c r="J27" s="164" t="s">
        <v>173</v>
      </c>
      <c r="K27" s="878">
        <v>10000</v>
      </c>
    </row>
    <row r="28" spans="1:11" ht="15.95" customHeight="1" x14ac:dyDescent="0.25">
      <c r="A28" s="168" t="s">
        <v>174</v>
      </c>
      <c r="B28" s="168" t="s">
        <v>152</v>
      </c>
      <c r="C28" s="168" t="s">
        <v>149</v>
      </c>
      <c r="D28" s="165"/>
      <c r="E28" s="165"/>
      <c r="F28" s="165"/>
      <c r="G28" s="167"/>
      <c r="H28" s="165"/>
      <c r="I28" s="165"/>
      <c r="J28" s="164" t="s">
        <v>175</v>
      </c>
      <c r="K28" s="878">
        <v>6000</v>
      </c>
    </row>
    <row r="29" spans="1:11" ht="15.95" customHeight="1" x14ac:dyDescent="0.25">
      <c r="A29" s="168"/>
      <c r="B29" s="168"/>
      <c r="C29" s="168"/>
      <c r="D29" s="165"/>
      <c r="E29" s="165"/>
      <c r="F29" s="165"/>
      <c r="G29" s="167"/>
      <c r="H29" s="165"/>
      <c r="I29" s="165"/>
      <c r="J29" s="164"/>
      <c r="K29" s="878"/>
    </row>
    <row r="30" spans="1:11" ht="15.95" customHeight="1" x14ac:dyDescent="0.25">
      <c r="A30" s="31" t="s">
        <v>74</v>
      </c>
      <c r="B30" s="32"/>
      <c r="C30" s="32"/>
      <c r="D30" s="155"/>
      <c r="E30" s="32"/>
      <c r="F30" s="32"/>
      <c r="G30" s="32"/>
      <c r="H30" s="33"/>
      <c r="I30" s="33"/>
      <c r="J30" s="32"/>
      <c r="K30" s="174">
        <f>SUM(K31)</f>
        <v>50400</v>
      </c>
    </row>
    <row r="31" spans="1:11" ht="15.95" customHeight="1" x14ac:dyDescent="0.25">
      <c r="A31" s="169" t="s">
        <v>176</v>
      </c>
      <c r="B31" s="168" t="s">
        <v>152</v>
      </c>
      <c r="C31" s="168" t="s">
        <v>149</v>
      </c>
      <c r="D31" s="165"/>
      <c r="E31" s="165"/>
      <c r="F31" s="165"/>
      <c r="G31" s="167"/>
      <c r="H31" s="165"/>
      <c r="I31" s="165"/>
      <c r="J31" s="164" t="s">
        <v>177</v>
      </c>
      <c r="K31" s="878">
        <v>50400</v>
      </c>
    </row>
    <row r="32" spans="1:11" ht="15.95" customHeight="1" x14ac:dyDescent="0.25">
      <c r="A32" s="169"/>
      <c r="B32" s="168"/>
      <c r="C32" s="168"/>
      <c r="D32" s="165"/>
      <c r="E32" s="165"/>
      <c r="F32" s="165"/>
      <c r="G32" s="167"/>
      <c r="H32" s="165"/>
      <c r="I32" s="165"/>
      <c r="J32" s="164"/>
      <c r="K32" s="878"/>
    </row>
    <row r="33" spans="1:11" ht="15.95" customHeight="1" x14ac:dyDescent="0.25">
      <c r="A33" s="31" t="s">
        <v>75</v>
      </c>
      <c r="B33" s="32"/>
      <c r="C33" s="32"/>
      <c r="D33" s="155"/>
      <c r="E33" s="32"/>
      <c r="F33" s="32"/>
      <c r="G33" s="32"/>
      <c r="H33" s="33"/>
      <c r="I33" s="33"/>
      <c r="J33" s="32"/>
      <c r="K33" s="174">
        <f>SUM(K34:K36)</f>
        <v>2350000</v>
      </c>
    </row>
    <row r="34" spans="1:11" ht="45" x14ac:dyDescent="0.25">
      <c r="A34" s="168" t="s">
        <v>178</v>
      </c>
      <c r="B34" s="168" t="s">
        <v>179</v>
      </c>
      <c r="C34" s="168" t="s">
        <v>102</v>
      </c>
      <c r="D34" s="873" t="s">
        <v>180</v>
      </c>
      <c r="E34" s="165"/>
      <c r="F34" s="165"/>
      <c r="G34" s="165"/>
      <c r="H34" s="165"/>
      <c r="I34" s="165"/>
      <c r="J34" s="164" t="s">
        <v>181</v>
      </c>
      <c r="K34" s="878">
        <v>1200000</v>
      </c>
    </row>
    <row r="35" spans="1:11" ht="15.95" customHeight="1" x14ac:dyDescent="0.25">
      <c r="A35" s="168" t="s">
        <v>182</v>
      </c>
      <c r="B35" s="168" t="s">
        <v>179</v>
      </c>
      <c r="C35" s="168" t="s">
        <v>149</v>
      </c>
      <c r="D35" s="165"/>
      <c r="E35" s="166">
        <v>0.02</v>
      </c>
      <c r="F35" s="166">
        <v>0.25</v>
      </c>
      <c r="G35" s="165"/>
      <c r="H35" s="165"/>
      <c r="I35" s="165"/>
      <c r="J35" s="164" t="s">
        <v>183</v>
      </c>
      <c r="K35" s="878">
        <v>600000</v>
      </c>
    </row>
    <row r="36" spans="1:11" ht="15.95" customHeight="1" x14ac:dyDescent="0.25">
      <c r="A36" s="168" t="s">
        <v>184</v>
      </c>
      <c r="B36" s="168" t="s">
        <v>185</v>
      </c>
      <c r="C36" s="168" t="s">
        <v>149</v>
      </c>
      <c r="D36" s="165"/>
      <c r="E36" s="166"/>
      <c r="F36" s="166"/>
      <c r="G36" s="165"/>
      <c r="H36" s="165" t="s">
        <v>186</v>
      </c>
      <c r="I36" s="165" t="s">
        <v>187</v>
      </c>
      <c r="J36" s="164" t="s">
        <v>188</v>
      </c>
      <c r="K36" s="878">
        <f>480000+70000</f>
        <v>550000</v>
      </c>
    </row>
    <row r="37" spans="1:11" ht="15.95" customHeight="1" x14ac:dyDescent="0.25">
      <c r="A37" s="168"/>
      <c r="B37" s="168"/>
      <c r="C37" s="168"/>
      <c r="D37" s="165"/>
      <c r="E37" s="166"/>
      <c r="F37" s="166"/>
      <c r="G37" s="165"/>
      <c r="H37" s="165"/>
      <c r="I37" s="165"/>
      <c r="J37" s="164"/>
      <c r="K37" s="878"/>
    </row>
    <row r="38" spans="1:11" s="100" customFormat="1" ht="15.95" customHeight="1" x14ac:dyDescent="0.25">
      <c r="A38" s="31" t="s">
        <v>78</v>
      </c>
      <c r="B38" s="32"/>
      <c r="C38" s="32"/>
      <c r="D38" s="155"/>
      <c r="E38" s="32"/>
      <c r="F38" s="32"/>
      <c r="G38" s="32"/>
      <c r="H38" s="33"/>
      <c r="I38" s="33"/>
      <c r="J38" s="32"/>
      <c r="K38" s="174">
        <f>SUM(K39:K42)</f>
        <v>491776</v>
      </c>
    </row>
    <row r="39" spans="1:11" s="100" customFormat="1" ht="15.95" customHeight="1" x14ac:dyDescent="0.25">
      <c r="A39" s="168" t="s">
        <v>189</v>
      </c>
      <c r="B39" s="168" t="s">
        <v>152</v>
      </c>
      <c r="C39" s="168" t="s">
        <v>102</v>
      </c>
      <c r="D39" s="165"/>
      <c r="E39" s="165"/>
      <c r="F39" s="165"/>
      <c r="G39" s="165">
        <v>40000</v>
      </c>
      <c r="H39" s="165"/>
      <c r="I39" s="165"/>
      <c r="J39" s="172" t="s">
        <v>190</v>
      </c>
      <c r="K39" s="878">
        <v>140000</v>
      </c>
    </row>
    <row r="40" spans="1:11" s="100" customFormat="1" ht="15.95" customHeight="1" x14ac:dyDescent="0.25">
      <c r="A40" s="168" t="s">
        <v>191</v>
      </c>
      <c r="B40" s="168" t="s">
        <v>192</v>
      </c>
      <c r="C40" s="168" t="s">
        <v>102</v>
      </c>
      <c r="D40" s="165"/>
      <c r="E40" s="165"/>
      <c r="F40" s="165"/>
      <c r="G40" s="165"/>
      <c r="H40" s="165"/>
      <c r="I40" s="165"/>
      <c r="J40" s="172" t="s">
        <v>193</v>
      </c>
      <c r="K40" s="878">
        <v>210000</v>
      </c>
    </row>
    <row r="41" spans="1:11" s="100" customFormat="1" ht="15.95" customHeight="1" x14ac:dyDescent="0.25">
      <c r="A41" s="169" t="s">
        <v>194</v>
      </c>
      <c r="B41" s="168" t="s">
        <v>195</v>
      </c>
      <c r="C41" s="168" t="s">
        <v>102</v>
      </c>
      <c r="D41" s="165"/>
      <c r="E41" s="165"/>
      <c r="F41" s="165"/>
      <c r="G41" s="165"/>
      <c r="H41" s="165"/>
      <c r="I41" s="165"/>
      <c r="J41" s="172" t="s">
        <v>196</v>
      </c>
      <c r="K41" s="878">
        <v>80000</v>
      </c>
    </row>
    <row r="42" spans="1:11" ht="15.95" customHeight="1" x14ac:dyDescent="0.25">
      <c r="A42" s="168" t="s">
        <v>197</v>
      </c>
      <c r="B42" s="168" t="s">
        <v>198</v>
      </c>
      <c r="C42" s="168" t="s">
        <v>102</v>
      </c>
      <c r="D42" s="165"/>
      <c r="E42" s="165"/>
      <c r="F42" s="165"/>
      <c r="G42" s="165"/>
      <c r="H42" s="165"/>
      <c r="I42" s="165"/>
      <c r="J42" s="172" t="s">
        <v>199</v>
      </c>
      <c r="K42" s="878">
        <v>61776</v>
      </c>
    </row>
    <row r="43" spans="1:11" ht="15.95" customHeight="1" x14ac:dyDescent="0.25">
      <c r="A43" s="168"/>
      <c r="B43" s="168"/>
      <c r="C43" s="168"/>
      <c r="D43" s="165"/>
      <c r="E43" s="165"/>
      <c r="F43" s="165"/>
      <c r="G43" s="165"/>
      <c r="H43" s="165"/>
      <c r="I43" s="165"/>
      <c r="J43" s="172"/>
      <c r="K43" s="878"/>
    </row>
    <row r="44" spans="1:11" ht="15.95" customHeight="1" x14ac:dyDescent="0.25">
      <c r="A44" s="31" t="s">
        <v>79</v>
      </c>
      <c r="B44" s="32"/>
      <c r="C44" s="32"/>
      <c r="D44" s="155"/>
      <c r="E44" s="32"/>
      <c r="F44" s="32"/>
      <c r="G44" s="32"/>
      <c r="H44" s="33"/>
      <c r="I44" s="33"/>
      <c r="J44" s="32"/>
      <c r="K44" s="174">
        <f>SUM(K45:K57)</f>
        <v>43172520</v>
      </c>
    </row>
    <row r="45" spans="1:11" ht="15.95" customHeight="1" x14ac:dyDescent="0.25">
      <c r="A45" s="168" t="s">
        <v>200</v>
      </c>
      <c r="B45" s="168" t="s">
        <v>201</v>
      </c>
      <c r="C45" s="168" t="s">
        <v>102</v>
      </c>
      <c r="D45" s="166">
        <v>0.16</v>
      </c>
      <c r="E45" s="165"/>
      <c r="F45" s="165"/>
      <c r="G45" s="165"/>
      <c r="H45" s="165"/>
      <c r="I45" s="165"/>
      <c r="J45" s="164" t="s">
        <v>202</v>
      </c>
      <c r="K45" s="878">
        <v>23800000</v>
      </c>
    </row>
    <row r="46" spans="1:11" ht="15.95" customHeight="1" x14ac:dyDescent="0.25">
      <c r="A46" s="168" t="s">
        <v>203</v>
      </c>
      <c r="B46" s="168" t="s">
        <v>204</v>
      </c>
      <c r="C46" s="168" t="s">
        <v>135</v>
      </c>
      <c r="D46" s="166">
        <v>0.12</v>
      </c>
      <c r="E46" s="165"/>
      <c r="F46" s="165"/>
      <c r="G46" s="165"/>
      <c r="H46" s="165"/>
      <c r="I46" s="165"/>
      <c r="J46" s="164" t="s">
        <v>205</v>
      </c>
      <c r="K46" s="878">
        <v>7187520</v>
      </c>
    </row>
    <row r="47" spans="1:11" ht="15.95" customHeight="1" x14ac:dyDescent="0.25">
      <c r="A47" s="169" t="s">
        <v>206</v>
      </c>
      <c r="B47" s="168" t="s">
        <v>207</v>
      </c>
      <c r="C47" s="168" t="s">
        <v>149</v>
      </c>
      <c r="D47" s="165"/>
      <c r="E47" s="165"/>
      <c r="F47" s="165"/>
      <c r="G47" s="165"/>
      <c r="H47" s="165"/>
      <c r="I47" s="165"/>
      <c r="J47" s="164" t="s">
        <v>177</v>
      </c>
      <c r="K47" s="878">
        <f>4830000+2154000</f>
        <v>6984000</v>
      </c>
    </row>
    <row r="48" spans="1:11" ht="15.95" customHeight="1" x14ac:dyDescent="0.25">
      <c r="A48" s="168" t="s">
        <v>208</v>
      </c>
      <c r="B48" s="168" t="s">
        <v>209</v>
      </c>
      <c r="C48" s="168" t="s">
        <v>149</v>
      </c>
      <c r="D48" s="165"/>
      <c r="E48" s="165"/>
      <c r="F48" s="165"/>
      <c r="G48" s="165"/>
      <c r="H48" s="165"/>
      <c r="I48" s="165"/>
      <c r="J48" s="164" t="s">
        <v>210</v>
      </c>
      <c r="K48" s="878">
        <v>3000000</v>
      </c>
    </row>
    <row r="49" spans="1:11" ht="15.95" customHeight="1" x14ac:dyDescent="0.25">
      <c r="A49" s="168" t="s">
        <v>211</v>
      </c>
      <c r="B49" s="168" t="s">
        <v>212</v>
      </c>
      <c r="C49" s="168" t="s">
        <v>149</v>
      </c>
      <c r="D49" s="165"/>
      <c r="E49" s="165"/>
      <c r="F49" s="165"/>
      <c r="G49" s="165"/>
      <c r="H49" s="165"/>
      <c r="I49" s="165"/>
      <c r="J49" s="164"/>
      <c r="K49" s="878">
        <f>1200000+0</f>
        <v>1200000</v>
      </c>
    </row>
    <row r="50" spans="1:11" ht="15.95" customHeight="1" x14ac:dyDescent="0.25">
      <c r="A50" s="168" t="s">
        <v>213</v>
      </c>
      <c r="B50" s="168" t="s">
        <v>214</v>
      </c>
      <c r="C50" s="168" t="s">
        <v>149</v>
      </c>
      <c r="D50" s="165"/>
      <c r="E50" s="165"/>
      <c r="F50" s="165"/>
      <c r="G50" s="165"/>
      <c r="H50" s="165"/>
      <c r="I50" s="165"/>
      <c r="J50" s="164" t="s">
        <v>215</v>
      </c>
      <c r="K50" s="878">
        <v>300000</v>
      </c>
    </row>
    <row r="51" spans="1:11" ht="15.95" customHeight="1" x14ac:dyDescent="0.25">
      <c r="A51" s="168" t="s">
        <v>216</v>
      </c>
      <c r="B51" s="168" t="s">
        <v>217</v>
      </c>
      <c r="C51" s="168" t="s">
        <v>135</v>
      </c>
      <c r="D51" s="165"/>
      <c r="E51" s="165"/>
      <c r="F51" s="165"/>
      <c r="G51" s="167">
        <v>299.29000000000002</v>
      </c>
      <c r="H51" s="165"/>
      <c r="I51" s="165"/>
      <c r="J51" s="164" t="s">
        <v>218</v>
      </c>
      <c r="K51" s="878">
        <v>200000</v>
      </c>
    </row>
    <row r="52" spans="1:11" ht="15.95" customHeight="1" x14ac:dyDescent="0.25">
      <c r="A52" s="168" t="s">
        <v>219</v>
      </c>
      <c r="B52" s="168" t="s">
        <v>220</v>
      </c>
      <c r="C52" s="168" t="s">
        <v>149</v>
      </c>
      <c r="D52" s="165"/>
      <c r="E52" s="165"/>
      <c r="F52" s="165"/>
      <c r="G52" s="165"/>
      <c r="H52" s="165"/>
      <c r="I52" s="165"/>
      <c r="J52" s="164" t="s">
        <v>221</v>
      </c>
      <c r="K52" s="878">
        <v>180000</v>
      </c>
    </row>
    <row r="53" spans="1:11" ht="15.95" customHeight="1" x14ac:dyDescent="0.25">
      <c r="A53" s="168" t="s">
        <v>222</v>
      </c>
      <c r="B53" s="168" t="s">
        <v>209</v>
      </c>
      <c r="C53" s="168" t="s">
        <v>149</v>
      </c>
      <c r="D53" s="165"/>
      <c r="E53" s="165"/>
      <c r="F53" s="165"/>
      <c r="G53" s="165"/>
      <c r="H53" s="165"/>
      <c r="I53" s="165"/>
      <c r="J53" s="164"/>
      <c r="K53" s="878">
        <v>150000</v>
      </c>
    </row>
    <row r="54" spans="1:11" ht="15.95" customHeight="1" x14ac:dyDescent="0.25">
      <c r="A54" s="168" t="s">
        <v>223</v>
      </c>
      <c r="B54" s="168" t="s">
        <v>209</v>
      </c>
      <c r="C54" s="168" t="s">
        <v>149</v>
      </c>
      <c r="D54" s="165"/>
      <c r="E54" s="165"/>
      <c r="F54" s="165"/>
      <c r="G54" s="165"/>
      <c r="H54" s="165"/>
      <c r="I54" s="165"/>
      <c r="J54" s="164"/>
      <c r="K54" s="878">
        <f>20000+78000</f>
        <v>98000</v>
      </c>
    </row>
    <row r="55" spans="1:11" ht="15.95" customHeight="1" x14ac:dyDescent="0.25">
      <c r="A55" s="168" t="s">
        <v>224</v>
      </c>
      <c r="B55" s="168" t="s">
        <v>209</v>
      </c>
      <c r="C55" s="168" t="s">
        <v>149</v>
      </c>
      <c r="D55" s="165"/>
      <c r="E55" s="165"/>
      <c r="F55" s="165"/>
      <c r="G55" s="165"/>
      <c r="H55" s="165"/>
      <c r="I55" s="165"/>
      <c r="J55" s="164"/>
      <c r="K55" s="878">
        <v>35000</v>
      </c>
    </row>
    <row r="56" spans="1:11" ht="15.95" customHeight="1" x14ac:dyDescent="0.25">
      <c r="A56" s="168" t="s">
        <v>225</v>
      </c>
      <c r="B56" s="168" t="s">
        <v>152</v>
      </c>
      <c r="C56" s="168" t="s">
        <v>102</v>
      </c>
      <c r="D56" s="165"/>
      <c r="E56" s="165"/>
      <c r="F56" s="165"/>
      <c r="G56" s="165"/>
      <c r="H56" s="165"/>
      <c r="I56" s="165"/>
      <c r="J56" s="164"/>
      <c r="K56" s="878">
        <v>20000</v>
      </c>
    </row>
    <row r="57" spans="1:11" ht="15.95" customHeight="1" x14ac:dyDescent="0.25">
      <c r="A57" s="168" t="s">
        <v>226</v>
      </c>
      <c r="B57" s="168" t="s">
        <v>220</v>
      </c>
      <c r="C57" s="168" t="s">
        <v>102</v>
      </c>
      <c r="D57" s="165"/>
      <c r="E57" s="165"/>
      <c r="F57" s="165"/>
      <c r="G57" s="165"/>
      <c r="H57" s="165"/>
      <c r="I57" s="165"/>
      <c r="J57" s="164"/>
      <c r="K57" s="878">
        <v>18000</v>
      </c>
    </row>
    <row r="58" spans="1:11" ht="15.95" customHeight="1" x14ac:dyDescent="0.25">
      <c r="A58" s="168"/>
      <c r="B58" s="168"/>
      <c r="C58" s="168"/>
      <c r="D58" s="165"/>
      <c r="E58" s="165"/>
      <c r="F58" s="165"/>
      <c r="G58" s="165"/>
      <c r="H58" s="165"/>
      <c r="I58" s="165"/>
      <c r="J58" s="164"/>
      <c r="K58" s="878"/>
    </row>
    <row r="59" spans="1:11" ht="15.95" customHeight="1" x14ac:dyDescent="0.25">
      <c r="A59" s="55" t="s">
        <v>527</v>
      </c>
      <c r="B59" s="145"/>
      <c r="C59" s="145"/>
      <c r="D59" s="162"/>
      <c r="E59" s="145"/>
      <c r="F59" s="145"/>
      <c r="G59" s="145"/>
      <c r="H59" s="57"/>
      <c r="I59" s="57"/>
      <c r="J59" s="55"/>
      <c r="K59" s="175">
        <f>SUM(K44,K38,K33,K30,K20,K17,K9)</f>
        <v>159811196</v>
      </c>
    </row>
    <row r="60" spans="1:11" x14ac:dyDescent="0.25">
      <c r="A60" s="106" t="s">
        <v>227</v>
      </c>
      <c r="B60" s="107"/>
      <c r="C60" s="107"/>
      <c r="D60" s="107"/>
      <c r="E60" s="107"/>
      <c r="F60" s="107"/>
      <c r="G60" s="107"/>
      <c r="H60" s="107"/>
      <c r="I60" s="107"/>
      <c r="J60" s="107"/>
      <c r="K60" s="590"/>
    </row>
    <row r="61" spans="1:11" x14ac:dyDescent="0.25">
      <c r="A61" s="108" t="s">
        <v>228</v>
      </c>
    </row>
    <row r="66" spans="4:5" x14ac:dyDescent="0.25">
      <c r="D66" s="109"/>
      <c r="E66" s="109"/>
    </row>
    <row r="67" spans="4:5" x14ac:dyDescent="0.25">
      <c r="E67" s="110"/>
    </row>
    <row r="68" spans="4:5" x14ac:dyDescent="0.25">
      <c r="E68" s="109"/>
    </row>
  </sheetData>
  <sheetProtection selectLockedCells="1" selectUnlockedCells="1"/>
  <mergeCells count="11">
    <mergeCell ref="J7:J8"/>
    <mergeCell ref="K7:K8"/>
    <mergeCell ref="H6:I6"/>
    <mergeCell ref="A7:A8"/>
    <mergeCell ref="B7:B8"/>
    <mergeCell ref="C7:C8"/>
    <mergeCell ref="D7:D8"/>
    <mergeCell ref="E7:F7"/>
    <mergeCell ref="G7:G8"/>
    <mergeCell ref="H7:I7"/>
    <mergeCell ref="E6:F6"/>
  </mergeCells>
  <pageMargins left="0.22013888888888888" right="0.15972222222222221" top="0.74791666666666667" bottom="0.74791666666666667" header="0.51180555555555551" footer="0.51180555555555551"/>
  <pageSetup paperSize="9" firstPageNumber="0"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zoomScale="80" zoomScaleNormal="80" workbookViewId="0">
      <selection activeCell="D25" sqref="D25"/>
    </sheetView>
  </sheetViews>
  <sheetFormatPr baseColWidth="10" defaultRowHeight="15" x14ac:dyDescent="0.25"/>
  <cols>
    <col min="1" max="1" width="62" customWidth="1"/>
    <col min="2" max="2" width="20.85546875" style="488" bestFit="1" customWidth="1"/>
    <col min="3" max="3" width="17.7109375" style="488" customWidth="1"/>
    <col min="4" max="4" width="11.28515625" customWidth="1"/>
    <col min="5" max="5" width="11.7109375" customWidth="1"/>
    <col min="6" max="6" width="11" customWidth="1"/>
    <col min="7" max="7" width="9.28515625" bestFit="1" customWidth="1"/>
    <col min="8" max="8" width="10.140625" bestFit="1" customWidth="1"/>
    <col min="9" max="9" width="11.7109375" bestFit="1" customWidth="1"/>
    <col min="10" max="10" width="18.5703125" bestFit="1" customWidth="1"/>
    <col min="11" max="11" width="16.28515625" style="150" bestFit="1" customWidth="1"/>
    <col min="12" max="12" width="1.28515625" customWidth="1"/>
    <col min="257" max="257" width="71" customWidth="1"/>
    <col min="258" max="267" width="17.7109375" customWidth="1"/>
    <col min="268" max="268" width="1.28515625" customWidth="1"/>
    <col min="513" max="513" width="71" customWidth="1"/>
    <col min="514" max="523" width="17.7109375" customWidth="1"/>
    <col min="524" max="524" width="1.28515625" customWidth="1"/>
    <col min="769" max="769" width="71" customWidth="1"/>
    <col min="770" max="779" width="17.7109375" customWidth="1"/>
    <col min="780" max="780" width="1.28515625" customWidth="1"/>
    <col min="1025" max="1025" width="71" customWidth="1"/>
    <col min="1026" max="1035" width="17.7109375" customWidth="1"/>
    <col min="1036" max="1036" width="1.28515625" customWidth="1"/>
    <col min="1281" max="1281" width="71" customWidth="1"/>
    <col min="1282" max="1291" width="17.7109375" customWidth="1"/>
    <col min="1292" max="1292" width="1.28515625" customWidth="1"/>
    <col min="1537" max="1537" width="71" customWidth="1"/>
    <col min="1538" max="1547" width="17.7109375" customWidth="1"/>
    <col min="1548" max="1548" width="1.28515625" customWidth="1"/>
    <col min="1793" max="1793" width="71" customWidth="1"/>
    <col min="1794" max="1803" width="17.7109375" customWidth="1"/>
    <col min="1804" max="1804" width="1.28515625" customWidth="1"/>
    <col min="2049" max="2049" width="71" customWidth="1"/>
    <col min="2050" max="2059" width="17.7109375" customWidth="1"/>
    <col min="2060" max="2060" width="1.28515625" customWidth="1"/>
    <col min="2305" max="2305" width="71" customWidth="1"/>
    <col min="2306" max="2315" width="17.7109375" customWidth="1"/>
    <col min="2316" max="2316" width="1.28515625" customWidth="1"/>
    <col min="2561" max="2561" width="71" customWidth="1"/>
    <col min="2562" max="2571" width="17.7109375" customWidth="1"/>
    <col min="2572" max="2572" width="1.28515625" customWidth="1"/>
    <col min="2817" max="2817" width="71" customWidth="1"/>
    <col min="2818" max="2827" width="17.7109375" customWidth="1"/>
    <col min="2828" max="2828" width="1.28515625" customWidth="1"/>
    <col min="3073" max="3073" width="71" customWidth="1"/>
    <col min="3074" max="3083" width="17.7109375" customWidth="1"/>
    <col min="3084" max="3084" width="1.28515625" customWidth="1"/>
    <col min="3329" max="3329" width="71" customWidth="1"/>
    <col min="3330" max="3339" width="17.7109375" customWidth="1"/>
    <col min="3340" max="3340" width="1.28515625" customWidth="1"/>
    <col min="3585" max="3585" width="71" customWidth="1"/>
    <col min="3586" max="3595" width="17.7109375" customWidth="1"/>
    <col min="3596" max="3596" width="1.28515625" customWidth="1"/>
    <col min="3841" max="3841" width="71" customWidth="1"/>
    <col min="3842" max="3851" width="17.7109375" customWidth="1"/>
    <col min="3852" max="3852" width="1.28515625" customWidth="1"/>
    <col min="4097" max="4097" width="71" customWidth="1"/>
    <col min="4098" max="4107" width="17.7109375" customWidth="1"/>
    <col min="4108" max="4108" width="1.28515625" customWidth="1"/>
    <col min="4353" max="4353" width="71" customWidth="1"/>
    <col min="4354" max="4363" width="17.7109375" customWidth="1"/>
    <col min="4364" max="4364" width="1.28515625" customWidth="1"/>
    <col min="4609" max="4609" width="71" customWidth="1"/>
    <col min="4610" max="4619" width="17.7109375" customWidth="1"/>
    <col min="4620" max="4620" width="1.28515625" customWidth="1"/>
    <col min="4865" max="4865" width="71" customWidth="1"/>
    <col min="4866" max="4875" width="17.7109375" customWidth="1"/>
    <col min="4876" max="4876" width="1.28515625" customWidth="1"/>
    <col min="5121" max="5121" width="71" customWidth="1"/>
    <col min="5122" max="5131" width="17.7109375" customWidth="1"/>
    <col min="5132" max="5132" width="1.28515625" customWidth="1"/>
    <col min="5377" max="5377" width="71" customWidth="1"/>
    <col min="5378" max="5387" width="17.7109375" customWidth="1"/>
    <col min="5388" max="5388" width="1.28515625" customWidth="1"/>
    <col min="5633" max="5633" width="71" customWidth="1"/>
    <col min="5634" max="5643" width="17.7109375" customWidth="1"/>
    <col min="5644" max="5644" width="1.28515625" customWidth="1"/>
    <col min="5889" max="5889" width="71" customWidth="1"/>
    <col min="5890" max="5899" width="17.7109375" customWidth="1"/>
    <col min="5900" max="5900" width="1.28515625" customWidth="1"/>
    <col min="6145" max="6145" width="71" customWidth="1"/>
    <col min="6146" max="6155" width="17.7109375" customWidth="1"/>
    <col min="6156" max="6156" width="1.28515625" customWidth="1"/>
    <col min="6401" max="6401" width="71" customWidth="1"/>
    <col min="6402" max="6411" width="17.7109375" customWidth="1"/>
    <col min="6412" max="6412" width="1.28515625" customWidth="1"/>
    <col min="6657" max="6657" width="71" customWidth="1"/>
    <col min="6658" max="6667" width="17.7109375" customWidth="1"/>
    <col min="6668" max="6668" width="1.28515625" customWidth="1"/>
    <col min="6913" max="6913" width="71" customWidth="1"/>
    <col min="6914" max="6923" width="17.7109375" customWidth="1"/>
    <col min="6924" max="6924" width="1.28515625" customWidth="1"/>
    <col min="7169" max="7169" width="71" customWidth="1"/>
    <col min="7170" max="7179" width="17.7109375" customWidth="1"/>
    <col min="7180" max="7180" width="1.28515625" customWidth="1"/>
    <col min="7425" max="7425" width="71" customWidth="1"/>
    <col min="7426" max="7435" width="17.7109375" customWidth="1"/>
    <col min="7436" max="7436" width="1.28515625" customWidth="1"/>
    <col min="7681" max="7681" width="71" customWidth="1"/>
    <col min="7682" max="7691" width="17.7109375" customWidth="1"/>
    <col min="7692" max="7692" width="1.28515625" customWidth="1"/>
    <col min="7937" max="7937" width="71" customWidth="1"/>
    <col min="7938" max="7947" width="17.7109375" customWidth="1"/>
    <col min="7948" max="7948" width="1.28515625" customWidth="1"/>
    <col min="8193" max="8193" width="71" customWidth="1"/>
    <col min="8194" max="8203" width="17.7109375" customWidth="1"/>
    <col min="8204" max="8204" width="1.28515625" customWidth="1"/>
    <col min="8449" max="8449" width="71" customWidth="1"/>
    <col min="8450" max="8459" width="17.7109375" customWidth="1"/>
    <col min="8460" max="8460" width="1.28515625" customWidth="1"/>
    <col min="8705" max="8705" width="71" customWidth="1"/>
    <col min="8706" max="8715" width="17.7109375" customWidth="1"/>
    <col min="8716" max="8716" width="1.28515625" customWidth="1"/>
    <col min="8961" max="8961" width="71" customWidth="1"/>
    <col min="8962" max="8971" width="17.7109375" customWidth="1"/>
    <col min="8972" max="8972" width="1.28515625" customWidth="1"/>
    <col min="9217" max="9217" width="71" customWidth="1"/>
    <col min="9218" max="9227" width="17.7109375" customWidth="1"/>
    <col min="9228" max="9228" width="1.28515625" customWidth="1"/>
    <col min="9473" max="9473" width="71" customWidth="1"/>
    <col min="9474" max="9483" width="17.7109375" customWidth="1"/>
    <col min="9484" max="9484" width="1.28515625" customWidth="1"/>
    <col min="9729" max="9729" width="71" customWidth="1"/>
    <col min="9730" max="9739" width="17.7109375" customWidth="1"/>
    <col min="9740" max="9740" width="1.28515625" customWidth="1"/>
    <col min="9985" max="9985" width="71" customWidth="1"/>
    <col min="9986" max="9995" width="17.7109375" customWidth="1"/>
    <col min="9996" max="9996" width="1.28515625" customWidth="1"/>
    <col min="10241" max="10241" width="71" customWidth="1"/>
    <col min="10242" max="10251" width="17.7109375" customWidth="1"/>
    <col min="10252" max="10252" width="1.28515625" customWidth="1"/>
    <col min="10497" max="10497" width="71" customWidth="1"/>
    <col min="10498" max="10507" width="17.7109375" customWidth="1"/>
    <col min="10508" max="10508" width="1.28515625" customWidth="1"/>
    <col min="10753" max="10753" width="71" customWidth="1"/>
    <col min="10754" max="10763" width="17.7109375" customWidth="1"/>
    <col min="10764" max="10764" width="1.28515625" customWidth="1"/>
    <col min="11009" max="11009" width="71" customWidth="1"/>
    <col min="11010" max="11019" width="17.7109375" customWidth="1"/>
    <col min="11020" max="11020" width="1.28515625" customWidth="1"/>
    <col min="11265" max="11265" width="71" customWidth="1"/>
    <col min="11266" max="11275" width="17.7109375" customWidth="1"/>
    <col min="11276" max="11276" width="1.28515625" customWidth="1"/>
    <col min="11521" max="11521" width="71" customWidth="1"/>
    <col min="11522" max="11531" width="17.7109375" customWidth="1"/>
    <col min="11532" max="11532" width="1.28515625" customWidth="1"/>
    <col min="11777" max="11777" width="71" customWidth="1"/>
    <col min="11778" max="11787" width="17.7109375" customWidth="1"/>
    <col min="11788" max="11788" width="1.28515625" customWidth="1"/>
    <col min="12033" max="12033" width="71" customWidth="1"/>
    <col min="12034" max="12043" width="17.7109375" customWidth="1"/>
    <col min="12044" max="12044" width="1.28515625" customWidth="1"/>
    <col min="12289" max="12289" width="71" customWidth="1"/>
    <col min="12290" max="12299" width="17.7109375" customWidth="1"/>
    <col min="12300" max="12300" width="1.28515625" customWidth="1"/>
    <col min="12545" max="12545" width="71" customWidth="1"/>
    <col min="12546" max="12555" width="17.7109375" customWidth="1"/>
    <col min="12556" max="12556" width="1.28515625" customWidth="1"/>
    <col min="12801" max="12801" width="71" customWidth="1"/>
    <col min="12802" max="12811" width="17.7109375" customWidth="1"/>
    <col min="12812" max="12812" width="1.28515625" customWidth="1"/>
    <col min="13057" max="13057" width="71" customWidth="1"/>
    <col min="13058" max="13067" width="17.7109375" customWidth="1"/>
    <col min="13068" max="13068" width="1.28515625" customWidth="1"/>
    <col min="13313" max="13313" width="71" customWidth="1"/>
    <col min="13314" max="13323" width="17.7109375" customWidth="1"/>
    <col min="13324" max="13324" width="1.28515625" customWidth="1"/>
    <col min="13569" max="13569" width="71" customWidth="1"/>
    <col min="13570" max="13579" width="17.7109375" customWidth="1"/>
    <col min="13580" max="13580" width="1.28515625" customWidth="1"/>
    <col min="13825" max="13825" width="71" customWidth="1"/>
    <col min="13826" max="13835" width="17.7109375" customWidth="1"/>
    <col min="13836" max="13836" width="1.28515625" customWidth="1"/>
    <col min="14081" max="14081" width="71" customWidth="1"/>
    <col min="14082" max="14091" width="17.7109375" customWidth="1"/>
    <col min="14092" max="14092" width="1.28515625" customWidth="1"/>
    <col min="14337" max="14337" width="71" customWidth="1"/>
    <col min="14338" max="14347" width="17.7109375" customWidth="1"/>
    <col min="14348" max="14348" width="1.28515625" customWidth="1"/>
    <col min="14593" max="14593" width="71" customWidth="1"/>
    <col min="14594" max="14603" width="17.7109375" customWidth="1"/>
    <col min="14604" max="14604" width="1.28515625" customWidth="1"/>
    <col min="14849" max="14849" width="71" customWidth="1"/>
    <col min="14850" max="14859" width="17.7109375" customWidth="1"/>
    <col min="14860" max="14860" width="1.28515625" customWidth="1"/>
    <col min="15105" max="15105" width="71" customWidth="1"/>
    <col min="15106" max="15115" width="17.7109375" customWidth="1"/>
    <col min="15116" max="15116" width="1.28515625" customWidth="1"/>
    <col min="15361" max="15361" width="71" customWidth="1"/>
    <col min="15362" max="15371" width="17.7109375" customWidth="1"/>
    <col min="15372" max="15372" width="1.28515625" customWidth="1"/>
    <col min="15617" max="15617" width="71" customWidth="1"/>
    <col min="15618" max="15627" width="17.7109375" customWidth="1"/>
    <col min="15628" max="15628" width="1.28515625" customWidth="1"/>
    <col min="15873" max="15873" width="71" customWidth="1"/>
    <col min="15874" max="15883" width="17.7109375" customWidth="1"/>
    <col min="15884" max="15884" width="1.28515625" customWidth="1"/>
    <col min="16129" max="16129" width="71" customWidth="1"/>
    <col min="16130" max="16139" width="17.7109375" customWidth="1"/>
    <col min="16140" max="16140" width="1.28515625"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2058</v>
      </c>
      <c r="B4" s="479"/>
      <c r="C4" s="479"/>
      <c r="D4" s="20"/>
      <c r="E4" s="20"/>
      <c r="F4" s="20"/>
      <c r="G4" s="20"/>
      <c r="H4" s="20"/>
      <c r="I4" s="20"/>
      <c r="J4" s="20"/>
      <c r="K4" s="364"/>
    </row>
    <row r="5" spans="1:11" s="18" customFormat="1" x14ac:dyDescent="0.25">
      <c r="B5" s="478"/>
      <c r="C5" s="478"/>
      <c r="K5" s="362"/>
    </row>
    <row r="6" spans="1:11" s="18" customFormat="1" x14ac:dyDescent="0.25">
      <c r="A6" s="377" t="s">
        <v>21</v>
      </c>
      <c r="B6" s="446" t="s">
        <v>22</v>
      </c>
      <c r="C6" s="446" t="s">
        <v>23</v>
      </c>
      <c r="D6" s="377"/>
      <c r="E6" s="919" t="s">
        <v>24</v>
      </c>
      <c r="F6" s="919"/>
      <c r="G6" s="377" t="s">
        <v>25</v>
      </c>
      <c r="H6" s="932" t="s">
        <v>26</v>
      </c>
      <c r="I6" s="932"/>
      <c r="J6" s="377" t="s">
        <v>27</v>
      </c>
      <c r="K6" s="365" t="s">
        <v>28</v>
      </c>
    </row>
    <row r="7" spans="1:11" s="24" customFormat="1" x14ac:dyDescent="0.25">
      <c r="A7" s="933" t="s">
        <v>29</v>
      </c>
      <c r="B7" s="930" t="s">
        <v>30</v>
      </c>
      <c r="C7" s="930" t="s">
        <v>31</v>
      </c>
      <c r="D7" s="930" t="s">
        <v>32</v>
      </c>
      <c r="E7" s="930" t="s">
        <v>33</v>
      </c>
      <c r="F7" s="930"/>
      <c r="G7" s="930" t="s">
        <v>34</v>
      </c>
      <c r="H7" s="930" t="s">
        <v>35</v>
      </c>
      <c r="I7" s="930"/>
      <c r="J7" s="930" t="s">
        <v>36</v>
      </c>
      <c r="K7" s="931" t="s">
        <v>1155</v>
      </c>
    </row>
    <row r="8" spans="1:11" s="24" customFormat="1" x14ac:dyDescent="0.25">
      <c r="A8" s="933"/>
      <c r="B8" s="930"/>
      <c r="C8" s="930"/>
      <c r="D8" s="930"/>
      <c r="E8" s="447" t="s">
        <v>38</v>
      </c>
      <c r="F8" s="447" t="s">
        <v>39</v>
      </c>
      <c r="G8" s="930"/>
      <c r="H8" s="447" t="s">
        <v>38</v>
      </c>
      <c r="I8" s="447" t="s">
        <v>39</v>
      </c>
      <c r="J8" s="930"/>
      <c r="K8" s="931"/>
    </row>
    <row r="9" spans="1:11" ht="15.95" customHeight="1" x14ac:dyDescent="0.25">
      <c r="A9" s="541" t="s">
        <v>40</v>
      </c>
      <c r="B9" s="484"/>
      <c r="C9" s="570"/>
      <c r="D9" s="83"/>
      <c r="E9" s="83"/>
      <c r="F9" s="83"/>
      <c r="G9" s="83"/>
      <c r="H9" s="83"/>
      <c r="I9" s="83"/>
      <c r="J9" s="83"/>
      <c r="K9" s="86">
        <f>SUM(K10)</f>
        <v>0</v>
      </c>
    </row>
    <row r="10" spans="1:11" ht="15.95" customHeight="1" x14ac:dyDescent="0.25">
      <c r="A10" s="35"/>
      <c r="B10" s="481"/>
      <c r="C10" s="481"/>
      <c r="D10" s="36"/>
      <c r="E10" s="36"/>
      <c r="F10" s="36"/>
      <c r="G10" s="36"/>
      <c r="H10" s="36"/>
      <c r="I10" s="36"/>
      <c r="J10" s="36"/>
      <c r="K10" s="76"/>
    </row>
    <row r="11" spans="1:11" ht="15.95" customHeight="1" x14ac:dyDescent="0.25">
      <c r="A11" s="541" t="s">
        <v>41</v>
      </c>
      <c r="B11" s="484"/>
      <c r="C11" s="570"/>
      <c r="D11" s="83"/>
      <c r="E11" s="83"/>
      <c r="F11" s="83"/>
      <c r="G11" s="83"/>
      <c r="H11" s="83"/>
      <c r="I11" s="83"/>
      <c r="J11" s="83"/>
      <c r="K11" s="86">
        <f>SUM(K12:K18)</f>
        <v>40800000</v>
      </c>
    </row>
    <row r="12" spans="1:11" ht="15.95" customHeight="1" x14ac:dyDescent="0.25">
      <c r="A12" s="39" t="s">
        <v>137</v>
      </c>
      <c r="B12" s="482" t="s">
        <v>1383</v>
      </c>
      <c r="C12" s="482" t="s">
        <v>230</v>
      </c>
      <c r="D12" s="163">
        <v>0.01</v>
      </c>
      <c r="E12" s="176">
        <v>0.01</v>
      </c>
      <c r="F12" s="176">
        <v>7.0000000000000007E-2</v>
      </c>
      <c r="G12" s="41"/>
      <c r="H12" s="163"/>
      <c r="I12" s="163"/>
      <c r="J12" s="41" t="s">
        <v>1384</v>
      </c>
      <c r="K12" s="453">
        <v>18600000</v>
      </c>
    </row>
    <row r="13" spans="1:11" ht="15.95" customHeight="1" x14ac:dyDescent="0.25">
      <c r="A13" s="39" t="s">
        <v>1385</v>
      </c>
      <c r="B13" s="482" t="s">
        <v>1386</v>
      </c>
      <c r="C13" s="482" t="s">
        <v>230</v>
      </c>
      <c r="D13" s="163"/>
      <c r="E13" s="163">
        <v>0.28000000000000003</v>
      </c>
      <c r="F13" s="163">
        <v>0.42</v>
      </c>
      <c r="G13" s="41"/>
      <c r="H13" s="163"/>
      <c r="I13" s="163"/>
      <c r="J13" s="41" t="s">
        <v>1384</v>
      </c>
      <c r="K13" s="453">
        <v>5760000</v>
      </c>
    </row>
    <row r="14" spans="1:11" ht="15.95" customHeight="1" x14ac:dyDescent="0.25">
      <c r="A14" s="39" t="s">
        <v>1387</v>
      </c>
      <c r="B14" s="482" t="s">
        <v>1388</v>
      </c>
      <c r="C14" s="482" t="s">
        <v>230</v>
      </c>
      <c r="D14" s="176">
        <v>8.6999999999999994E-2</v>
      </c>
      <c r="E14" s="176"/>
      <c r="F14" s="176"/>
      <c r="G14" s="41"/>
      <c r="H14" s="163"/>
      <c r="I14" s="163"/>
      <c r="J14" s="41" t="s">
        <v>1384</v>
      </c>
      <c r="K14" s="453">
        <v>4560000</v>
      </c>
    </row>
    <row r="15" spans="1:11" ht="15.95" customHeight="1" x14ac:dyDescent="0.25">
      <c r="A15" s="39" t="s">
        <v>1389</v>
      </c>
      <c r="B15" s="482" t="s">
        <v>1390</v>
      </c>
      <c r="C15" s="482" t="s">
        <v>139</v>
      </c>
      <c r="D15" s="176"/>
      <c r="E15" s="176">
        <v>1.9E-2</v>
      </c>
      <c r="F15" s="176">
        <v>2.7E-2</v>
      </c>
      <c r="G15" s="41"/>
      <c r="H15" s="255">
        <v>87.12</v>
      </c>
      <c r="I15" s="255">
        <v>244.81</v>
      </c>
      <c r="J15" s="41" t="s">
        <v>1384</v>
      </c>
      <c r="K15" s="453">
        <v>4560000</v>
      </c>
    </row>
    <row r="16" spans="1:11" ht="15.95" customHeight="1" x14ac:dyDescent="0.25">
      <c r="A16" s="39" t="s">
        <v>92</v>
      </c>
      <c r="B16" s="482" t="s">
        <v>1390</v>
      </c>
      <c r="C16" s="482" t="s">
        <v>139</v>
      </c>
      <c r="D16" s="41"/>
      <c r="E16" s="176">
        <v>1.5900000000000001E-2</v>
      </c>
      <c r="F16" s="176">
        <v>3.4000000000000002E-2</v>
      </c>
      <c r="G16" s="41"/>
      <c r="H16" s="569">
        <v>137.88999999999999</v>
      </c>
      <c r="I16" s="569">
        <v>257.64999999999998</v>
      </c>
      <c r="J16" s="41" t="s">
        <v>1384</v>
      </c>
      <c r="K16" s="453">
        <v>4200000</v>
      </c>
    </row>
    <row r="17" spans="1:11" ht="36.75" customHeight="1" x14ac:dyDescent="0.25">
      <c r="A17" s="116" t="s">
        <v>1391</v>
      </c>
      <c r="B17" s="482" t="s">
        <v>1392</v>
      </c>
      <c r="C17" s="482" t="s">
        <v>230</v>
      </c>
      <c r="D17" s="41"/>
      <c r="E17" s="41"/>
      <c r="F17" s="41"/>
      <c r="G17" s="41"/>
      <c r="H17" s="163"/>
      <c r="I17" s="163"/>
      <c r="J17" s="41" t="s">
        <v>1384</v>
      </c>
      <c r="K17" s="453">
        <v>3000000</v>
      </c>
    </row>
    <row r="18" spans="1:11" ht="15.95" customHeight="1" x14ac:dyDescent="0.25">
      <c r="A18" s="39" t="s">
        <v>1393</v>
      </c>
      <c r="B18" s="482" t="s">
        <v>614</v>
      </c>
      <c r="C18" s="482"/>
      <c r="D18" s="41"/>
      <c r="E18" s="41"/>
      <c r="F18" s="41"/>
      <c r="G18" s="569">
        <v>1.77</v>
      </c>
      <c r="H18" s="163"/>
      <c r="I18" s="163"/>
      <c r="J18" s="41" t="s">
        <v>1384</v>
      </c>
      <c r="K18" s="453">
        <v>120000</v>
      </c>
    </row>
    <row r="19" spans="1:11" ht="15.95" customHeight="1" x14ac:dyDescent="0.25">
      <c r="A19" s="35"/>
      <c r="B19" s="481"/>
      <c r="C19" s="481"/>
      <c r="D19" s="36"/>
      <c r="E19" s="36"/>
      <c r="F19" s="36"/>
      <c r="G19" s="36"/>
      <c r="H19" s="403"/>
      <c r="I19" s="403"/>
      <c r="J19" s="36"/>
      <c r="K19" s="76"/>
    </row>
    <row r="20" spans="1:11" s="18" customFormat="1" ht="15.95" customHeight="1" x14ac:dyDescent="0.25">
      <c r="A20" s="541" t="s">
        <v>60</v>
      </c>
      <c r="B20" s="484"/>
      <c r="C20" s="570"/>
      <c r="D20" s="83"/>
      <c r="E20" s="83"/>
      <c r="F20" s="83"/>
      <c r="G20" s="83"/>
      <c r="H20" s="83"/>
      <c r="I20" s="83"/>
      <c r="J20" s="83"/>
      <c r="K20" s="86">
        <f>SUM(K21)</f>
        <v>0</v>
      </c>
    </row>
    <row r="21" spans="1:11" s="18" customFormat="1" ht="15.95" customHeight="1" x14ac:dyDescent="0.25">
      <c r="A21" s="35"/>
      <c r="B21" s="486"/>
      <c r="C21" s="486"/>
      <c r="D21" s="47"/>
      <c r="E21" s="47"/>
      <c r="F21" s="47"/>
      <c r="G21" s="47"/>
      <c r="H21" s="47"/>
      <c r="I21" s="47"/>
      <c r="J21" s="47"/>
      <c r="K21" s="89"/>
    </row>
    <row r="22" spans="1:11" ht="15.95" customHeight="1" x14ac:dyDescent="0.25">
      <c r="A22" s="541" t="s">
        <v>61</v>
      </c>
      <c r="B22" s="484"/>
      <c r="C22" s="570"/>
      <c r="D22" s="83"/>
      <c r="E22" s="83"/>
      <c r="F22" s="83"/>
      <c r="G22" s="83"/>
      <c r="H22" s="83"/>
      <c r="I22" s="83"/>
      <c r="J22" s="83"/>
      <c r="K22" s="86">
        <f>SUM(K23:K29)</f>
        <v>4002000</v>
      </c>
    </row>
    <row r="23" spans="1:11" ht="15.95" customHeight="1" x14ac:dyDescent="0.25">
      <c r="A23" s="39" t="s">
        <v>1394</v>
      </c>
      <c r="B23" s="482"/>
      <c r="C23" s="482"/>
      <c r="D23" s="41"/>
      <c r="E23" s="41"/>
      <c r="F23" s="41"/>
      <c r="G23" s="41"/>
      <c r="H23" s="569">
        <v>219</v>
      </c>
      <c r="I23" s="569">
        <v>2191</v>
      </c>
      <c r="J23" s="41" t="s">
        <v>1384</v>
      </c>
      <c r="K23" s="453">
        <v>1140000</v>
      </c>
    </row>
    <row r="24" spans="1:11" ht="15.95" customHeight="1" x14ac:dyDescent="0.25">
      <c r="A24" s="39" t="s">
        <v>1395</v>
      </c>
      <c r="B24" s="482" t="s">
        <v>1396</v>
      </c>
      <c r="C24" s="482" t="s">
        <v>160</v>
      </c>
      <c r="D24" s="41"/>
      <c r="E24" s="41"/>
      <c r="F24" s="41"/>
      <c r="G24" s="41"/>
      <c r="H24" s="569">
        <v>88</v>
      </c>
      <c r="I24" s="569">
        <v>304</v>
      </c>
      <c r="J24" s="41" t="s">
        <v>1384</v>
      </c>
      <c r="K24" s="453">
        <v>1200000</v>
      </c>
    </row>
    <row r="25" spans="1:11" ht="15.95" customHeight="1" x14ac:dyDescent="0.25">
      <c r="A25" s="39" t="s">
        <v>1397</v>
      </c>
      <c r="B25" s="482"/>
      <c r="C25" s="482"/>
      <c r="D25" s="41"/>
      <c r="E25" s="41"/>
      <c r="F25" s="41"/>
      <c r="G25" s="41">
        <v>258.39999999999998</v>
      </c>
      <c r="H25" s="569"/>
      <c r="I25" s="569"/>
      <c r="J25" s="41" t="s">
        <v>1384</v>
      </c>
      <c r="K25" s="453">
        <v>720000</v>
      </c>
    </row>
    <row r="26" spans="1:11" ht="15.95" customHeight="1" x14ac:dyDescent="0.25">
      <c r="A26" s="39" t="s">
        <v>1398</v>
      </c>
      <c r="B26" s="482" t="s">
        <v>1399</v>
      </c>
      <c r="C26" s="482"/>
      <c r="D26" s="41" t="s">
        <v>1400</v>
      </c>
      <c r="E26" s="41"/>
      <c r="F26" s="41"/>
      <c r="G26" s="41"/>
      <c r="H26" s="569"/>
      <c r="I26" s="569"/>
      <c r="J26" s="41" t="s">
        <v>1384</v>
      </c>
      <c r="K26" s="453">
        <v>540000</v>
      </c>
    </row>
    <row r="27" spans="1:11" ht="15.95" customHeight="1" x14ac:dyDescent="0.25">
      <c r="A27" s="39" t="s">
        <v>1401</v>
      </c>
      <c r="B27" s="482" t="s">
        <v>1402</v>
      </c>
      <c r="C27" s="482"/>
      <c r="D27" s="163">
        <v>0.1</v>
      </c>
      <c r="E27" s="41"/>
      <c r="F27" s="41"/>
      <c r="G27" s="41"/>
      <c r="H27" s="569"/>
      <c r="I27" s="569"/>
      <c r="J27" s="41" t="s">
        <v>1384</v>
      </c>
      <c r="K27" s="453">
        <v>192000</v>
      </c>
    </row>
    <row r="28" spans="1:11" ht="15.95" customHeight="1" x14ac:dyDescent="0.25">
      <c r="A28" s="39" t="s">
        <v>1403</v>
      </c>
      <c r="B28" s="482"/>
      <c r="C28" s="482"/>
      <c r="D28" s="41"/>
      <c r="E28" s="41"/>
      <c r="F28" s="41"/>
      <c r="G28" s="41"/>
      <c r="H28" s="569">
        <v>82</v>
      </c>
      <c r="I28" s="569">
        <v>220</v>
      </c>
      <c r="J28" s="41" t="s">
        <v>1384</v>
      </c>
      <c r="K28" s="453">
        <v>180000</v>
      </c>
    </row>
    <row r="29" spans="1:11" ht="15.95" customHeight="1" x14ac:dyDescent="0.25">
      <c r="A29" s="39" t="s">
        <v>1404</v>
      </c>
      <c r="B29" s="482" t="s">
        <v>1405</v>
      </c>
      <c r="C29" s="482"/>
      <c r="D29" s="41"/>
      <c r="E29" s="41"/>
      <c r="F29" s="41"/>
      <c r="G29" s="41"/>
      <c r="H29" s="569"/>
      <c r="I29" s="569"/>
      <c r="J29" s="41" t="s">
        <v>1384</v>
      </c>
      <c r="K29" s="453">
        <v>30000</v>
      </c>
    </row>
    <row r="30" spans="1:11" ht="15.95" customHeight="1" x14ac:dyDescent="0.25">
      <c r="A30" s="39"/>
      <c r="B30" s="482"/>
      <c r="C30" s="482"/>
      <c r="D30" s="41"/>
      <c r="E30" s="41"/>
      <c r="F30" s="41"/>
      <c r="G30" s="41"/>
      <c r="H30" s="569"/>
      <c r="I30" s="569"/>
      <c r="J30" s="41"/>
      <c r="K30" s="453"/>
    </row>
    <row r="31" spans="1:11" ht="15.95" customHeight="1" x14ac:dyDescent="0.25">
      <c r="A31" s="541" t="s">
        <v>74</v>
      </c>
      <c r="B31" s="484"/>
      <c r="C31" s="570"/>
      <c r="D31" s="83"/>
      <c r="E31" s="83"/>
      <c r="F31" s="83"/>
      <c r="G31" s="83"/>
      <c r="H31" s="83"/>
      <c r="I31" s="83"/>
      <c r="J31" s="83"/>
      <c r="K31" s="86">
        <f>SUM(K32)</f>
        <v>0</v>
      </c>
    </row>
    <row r="32" spans="1:11" s="26" customFormat="1" ht="15.95" customHeight="1" x14ac:dyDescent="0.25">
      <c r="A32" s="35"/>
      <c r="B32" s="481"/>
      <c r="C32" s="481"/>
      <c r="D32" s="36"/>
      <c r="E32" s="36"/>
      <c r="F32" s="36"/>
      <c r="G32" s="36"/>
      <c r="H32" s="36"/>
      <c r="I32" s="36"/>
      <c r="J32" s="36"/>
      <c r="K32" s="76"/>
    </row>
    <row r="33" spans="1:11" ht="15.95" customHeight="1" x14ac:dyDescent="0.25">
      <c r="A33" s="541" t="s">
        <v>75</v>
      </c>
      <c r="B33" s="484"/>
      <c r="C33" s="570"/>
      <c r="D33" s="83"/>
      <c r="E33" s="83"/>
      <c r="F33" s="83"/>
      <c r="G33" s="83"/>
      <c r="H33" s="83"/>
      <c r="I33" s="83"/>
      <c r="J33" s="83"/>
      <c r="K33" s="86">
        <f>SUM(K34:K35)</f>
        <v>1388000</v>
      </c>
    </row>
    <row r="34" spans="1:11" s="26" customFormat="1" ht="15.95" customHeight="1" x14ac:dyDescent="0.25">
      <c r="A34" s="39" t="s">
        <v>1406</v>
      </c>
      <c r="B34" s="482" t="s">
        <v>1407</v>
      </c>
      <c r="C34" s="482"/>
      <c r="D34" s="41"/>
      <c r="E34" s="41"/>
      <c r="F34" s="41"/>
      <c r="G34" s="41"/>
      <c r="H34" s="41"/>
      <c r="I34" s="41"/>
      <c r="J34" s="41" t="s">
        <v>1384</v>
      </c>
      <c r="K34" s="453">
        <v>738000</v>
      </c>
    </row>
    <row r="35" spans="1:11" s="26" customFormat="1" ht="15.95" customHeight="1" x14ac:dyDescent="0.25">
      <c r="A35" s="39" t="s">
        <v>1408</v>
      </c>
      <c r="B35" s="482" t="s">
        <v>1409</v>
      </c>
      <c r="C35" s="482"/>
      <c r="D35" s="41"/>
      <c r="E35" s="41"/>
      <c r="F35" s="41"/>
      <c r="G35" s="41"/>
      <c r="H35" s="41"/>
      <c r="I35" s="41"/>
      <c r="J35" s="41" t="s">
        <v>1384</v>
      </c>
      <c r="K35" s="453">
        <v>650000</v>
      </c>
    </row>
    <row r="36" spans="1:11" ht="15.95" customHeight="1" x14ac:dyDescent="0.25">
      <c r="A36" s="35"/>
      <c r="B36" s="481"/>
      <c r="C36" s="481"/>
      <c r="D36" s="36"/>
      <c r="E36" s="36"/>
      <c r="F36" s="36"/>
      <c r="G36" s="36"/>
      <c r="H36" s="36"/>
      <c r="I36" s="36"/>
      <c r="J36" s="36"/>
      <c r="K36" s="76"/>
    </row>
    <row r="37" spans="1:11" s="18" customFormat="1" ht="15.95" customHeight="1" x14ac:dyDescent="0.25">
      <c r="A37" s="541" t="s">
        <v>78</v>
      </c>
      <c r="B37" s="484"/>
      <c r="C37" s="570"/>
      <c r="D37" s="83"/>
      <c r="E37" s="83"/>
      <c r="F37" s="83"/>
      <c r="G37" s="83"/>
      <c r="H37" s="83"/>
      <c r="I37" s="83"/>
      <c r="J37" s="83"/>
      <c r="K37" s="86">
        <f>SUM(K38)</f>
        <v>0</v>
      </c>
    </row>
    <row r="38" spans="1:11" s="18" customFormat="1" ht="15.95" customHeight="1" x14ac:dyDescent="0.25">
      <c r="A38" s="45"/>
      <c r="B38" s="486"/>
      <c r="C38" s="486"/>
      <c r="D38" s="47"/>
      <c r="E38" s="47"/>
      <c r="F38" s="47"/>
      <c r="G38" s="47"/>
      <c r="H38" s="47"/>
      <c r="I38" s="47"/>
      <c r="J38" s="47"/>
      <c r="K38" s="89"/>
    </row>
    <row r="39" spans="1:11" ht="15.95" customHeight="1" x14ac:dyDescent="0.25">
      <c r="A39" s="541" t="s">
        <v>79</v>
      </c>
      <c r="B39" s="484"/>
      <c r="C39" s="570"/>
      <c r="D39" s="83"/>
      <c r="E39" s="83"/>
      <c r="F39" s="83"/>
      <c r="G39" s="83"/>
      <c r="H39" s="83"/>
      <c r="I39" s="83"/>
      <c r="J39" s="83"/>
      <c r="K39" s="86">
        <f>SUM(K40)</f>
        <v>0</v>
      </c>
    </row>
    <row r="40" spans="1:11" ht="15.95" customHeight="1" x14ac:dyDescent="0.25">
      <c r="A40" s="35"/>
      <c r="B40" s="481"/>
      <c r="C40" s="481"/>
      <c r="D40" s="36"/>
      <c r="E40" s="36"/>
      <c r="F40" s="36"/>
      <c r="G40" s="36"/>
      <c r="H40" s="36"/>
      <c r="I40" s="36"/>
      <c r="J40" s="36"/>
      <c r="K40" s="76"/>
    </row>
    <row r="41" spans="1:11" ht="15.95" customHeight="1" x14ac:dyDescent="0.25">
      <c r="A41" s="548" t="s">
        <v>131</v>
      </c>
      <c r="B41" s="487"/>
      <c r="C41" s="487"/>
      <c r="D41" s="448"/>
      <c r="E41" s="448"/>
      <c r="F41" s="448"/>
      <c r="G41" s="448"/>
      <c r="H41" s="448"/>
      <c r="I41" s="448"/>
      <c r="J41" s="448"/>
      <c r="K41" s="64">
        <f>SUM(K9,K11,K20,K22,K31,K33,K37,K39)</f>
        <v>46190000</v>
      </c>
    </row>
    <row r="42" spans="1:11" x14ac:dyDescent="0.25">
      <c r="A42" s="27"/>
      <c r="B42" s="489"/>
      <c r="C42" s="489"/>
      <c r="D42" s="28"/>
      <c r="E42" s="28"/>
      <c r="F42" s="28"/>
      <c r="G42" s="28"/>
      <c r="H42" s="28"/>
      <c r="I42" s="28"/>
      <c r="J42" s="28"/>
      <c r="K42" s="375"/>
    </row>
  </sheetData>
  <mergeCells count="11">
    <mergeCell ref="J7:J8"/>
    <mergeCell ref="K7:K8"/>
    <mergeCell ref="H6:I6"/>
    <mergeCell ref="A7:A8"/>
    <mergeCell ref="B7:B8"/>
    <mergeCell ref="C7:C8"/>
    <mergeCell ref="D7:D8"/>
    <mergeCell ref="E7:F7"/>
    <mergeCell ref="G7:G8"/>
    <mergeCell ref="H7:I7"/>
    <mergeCell ref="E6:F6"/>
  </mergeCells>
  <pageMargins left="0.22" right="0.16" top="0.74803149606299213" bottom="0.74803149606299213" header="0.31496062992125984" footer="0.31496062992125984"/>
  <pageSetup paperSize="9" scale="5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80" zoomScaleNormal="80" workbookViewId="0">
      <selection activeCell="K45" sqref="K45"/>
    </sheetView>
  </sheetViews>
  <sheetFormatPr baseColWidth="10" defaultRowHeight="15" x14ac:dyDescent="0.25"/>
  <cols>
    <col min="1" max="1" width="54.28515625" bestFit="1" customWidth="1"/>
    <col min="2" max="2" width="14.85546875" style="488" customWidth="1"/>
    <col min="3" max="3" width="14.28515625" style="488" bestFit="1" customWidth="1"/>
    <col min="4" max="4" width="10" bestFit="1" customWidth="1"/>
    <col min="5" max="5" width="10.5703125" customWidth="1"/>
    <col min="6" max="6" width="12.5703125" customWidth="1"/>
    <col min="7" max="7" width="10" bestFit="1" customWidth="1"/>
    <col min="8" max="8" width="8.5703125" bestFit="1" customWidth="1"/>
    <col min="9" max="9" width="9.140625" bestFit="1" customWidth="1"/>
    <col min="10" max="10" width="19.85546875" bestFit="1" customWidth="1"/>
    <col min="11" max="11" width="16.28515625" style="150" bestFit="1" customWidth="1"/>
    <col min="12" max="12" width="1.28515625" customWidth="1"/>
    <col min="257" max="257" width="71" customWidth="1"/>
    <col min="258" max="258" width="27.85546875" customWidth="1"/>
    <col min="259" max="259" width="17.7109375" customWidth="1"/>
    <col min="260" max="260" width="13.140625" customWidth="1"/>
    <col min="261" max="267" width="17.7109375" customWidth="1"/>
    <col min="268" max="268" width="1.28515625" customWidth="1"/>
    <col min="513" max="513" width="71" customWidth="1"/>
    <col min="514" max="514" width="27.85546875" customWidth="1"/>
    <col min="515" max="515" width="17.7109375" customWidth="1"/>
    <col min="516" max="516" width="13.140625" customWidth="1"/>
    <col min="517" max="523" width="17.7109375" customWidth="1"/>
    <col min="524" max="524" width="1.28515625" customWidth="1"/>
    <col min="769" max="769" width="71" customWidth="1"/>
    <col min="770" max="770" width="27.85546875" customWidth="1"/>
    <col min="771" max="771" width="17.7109375" customWidth="1"/>
    <col min="772" max="772" width="13.140625" customWidth="1"/>
    <col min="773" max="779" width="17.7109375" customWidth="1"/>
    <col min="780" max="780" width="1.28515625" customWidth="1"/>
    <col min="1025" max="1025" width="71" customWidth="1"/>
    <col min="1026" max="1026" width="27.85546875" customWidth="1"/>
    <col min="1027" max="1027" width="17.7109375" customWidth="1"/>
    <col min="1028" max="1028" width="13.140625" customWidth="1"/>
    <col min="1029" max="1035" width="17.7109375" customWidth="1"/>
    <col min="1036" max="1036" width="1.28515625" customWidth="1"/>
    <col min="1281" max="1281" width="71" customWidth="1"/>
    <col min="1282" max="1282" width="27.85546875" customWidth="1"/>
    <col min="1283" max="1283" width="17.7109375" customWidth="1"/>
    <col min="1284" max="1284" width="13.140625" customWidth="1"/>
    <col min="1285" max="1291" width="17.7109375" customWidth="1"/>
    <col min="1292" max="1292" width="1.28515625" customWidth="1"/>
    <col min="1537" max="1537" width="71" customWidth="1"/>
    <col min="1538" max="1538" width="27.85546875" customWidth="1"/>
    <col min="1539" max="1539" width="17.7109375" customWidth="1"/>
    <col min="1540" max="1540" width="13.140625" customWidth="1"/>
    <col min="1541" max="1547" width="17.7109375" customWidth="1"/>
    <col min="1548" max="1548" width="1.28515625" customWidth="1"/>
    <col min="1793" max="1793" width="71" customWidth="1"/>
    <col min="1794" max="1794" width="27.85546875" customWidth="1"/>
    <col min="1795" max="1795" width="17.7109375" customWidth="1"/>
    <col min="1796" max="1796" width="13.140625" customWidth="1"/>
    <col min="1797" max="1803" width="17.7109375" customWidth="1"/>
    <col min="1804" max="1804" width="1.28515625" customWidth="1"/>
    <col min="2049" max="2049" width="71" customWidth="1"/>
    <col min="2050" max="2050" width="27.85546875" customWidth="1"/>
    <col min="2051" max="2051" width="17.7109375" customWidth="1"/>
    <col min="2052" max="2052" width="13.140625" customWidth="1"/>
    <col min="2053" max="2059" width="17.7109375" customWidth="1"/>
    <col min="2060" max="2060" width="1.28515625" customWidth="1"/>
    <col min="2305" max="2305" width="71" customWidth="1"/>
    <col min="2306" max="2306" width="27.85546875" customWidth="1"/>
    <col min="2307" max="2307" width="17.7109375" customWidth="1"/>
    <col min="2308" max="2308" width="13.140625" customWidth="1"/>
    <col min="2309" max="2315" width="17.7109375" customWidth="1"/>
    <col min="2316" max="2316" width="1.28515625" customWidth="1"/>
    <col min="2561" max="2561" width="71" customWidth="1"/>
    <col min="2562" max="2562" width="27.85546875" customWidth="1"/>
    <col min="2563" max="2563" width="17.7109375" customWidth="1"/>
    <col min="2564" max="2564" width="13.140625" customWidth="1"/>
    <col min="2565" max="2571" width="17.7109375" customWidth="1"/>
    <col min="2572" max="2572" width="1.28515625" customWidth="1"/>
    <col min="2817" max="2817" width="71" customWidth="1"/>
    <col min="2818" max="2818" width="27.85546875" customWidth="1"/>
    <col min="2819" max="2819" width="17.7109375" customWidth="1"/>
    <col min="2820" max="2820" width="13.140625" customWidth="1"/>
    <col min="2821" max="2827" width="17.7109375" customWidth="1"/>
    <col min="2828" max="2828" width="1.28515625" customWidth="1"/>
    <col min="3073" max="3073" width="71" customWidth="1"/>
    <col min="3074" max="3074" width="27.85546875" customWidth="1"/>
    <col min="3075" max="3075" width="17.7109375" customWidth="1"/>
    <col min="3076" max="3076" width="13.140625" customWidth="1"/>
    <col min="3077" max="3083" width="17.7109375" customWidth="1"/>
    <col min="3084" max="3084" width="1.28515625" customWidth="1"/>
    <col min="3329" max="3329" width="71" customWidth="1"/>
    <col min="3330" max="3330" width="27.85546875" customWidth="1"/>
    <col min="3331" max="3331" width="17.7109375" customWidth="1"/>
    <col min="3332" max="3332" width="13.140625" customWidth="1"/>
    <col min="3333" max="3339" width="17.7109375" customWidth="1"/>
    <col min="3340" max="3340" width="1.28515625" customWidth="1"/>
    <col min="3585" max="3585" width="71" customWidth="1"/>
    <col min="3586" max="3586" width="27.85546875" customWidth="1"/>
    <col min="3587" max="3587" width="17.7109375" customWidth="1"/>
    <col min="3588" max="3588" width="13.140625" customWidth="1"/>
    <col min="3589" max="3595" width="17.7109375" customWidth="1"/>
    <col min="3596" max="3596" width="1.28515625" customWidth="1"/>
    <col min="3841" max="3841" width="71" customWidth="1"/>
    <col min="3842" max="3842" width="27.85546875" customWidth="1"/>
    <col min="3843" max="3843" width="17.7109375" customWidth="1"/>
    <col min="3844" max="3844" width="13.140625" customWidth="1"/>
    <col min="3845" max="3851" width="17.7109375" customWidth="1"/>
    <col min="3852" max="3852" width="1.28515625" customWidth="1"/>
    <col min="4097" max="4097" width="71" customWidth="1"/>
    <col min="4098" max="4098" width="27.85546875" customWidth="1"/>
    <col min="4099" max="4099" width="17.7109375" customWidth="1"/>
    <col min="4100" max="4100" width="13.140625" customWidth="1"/>
    <col min="4101" max="4107" width="17.7109375" customWidth="1"/>
    <col min="4108" max="4108" width="1.28515625" customWidth="1"/>
    <col min="4353" max="4353" width="71" customWidth="1"/>
    <col min="4354" max="4354" width="27.85546875" customWidth="1"/>
    <col min="4355" max="4355" width="17.7109375" customWidth="1"/>
    <col min="4356" max="4356" width="13.140625" customWidth="1"/>
    <col min="4357" max="4363" width="17.7109375" customWidth="1"/>
    <col min="4364" max="4364" width="1.28515625" customWidth="1"/>
    <col min="4609" max="4609" width="71" customWidth="1"/>
    <col min="4610" max="4610" width="27.85546875" customWidth="1"/>
    <col min="4611" max="4611" width="17.7109375" customWidth="1"/>
    <col min="4612" max="4612" width="13.140625" customWidth="1"/>
    <col min="4613" max="4619" width="17.7109375" customWidth="1"/>
    <col min="4620" max="4620" width="1.28515625" customWidth="1"/>
    <col min="4865" max="4865" width="71" customWidth="1"/>
    <col min="4866" max="4866" width="27.85546875" customWidth="1"/>
    <col min="4867" max="4867" width="17.7109375" customWidth="1"/>
    <col min="4868" max="4868" width="13.140625" customWidth="1"/>
    <col min="4869" max="4875" width="17.7109375" customWidth="1"/>
    <col min="4876" max="4876" width="1.28515625" customWidth="1"/>
    <col min="5121" max="5121" width="71" customWidth="1"/>
    <col min="5122" max="5122" width="27.85546875" customWidth="1"/>
    <col min="5123" max="5123" width="17.7109375" customWidth="1"/>
    <col min="5124" max="5124" width="13.140625" customWidth="1"/>
    <col min="5125" max="5131" width="17.7109375" customWidth="1"/>
    <col min="5132" max="5132" width="1.28515625" customWidth="1"/>
    <col min="5377" max="5377" width="71" customWidth="1"/>
    <col min="5378" max="5378" width="27.85546875" customWidth="1"/>
    <col min="5379" max="5379" width="17.7109375" customWidth="1"/>
    <col min="5380" max="5380" width="13.140625" customWidth="1"/>
    <col min="5381" max="5387" width="17.7109375" customWidth="1"/>
    <col min="5388" max="5388" width="1.28515625" customWidth="1"/>
    <col min="5633" max="5633" width="71" customWidth="1"/>
    <col min="5634" max="5634" width="27.85546875" customWidth="1"/>
    <col min="5635" max="5635" width="17.7109375" customWidth="1"/>
    <col min="5636" max="5636" width="13.140625" customWidth="1"/>
    <col min="5637" max="5643" width="17.7109375" customWidth="1"/>
    <col min="5644" max="5644" width="1.28515625" customWidth="1"/>
    <col min="5889" max="5889" width="71" customWidth="1"/>
    <col min="5890" max="5890" width="27.85546875" customWidth="1"/>
    <col min="5891" max="5891" width="17.7109375" customWidth="1"/>
    <col min="5892" max="5892" width="13.140625" customWidth="1"/>
    <col min="5893" max="5899" width="17.7109375" customWidth="1"/>
    <col min="5900" max="5900" width="1.28515625" customWidth="1"/>
    <col min="6145" max="6145" width="71" customWidth="1"/>
    <col min="6146" max="6146" width="27.85546875" customWidth="1"/>
    <col min="6147" max="6147" width="17.7109375" customWidth="1"/>
    <col min="6148" max="6148" width="13.140625" customWidth="1"/>
    <col min="6149" max="6155" width="17.7109375" customWidth="1"/>
    <col min="6156" max="6156" width="1.28515625" customWidth="1"/>
    <col min="6401" max="6401" width="71" customWidth="1"/>
    <col min="6402" max="6402" width="27.85546875" customWidth="1"/>
    <col min="6403" max="6403" width="17.7109375" customWidth="1"/>
    <col min="6404" max="6404" width="13.140625" customWidth="1"/>
    <col min="6405" max="6411" width="17.7109375" customWidth="1"/>
    <col min="6412" max="6412" width="1.28515625" customWidth="1"/>
    <col min="6657" max="6657" width="71" customWidth="1"/>
    <col min="6658" max="6658" width="27.85546875" customWidth="1"/>
    <col min="6659" max="6659" width="17.7109375" customWidth="1"/>
    <col min="6660" max="6660" width="13.140625" customWidth="1"/>
    <col min="6661" max="6667" width="17.7109375" customWidth="1"/>
    <col min="6668" max="6668" width="1.28515625" customWidth="1"/>
    <col min="6913" max="6913" width="71" customWidth="1"/>
    <col min="6914" max="6914" width="27.85546875" customWidth="1"/>
    <col min="6915" max="6915" width="17.7109375" customWidth="1"/>
    <col min="6916" max="6916" width="13.140625" customWidth="1"/>
    <col min="6917" max="6923" width="17.7109375" customWidth="1"/>
    <col min="6924" max="6924" width="1.28515625" customWidth="1"/>
    <col min="7169" max="7169" width="71" customWidth="1"/>
    <col min="7170" max="7170" width="27.85546875" customWidth="1"/>
    <col min="7171" max="7171" width="17.7109375" customWidth="1"/>
    <col min="7172" max="7172" width="13.140625" customWidth="1"/>
    <col min="7173" max="7179" width="17.7109375" customWidth="1"/>
    <col min="7180" max="7180" width="1.28515625" customWidth="1"/>
    <col min="7425" max="7425" width="71" customWidth="1"/>
    <col min="7426" max="7426" width="27.85546875" customWidth="1"/>
    <col min="7427" max="7427" width="17.7109375" customWidth="1"/>
    <col min="7428" max="7428" width="13.140625" customWidth="1"/>
    <col min="7429" max="7435" width="17.7109375" customWidth="1"/>
    <col min="7436" max="7436" width="1.28515625" customWidth="1"/>
    <col min="7681" max="7681" width="71" customWidth="1"/>
    <col min="7682" max="7682" width="27.85546875" customWidth="1"/>
    <col min="7683" max="7683" width="17.7109375" customWidth="1"/>
    <col min="7684" max="7684" width="13.140625" customWidth="1"/>
    <col min="7685" max="7691" width="17.7109375" customWidth="1"/>
    <col min="7692" max="7692" width="1.28515625" customWidth="1"/>
    <col min="7937" max="7937" width="71" customWidth="1"/>
    <col min="7938" max="7938" width="27.85546875" customWidth="1"/>
    <col min="7939" max="7939" width="17.7109375" customWidth="1"/>
    <col min="7940" max="7940" width="13.140625" customWidth="1"/>
    <col min="7941" max="7947" width="17.7109375" customWidth="1"/>
    <col min="7948" max="7948" width="1.28515625" customWidth="1"/>
    <col min="8193" max="8193" width="71" customWidth="1"/>
    <col min="8194" max="8194" width="27.85546875" customWidth="1"/>
    <col min="8195" max="8195" width="17.7109375" customWidth="1"/>
    <col min="8196" max="8196" width="13.140625" customWidth="1"/>
    <col min="8197" max="8203" width="17.7109375" customWidth="1"/>
    <col min="8204" max="8204" width="1.28515625" customWidth="1"/>
    <col min="8449" max="8449" width="71" customWidth="1"/>
    <col min="8450" max="8450" width="27.85546875" customWidth="1"/>
    <col min="8451" max="8451" width="17.7109375" customWidth="1"/>
    <col min="8452" max="8452" width="13.140625" customWidth="1"/>
    <col min="8453" max="8459" width="17.7109375" customWidth="1"/>
    <col min="8460" max="8460" width="1.28515625" customWidth="1"/>
    <col min="8705" max="8705" width="71" customWidth="1"/>
    <col min="8706" max="8706" width="27.85546875" customWidth="1"/>
    <col min="8707" max="8707" width="17.7109375" customWidth="1"/>
    <col min="8708" max="8708" width="13.140625" customWidth="1"/>
    <col min="8709" max="8715" width="17.7109375" customWidth="1"/>
    <col min="8716" max="8716" width="1.28515625" customWidth="1"/>
    <col min="8961" max="8961" width="71" customWidth="1"/>
    <col min="8962" max="8962" width="27.85546875" customWidth="1"/>
    <col min="8963" max="8963" width="17.7109375" customWidth="1"/>
    <col min="8964" max="8964" width="13.140625" customWidth="1"/>
    <col min="8965" max="8971" width="17.7109375" customWidth="1"/>
    <col min="8972" max="8972" width="1.28515625" customWidth="1"/>
    <col min="9217" max="9217" width="71" customWidth="1"/>
    <col min="9218" max="9218" width="27.85546875" customWidth="1"/>
    <col min="9219" max="9219" width="17.7109375" customWidth="1"/>
    <col min="9220" max="9220" width="13.140625" customWidth="1"/>
    <col min="9221" max="9227" width="17.7109375" customWidth="1"/>
    <col min="9228" max="9228" width="1.28515625" customWidth="1"/>
    <col min="9473" max="9473" width="71" customWidth="1"/>
    <col min="9474" max="9474" width="27.85546875" customWidth="1"/>
    <col min="9475" max="9475" width="17.7109375" customWidth="1"/>
    <col min="9476" max="9476" width="13.140625" customWidth="1"/>
    <col min="9477" max="9483" width="17.7109375" customWidth="1"/>
    <col min="9484" max="9484" width="1.28515625" customWidth="1"/>
    <col min="9729" max="9729" width="71" customWidth="1"/>
    <col min="9730" max="9730" width="27.85546875" customWidth="1"/>
    <col min="9731" max="9731" width="17.7109375" customWidth="1"/>
    <col min="9732" max="9732" width="13.140625" customWidth="1"/>
    <col min="9733" max="9739" width="17.7109375" customWidth="1"/>
    <col min="9740" max="9740" width="1.28515625" customWidth="1"/>
    <col min="9985" max="9985" width="71" customWidth="1"/>
    <col min="9986" max="9986" width="27.85546875" customWidth="1"/>
    <col min="9987" max="9987" width="17.7109375" customWidth="1"/>
    <col min="9988" max="9988" width="13.140625" customWidth="1"/>
    <col min="9989" max="9995" width="17.7109375" customWidth="1"/>
    <col min="9996" max="9996" width="1.28515625" customWidth="1"/>
    <col min="10241" max="10241" width="71" customWidth="1"/>
    <col min="10242" max="10242" width="27.85546875" customWidth="1"/>
    <col min="10243" max="10243" width="17.7109375" customWidth="1"/>
    <col min="10244" max="10244" width="13.140625" customWidth="1"/>
    <col min="10245" max="10251" width="17.7109375" customWidth="1"/>
    <col min="10252" max="10252" width="1.28515625" customWidth="1"/>
    <col min="10497" max="10497" width="71" customWidth="1"/>
    <col min="10498" max="10498" width="27.85546875" customWidth="1"/>
    <col min="10499" max="10499" width="17.7109375" customWidth="1"/>
    <col min="10500" max="10500" width="13.140625" customWidth="1"/>
    <col min="10501" max="10507" width="17.7109375" customWidth="1"/>
    <col min="10508" max="10508" width="1.28515625" customWidth="1"/>
    <col min="10753" max="10753" width="71" customWidth="1"/>
    <col min="10754" max="10754" width="27.85546875" customWidth="1"/>
    <col min="10755" max="10755" width="17.7109375" customWidth="1"/>
    <col min="10756" max="10756" width="13.140625" customWidth="1"/>
    <col min="10757" max="10763" width="17.7109375" customWidth="1"/>
    <col min="10764" max="10764" width="1.28515625" customWidth="1"/>
    <col min="11009" max="11009" width="71" customWidth="1"/>
    <col min="11010" max="11010" width="27.85546875" customWidth="1"/>
    <col min="11011" max="11011" width="17.7109375" customWidth="1"/>
    <col min="11012" max="11012" width="13.140625" customWidth="1"/>
    <col min="11013" max="11019" width="17.7109375" customWidth="1"/>
    <col min="11020" max="11020" width="1.28515625" customWidth="1"/>
    <col min="11265" max="11265" width="71" customWidth="1"/>
    <col min="11266" max="11266" width="27.85546875" customWidth="1"/>
    <col min="11267" max="11267" width="17.7109375" customWidth="1"/>
    <col min="11268" max="11268" width="13.140625" customWidth="1"/>
    <col min="11269" max="11275" width="17.7109375" customWidth="1"/>
    <col min="11276" max="11276" width="1.28515625" customWidth="1"/>
    <col min="11521" max="11521" width="71" customWidth="1"/>
    <col min="11522" max="11522" width="27.85546875" customWidth="1"/>
    <col min="11523" max="11523" width="17.7109375" customWidth="1"/>
    <col min="11524" max="11524" width="13.140625" customWidth="1"/>
    <col min="11525" max="11531" width="17.7109375" customWidth="1"/>
    <col min="11532" max="11532" width="1.28515625" customWidth="1"/>
    <col min="11777" max="11777" width="71" customWidth="1"/>
    <col min="11778" max="11778" width="27.85546875" customWidth="1"/>
    <col min="11779" max="11779" width="17.7109375" customWidth="1"/>
    <col min="11780" max="11780" width="13.140625" customWidth="1"/>
    <col min="11781" max="11787" width="17.7109375" customWidth="1"/>
    <col min="11788" max="11788" width="1.28515625" customWidth="1"/>
    <col min="12033" max="12033" width="71" customWidth="1"/>
    <col min="12034" max="12034" width="27.85546875" customWidth="1"/>
    <col min="12035" max="12035" width="17.7109375" customWidth="1"/>
    <col min="12036" max="12036" width="13.140625" customWidth="1"/>
    <col min="12037" max="12043" width="17.7109375" customWidth="1"/>
    <col min="12044" max="12044" width="1.28515625" customWidth="1"/>
    <col min="12289" max="12289" width="71" customWidth="1"/>
    <col min="12290" max="12290" width="27.85546875" customWidth="1"/>
    <col min="12291" max="12291" width="17.7109375" customWidth="1"/>
    <col min="12292" max="12292" width="13.140625" customWidth="1"/>
    <col min="12293" max="12299" width="17.7109375" customWidth="1"/>
    <col min="12300" max="12300" width="1.28515625" customWidth="1"/>
    <col min="12545" max="12545" width="71" customWidth="1"/>
    <col min="12546" max="12546" width="27.85546875" customWidth="1"/>
    <col min="12547" max="12547" width="17.7109375" customWidth="1"/>
    <col min="12548" max="12548" width="13.140625" customWidth="1"/>
    <col min="12549" max="12555" width="17.7109375" customWidth="1"/>
    <col min="12556" max="12556" width="1.28515625" customWidth="1"/>
    <col min="12801" max="12801" width="71" customWidth="1"/>
    <col min="12802" max="12802" width="27.85546875" customWidth="1"/>
    <col min="12803" max="12803" width="17.7109375" customWidth="1"/>
    <col min="12804" max="12804" width="13.140625" customWidth="1"/>
    <col min="12805" max="12811" width="17.7109375" customWidth="1"/>
    <col min="12812" max="12812" width="1.28515625" customWidth="1"/>
    <col min="13057" max="13057" width="71" customWidth="1"/>
    <col min="13058" max="13058" width="27.85546875" customWidth="1"/>
    <col min="13059" max="13059" width="17.7109375" customWidth="1"/>
    <col min="13060" max="13060" width="13.140625" customWidth="1"/>
    <col min="13061" max="13067" width="17.7109375" customWidth="1"/>
    <col min="13068" max="13068" width="1.28515625" customWidth="1"/>
    <col min="13313" max="13313" width="71" customWidth="1"/>
    <col min="13314" max="13314" width="27.85546875" customWidth="1"/>
    <col min="13315" max="13315" width="17.7109375" customWidth="1"/>
    <col min="13316" max="13316" width="13.140625" customWidth="1"/>
    <col min="13317" max="13323" width="17.7109375" customWidth="1"/>
    <col min="13324" max="13324" width="1.28515625" customWidth="1"/>
    <col min="13569" max="13569" width="71" customWidth="1"/>
    <col min="13570" max="13570" width="27.85546875" customWidth="1"/>
    <col min="13571" max="13571" width="17.7109375" customWidth="1"/>
    <col min="13572" max="13572" width="13.140625" customWidth="1"/>
    <col min="13573" max="13579" width="17.7109375" customWidth="1"/>
    <col min="13580" max="13580" width="1.28515625" customWidth="1"/>
    <col min="13825" max="13825" width="71" customWidth="1"/>
    <col min="13826" max="13826" width="27.85546875" customWidth="1"/>
    <col min="13827" max="13827" width="17.7109375" customWidth="1"/>
    <col min="13828" max="13828" width="13.140625" customWidth="1"/>
    <col min="13829" max="13835" width="17.7109375" customWidth="1"/>
    <col min="13836" max="13836" width="1.28515625" customWidth="1"/>
    <col min="14081" max="14081" width="71" customWidth="1"/>
    <col min="14082" max="14082" width="27.85546875" customWidth="1"/>
    <col min="14083" max="14083" width="17.7109375" customWidth="1"/>
    <col min="14084" max="14084" width="13.140625" customWidth="1"/>
    <col min="14085" max="14091" width="17.7109375" customWidth="1"/>
    <col min="14092" max="14092" width="1.28515625" customWidth="1"/>
    <col min="14337" max="14337" width="71" customWidth="1"/>
    <col min="14338" max="14338" width="27.85546875" customWidth="1"/>
    <col min="14339" max="14339" width="17.7109375" customWidth="1"/>
    <col min="14340" max="14340" width="13.140625" customWidth="1"/>
    <col min="14341" max="14347" width="17.7109375" customWidth="1"/>
    <col min="14348" max="14348" width="1.28515625" customWidth="1"/>
    <col min="14593" max="14593" width="71" customWidth="1"/>
    <col min="14594" max="14594" width="27.85546875" customWidth="1"/>
    <col min="14595" max="14595" width="17.7109375" customWidth="1"/>
    <col min="14596" max="14596" width="13.140625" customWidth="1"/>
    <col min="14597" max="14603" width="17.7109375" customWidth="1"/>
    <col min="14604" max="14604" width="1.28515625" customWidth="1"/>
    <col min="14849" max="14849" width="71" customWidth="1"/>
    <col min="14850" max="14850" width="27.85546875" customWidth="1"/>
    <col min="14851" max="14851" width="17.7109375" customWidth="1"/>
    <col min="14852" max="14852" width="13.140625" customWidth="1"/>
    <col min="14853" max="14859" width="17.7109375" customWidth="1"/>
    <col min="14860" max="14860" width="1.28515625" customWidth="1"/>
    <col min="15105" max="15105" width="71" customWidth="1"/>
    <col min="15106" max="15106" width="27.85546875" customWidth="1"/>
    <col min="15107" max="15107" width="17.7109375" customWidth="1"/>
    <col min="15108" max="15108" width="13.140625" customWidth="1"/>
    <col min="15109" max="15115" width="17.7109375" customWidth="1"/>
    <col min="15116" max="15116" width="1.28515625" customWidth="1"/>
    <col min="15361" max="15361" width="71" customWidth="1"/>
    <col min="15362" max="15362" width="27.85546875" customWidth="1"/>
    <col min="15363" max="15363" width="17.7109375" customWidth="1"/>
    <col min="15364" max="15364" width="13.140625" customWidth="1"/>
    <col min="15365" max="15371" width="17.7109375" customWidth="1"/>
    <col min="15372" max="15372" width="1.28515625" customWidth="1"/>
    <col min="15617" max="15617" width="71" customWidth="1"/>
    <col min="15618" max="15618" width="27.85546875" customWidth="1"/>
    <col min="15619" max="15619" width="17.7109375" customWidth="1"/>
    <col min="15620" max="15620" width="13.140625" customWidth="1"/>
    <col min="15621" max="15627" width="17.7109375" customWidth="1"/>
    <col min="15628" max="15628" width="1.28515625" customWidth="1"/>
    <col min="15873" max="15873" width="71" customWidth="1"/>
    <col min="15874" max="15874" width="27.85546875" customWidth="1"/>
    <col min="15875" max="15875" width="17.7109375" customWidth="1"/>
    <col min="15876" max="15876" width="13.140625" customWidth="1"/>
    <col min="15877" max="15883" width="17.7109375" customWidth="1"/>
    <col min="15884" max="15884" width="1.28515625" customWidth="1"/>
    <col min="16129" max="16129" width="71" customWidth="1"/>
    <col min="16130" max="16130" width="27.85546875" customWidth="1"/>
    <col min="16131" max="16131" width="17.7109375" customWidth="1"/>
    <col min="16132" max="16132" width="13.140625" customWidth="1"/>
    <col min="16133" max="16139" width="17.7109375" customWidth="1"/>
    <col min="16140" max="16140" width="1.28515625" customWidth="1"/>
  </cols>
  <sheetData>
    <row r="1" spans="1:11" s="18" customFormat="1" x14ac:dyDescent="0.25">
      <c r="B1" s="478"/>
      <c r="C1" s="478"/>
      <c r="K1" s="362"/>
    </row>
    <row r="2" spans="1:11" s="18" customFormat="1" x14ac:dyDescent="0.25">
      <c r="A2" s="19" t="s">
        <v>84</v>
      </c>
      <c r="B2" s="478"/>
      <c r="C2" s="479"/>
      <c r="D2" s="20"/>
      <c r="E2" s="20"/>
      <c r="F2" s="20"/>
      <c r="G2" s="20"/>
      <c r="H2" s="20"/>
      <c r="I2" s="20"/>
      <c r="J2" s="20"/>
      <c r="K2" s="363" t="s">
        <v>20</v>
      </c>
    </row>
    <row r="3" spans="1:11" s="18" customFormat="1" x14ac:dyDescent="0.25">
      <c r="A3" s="154" t="s">
        <v>85</v>
      </c>
      <c r="B3" s="478"/>
      <c r="C3" s="479"/>
      <c r="D3" s="20"/>
      <c r="E3" s="20"/>
      <c r="F3" s="20"/>
      <c r="G3" s="20"/>
      <c r="H3" s="20"/>
      <c r="I3" s="20"/>
      <c r="J3" s="20"/>
      <c r="K3" s="364"/>
    </row>
    <row r="4" spans="1:11" s="18" customFormat="1" x14ac:dyDescent="0.25">
      <c r="A4" s="29" t="s">
        <v>1154</v>
      </c>
      <c r="B4" s="478"/>
      <c r="C4" s="479"/>
      <c r="D4" s="20"/>
      <c r="E4" s="20"/>
      <c r="F4" s="20"/>
      <c r="G4" s="20"/>
      <c r="H4" s="20"/>
      <c r="I4" s="20"/>
      <c r="J4" s="20"/>
      <c r="K4" s="364"/>
    </row>
    <row r="5" spans="1:11" s="18" customFormat="1" x14ac:dyDescent="0.25">
      <c r="B5" s="478"/>
      <c r="C5" s="478"/>
      <c r="K5" s="362"/>
    </row>
    <row r="6" spans="1:11" s="18" customFormat="1" x14ac:dyDescent="0.25">
      <c r="B6" s="478"/>
      <c r="C6" s="478"/>
      <c r="K6" s="362"/>
    </row>
    <row r="7" spans="1:11" s="24" customFormat="1" ht="15" customHeight="1" x14ac:dyDescent="0.25">
      <c r="A7" s="200" t="s">
        <v>21</v>
      </c>
      <c r="B7" s="746" t="s">
        <v>22</v>
      </c>
      <c r="C7" s="746" t="s">
        <v>23</v>
      </c>
      <c r="D7" s="200"/>
      <c r="E7" s="23" t="s">
        <v>24</v>
      </c>
      <c r="F7" s="23"/>
      <c r="G7" s="200" t="s">
        <v>25</v>
      </c>
      <c r="H7" s="200" t="s">
        <v>26</v>
      </c>
      <c r="I7" s="200"/>
      <c r="J7" s="200" t="s">
        <v>27</v>
      </c>
      <c r="K7" s="365" t="s">
        <v>28</v>
      </c>
    </row>
    <row r="8" spans="1:11" s="24" customFormat="1" x14ac:dyDescent="0.25">
      <c r="A8" s="924" t="s">
        <v>29</v>
      </c>
      <c r="B8" s="928" t="s">
        <v>30</v>
      </c>
      <c r="C8" s="928" t="s">
        <v>31</v>
      </c>
      <c r="D8" s="928" t="s">
        <v>32</v>
      </c>
      <c r="E8" s="976" t="s">
        <v>33</v>
      </c>
      <c r="F8" s="977"/>
      <c r="G8" s="928" t="s">
        <v>34</v>
      </c>
      <c r="H8" s="976" t="s">
        <v>35</v>
      </c>
      <c r="I8" s="977"/>
      <c r="J8" s="928" t="s">
        <v>36</v>
      </c>
      <c r="K8" s="978" t="s">
        <v>37</v>
      </c>
    </row>
    <row r="9" spans="1:11" ht="15.95" customHeight="1" x14ac:dyDescent="0.25">
      <c r="A9" s="925"/>
      <c r="B9" s="929"/>
      <c r="C9" s="929"/>
      <c r="D9" s="929"/>
      <c r="E9" s="328" t="s">
        <v>38</v>
      </c>
      <c r="F9" s="328" t="s">
        <v>39</v>
      </c>
      <c r="G9" s="929"/>
      <c r="H9" s="328" t="s">
        <v>38</v>
      </c>
      <c r="I9" s="328" t="s">
        <v>39</v>
      </c>
      <c r="J9" s="929"/>
      <c r="K9" s="979"/>
    </row>
    <row r="10" spans="1:11" ht="15.95" customHeight="1" x14ac:dyDescent="0.25">
      <c r="A10" s="31" t="s">
        <v>40</v>
      </c>
      <c r="B10" s="480"/>
      <c r="C10" s="480"/>
      <c r="D10" s="155"/>
      <c r="E10" s="32"/>
      <c r="F10" s="32"/>
      <c r="G10" s="32"/>
      <c r="H10" s="33"/>
      <c r="I10" s="33"/>
      <c r="J10" s="32"/>
      <c r="K10" s="174">
        <f>SUM(K11)</f>
        <v>0</v>
      </c>
    </row>
    <row r="11" spans="1:11" ht="15.95" customHeight="1" x14ac:dyDescent="0.25">
      <c r="A11" s="35"/>
      <c r="B11" s="481"/>
      <c r="C11" s="481"/>
      <c r="D11" s="36"/>
      <c r="E11" s="36"/>
      <c r="F11" s="36"/>
      <c r="G11" s="36"/>
      <c r="H11" s="36"/>
      <c r="I11" s="36"/>
      <c r="J11" s="36"/>
      <c r="K11" s="76"/>
    </row>
    <row r="12" spans="1:11" ht="15.95" customHeight="1" x14ac:dyDescent="0.25">
      <c r="A12" s="31" t="s">
        <v>41</v>
      </c>
      <c r="B12" s="480"/>
      <c r="C12" s="480"/>
      <c r="D12" s="155"/>
      <c r="E12" s="32"/>
      <c r="F12" s="32"/>
      <c r="G12" s="32"/>
      <c r="H12" s="33"/>
      <c r="I12" s="33"/>
      <c r="J12" s="32"/>
      <c r="K12" s="174">
        <f>SUM(K13:K16)</f>
        <v>18850000</v>
      </c>
    </row>
    <row r="13" spans="1:11" ht="15.95" customHeight="1" x14ac:dyDescent="0.25">
      <c r="A13" s="39" t="s">
        <v>1123</v>
      </c>
      <c r="B13" s="482" t="s">
        <v>1124</v>
      </c>
      <c r="C13" s="482" t="s">
        <v>230</v>
      </c>
      <c r="D13" s="41">
        <v>1.2</v>
      </c>
      <c r="E13" s="41">
        <v>0.8</v>
      </c>
      <c r="F13" s="41">
        <v>6</v>
      </c>
      <c r="G13" s="41"/>
      <c r="H13" s="41"/>
      <c r="I13" s="41"/>
      <c r="J13" s="41" t="s">
        <v>1125</v>
      </c>
      <c r="K13" s="750">
        <v>7500000</v>
      </c>
    </row>
    <row r="14" spans="1:11" ht="15.95" customHeight="1" x14ac:dyDescent="0.25">
      <c r="A14" s="39" t="s">
        <v>92</v>
      </c>
      <c r="B14" s="482" t="s">
        <v>241</v>
      </c>
      <c r="C14" s="482" t="s">
        <v>139</v>
      </c>
      <c r="D14" s="41"/>
      <c r="E14" s="41"/>
      <c r="F14" s="41"/>
      <c r="G14" s="41"/>
      <c r="H14" s="41">
        <v>90</v>
      </c>
      <c r="I14" s="41">
        <v>300</v>
      </c>
      <c r="J14" s="41" t="s">
        <v>1125</v>
      </c>
      <c r="K14" s="750">
        <v>4550000</v>
      </c>
    </row>
    <row r="15" spans="1:11" ht="15.95" customHeight="1" x14ac:dyDescent="0.25">
      <c r="A15" s="39" t="s">
        <v>1126</v>
      </c>
      <c r="B15" s="482" t="s">
        <v>1127</v>
      </c>
      <c r="C15" s="482" t="s">
        <v>230</v>
      </c>
      <c r="D15" s="41">
        <v>16</v>
      </c>
      <c r="E15" s="41"/>
      <c r="F15" s="41"/>
      <c r="G15" s="41"/>
      <c r="H15" s="41"/>
      <c r="I15" s="41"/>
      <c r="J15" s="41" t="s">
        <v>1125</v>
      </c>
      <c r="K15" s="750">
        <v>3300000</v>
      </c>
    </row>
    <row r="16" spans="1:11" ht="15.95" customHeight="1" x14ac:dyDescent="0.25">
      <c r="A16" s="39" t="s">
        <v>1128</v>
      </c>
      <c r="B16" s="482" t="s">
        <v>1129</v>
      </c>
      <c r="C16" s="482" t="s">
        <v>230</v>
      </c>
      <c r="D16" s="41"/>
      <c r="E16" s="41"/>
      <c r="F16" s="41"/>
      <c r="G16" s="41"/>
      <c r="H16" s="41">
        <v>80</v>
      </c>
      <c r="I16" s="41">
        <v>4100</v>
      </c>
      <c r="J16" s="41" t="s">
        <v>1125</v>
      </c>
      <c r="K16" s="750">
        <v>3500000</v>
      </c>
    </row>
    <row r="17" spans="1:11" s="18" customFormat="1" ht="15.95" customHeight="1" x14ac:dyDescent="0.25">
      <c r="A17" s="35"/>
      <c r="B17" s="482"/>
      <c r="C17" s="482"/>
      <c r="D17" s="41"/>
      <c r="E17" s="41"/>
      <c r="F17" s="41"/>
      <c r="G17" s="41"/>
      <c r="H17" s="41"/>
      <c r="I17" s="41"/>
      <c r="J17" s="41"/>
      <c r="K17" s="750"/>
    </row>
    <row r="18" spans="1:11" s="25" customFormat="1" ht="15.95" customHeight="1" x14ac:dyDescent="0.25">
      <c r="A18" s="31" t="s">
        <v>60</v>
      </c>
      <c r="B18" s="761"/>
      <c r="C18" s="761"/>
      <c r="D18" s="346"/>
      <c r="E18" s="78"/>
      <c r="F18" s="78"/>
      <c r="G18" s="78"/>
      <c r="H18" s="347"/>
      <c r="I18" s="347"/>
      <c r="J18" s="78"/>
      <c r="K18" s="174">
        <f>SUM(K19)</f>
        <v>500000</v>
      </c>
    </row>
    <row r="19" spans="1:11" s="25" customFormat="1" ht="15.95" customHeight="1" x14ac:dyDescent="0.25">
      <c r="A19" s="53" t="s">
        <v>1130</v>
      </c>
      <c r="B19" s="485" t="s">
        <v>1131</v>
      </c>
      <c r="C19" s="485" t="s">
        <v>230</v>
      </c>
      <c r="D19" s="88"/>
      <c r="E19" s="88"/>
      <c r="F19" s="88"/>
      <c r="G19" s="88"/>
      <c r="H19" s="88"/>
      <c r="I19" s="88"/>
      <c r="J19" s="41" t="s">
        <v>1125</v>
      </c>
      <c r="K19" s="123">
        <v>500000</v>
      </c>
    </row>
    <row r="20" spans="1:11" ht="15.95" customHeight="1" x14ac:dyDescent="0.25">
      <c r="A20" s="35"/>
      <c r="B20" s="485"/>
      <c r="C20" s="485"/>
      <c r="D20" s="88"/>
      <c r="E20" s="88"/>
      <c r="F20" s="88"/>
      <c r="G20" s="88"/>
      <c r="H20" s="88"/>
      <c r="I20" s="88"/>
      <c r="J20" s="88"/>
      <c r="K20" s="123"/>
    </row>
    <row r="21" spans="1:11" ht="15.95" customHeight="1" x14ac:dyDescent="0.25">
      <c r="A21" s="31" t="s">
        <v>61</v>
      </c>
      <c r="B21" s="480"/>
      <c r="C21" s="480"/>
      <c r="D21" s="155"/>
      <c r="E21" s="32"/>
      <c r="F21" s="32"/>
      <c r="G21" s="32"/>
      <c r="H21" s="33"/>
      <c r="I21" s="33"/>
      <c r="J21" s="32"/>
      <c r="K21" s="174">
        <f>SUM(K22:K29)</f>
        <v>2370000</v>
      </c>
    </row>
    <row r="22" spans="1:11" ht="15.95" customHeight="1" x14ac:dyDescent="0.25">
      <c r="A22" s="39" t="s">
        <v>110</v>
      </c>
      <c r="B22" s="482"/>
      <c r="C22" s="482" t="s">
        <v>945</v>
      </c>
      <c r="D22" s="41"/>
      <c r="E22" s="41"/>
      <c r="F22" s="41"/>
      <c r="G22" s="41"/>
      <c r="H22" s="41">
        <v>300</v>
      </c>
      <c r="I22" s="41">
        <v>1500</v>
      </c>
      <c r="J22" s="41" t="s">
        <v>1125</v>
      </c>
      <c r="K22" s="750">
        <v>460000</v>
      </c>
    </row>
    <row r="23" spans="1:11" ht="15.95" customHeight="1" x14ac:dyDescent="0.25">
      <c r="A23" s="39" t="s">
        <v>1132</v>
      </c>
      <c r="B23" s="482"/>
      <c r="C23" s="482" t="s">
        <v>945</v>
      </c>
      <c r="D23" s="41"/>
      <c r="E23" s="41"/>
      <c r="F23" s="41"/>
      <c r="G23" s="41">
        <v>250</v>
      </c>
      <c r="H23" s="41"/>
      <c r="I23" s="41"/>
      <c r="J23" s="41" t="s">
        <v>1125</v>
      </c>
      <c r="K23" s="750">
        <v>100000</v>
      </c>
    </row>
    <row r="24" spans="1:11" ht="15.95" customHeight="1" x14ac:dyDescent="0.25">
      <c r="A24" s="39" t="s">
        <v>1133</v>
      </c>
      <c r="B24" s="482"/>
      <c r="C24" s="482" t="s">
        <v>945</v>
      </c>
      <c r="D24" s="41"/>
      <c r="E24" s="41"/>
      <c r="F24" s="41"/>
      <c r="G24" s="41"/>
      <c r="H24" s="41">
        <v>280</v>
      </c>
      <c r="I24" s="41">
        <v>625</v>
      </c>
      <c r="J24" s="41" t="s">
        <v>1125</v>
      </c>
      <c r="K24" s="750">
        <v>450000</v>
      </c>
    </row>
    <row r="25" spans="1:11" ht="15.95" customHeight="1" x14ac:dyDescent="0.25">
      <c r="A25" s="39" t="s">
        <v>1134</v>
      </c>
      <c r="B25" s="482"/>
      <c r="C25" s="482" t="s">
        <v>945</v>
      </c>
      <c r="D25" s="41"/>
      <c r="E25" s="41"/>
      <c r="F25" s="41"/>
      <c r="G25" s="41"/>
      <c r="H25" s="41"/>
      <c r="I25" s="41"/>
      <c r="J25" s="41" t="s">
        <v>1125</v>
      </c>
      <c r="K25" s="750">
        <v>360000</v>
      </c>
    </row>
    <row r="26" spans="1:11" ht="15.95" customHeight="1" x14ac:dyDescent="0.25">
      <c r="A26" s="39" t="s">
        <v>159</v>
      </c>
      <c r="B26" s="482"/>
      <c r="C26" s="482" t="s">
        <v>160</v>
      </c>
      <c r="D26" s="41"/>
      <c r="E26" s="41"/>
      <c r="F26" s="41"/>
      <c r="G26" s="41"/>
      <c r="H26" s="41">
        <v>280</v>
      </c>
      <c r="I26" s="41">
        <v>800</v>
      </c>
      <c r="J26" s="41" t="s">
        <v>1125</v>
      </c>
      <c r="K26" s="750">
        <v>350000</v>
      </c>
    </row>
    <row r="27" spans="1:11" ht="15.95" customHeight="1" x14ac:dyDescent="0.25">
      <c r="A27" s="39" t="s">
        <v>1135</v>
      </c>
      <c r="B27" s="482"/>
      <c r="C27" s="482" t="s">
        <v>945</v>
      </c>
      <c r="D27" s="41"/>
      <c r="E27" s="41"/>
      <c r="F27" s="41"/>
      <c r="G27" s="41"/>
      <c r="H27" s="41"/>
      <c r="I27" s="41"/>
      <c r="J27" s="41" t="s">
        <v>1125</v>
      </c>
      <c r="K27" s="750">
        <v>250000</v>
      </c>
    </row>
    <row r="28" spans="1:11" ht="15.95" customHeight="1" x14ac:dyDescent="0.25">
      <c r="A28" s="39" t="s">
        <v>157</v>
      </c>
      <c r="B28" s="482"/>
      <c r="C28" s="482" t="s">
        <v>945</v>
      </c>
      <c r="D28" s="41"/>
      <c r="E28" s="41"/>
      <c r="F28" s="41"/>
      <c r="G28" s="41"/>
      <c r="H28" s="41">
        <v>20</v>
      </c>
      <c r="I28" s="41">
        <v>500</v>
      </c>
      <c r="J28" s="41" t="s">
        <v>1125</v>
      </c>
      <c r="K28" s="750">
        <v>200000</v>
      </c>
    </row>
    <row r="29" spans="1:11" ht="15.95" customHeight="1" x14ac:dyDescent="0.25">
      <c r="A29" s="39" t="s">
        <v>1136</v>
      </c>
      <c r="B29" s="482"/>
      <c r="C29" s="482" t="s">
        <v>945</v>
      </c>
      <c r="D29" s="41"/>
      <c r="E29" s="41"/>
      <c r="F29" s="41"/>
      <c r="G29" s="41"/>
      <c r="H29" s="41"/>
      <c r="I29" s="41"/>
      <c r="J29" s="41" t="s">
        <v>1125</v>
      </c>
      <c r="K29" s="750">
        <v>200000</v>
      </c>
    </row>
    <row r="30" spans="1:11" ht="15.95" customHeight="1" x14ac:dyDescent="0.25">
      <c r="A30" s="35"/>
      <c r="B30" s="481"/>
      <c r="C30" s="481"/>
      <c r="D30" s="36"/>
      <c r="E30" s="36"/>
      <c r="F30" s="36"/>
      <c r="G30" s="36"/>
      <c r="H30" s="36"/>
      <c r="I30" s="36"/>
      <c r="J30" s="36"/>
      <c r="K30" s="76"/>
    </row>
    <row r="31" spans="1:11" s="26" customFormat="1" ht="15.95" customHeight="1" x14ac:dyDescent="0.25">
      <c r="A31" s="31" t="s">
        <v>74</v>
      </c>
      <c r="B31" s="480"/>
      <c r="C31" s="480"/>
      <c r="D31" s="155"/>
      <c r="E31" s="32"/>
      <c r="F31" s="32"/>
      <c r="G31" s="32"/>
      <c r="H31" s="33"/>
      <c r="I31" s="33"/>
      <c r="J31" s="32"/>
      <c r="K31" s="174">
        <f>SUM(K32)</f>
        <v>100000</v>
      </c>
    </row>
    <row r="32" spans="1:11" s="26" customFormat="1" ht="15.95" customHeight="1" x14ac:dyDescent="0.25">
      <c r="A32" s="39" t="s">
        <v>1137</v>
      </c>
      <c r="B32" s="482">
        <v>0</v>
      </c>
      <c r="C32" s="482" t="s">
        <v>945</v>
      </c>
      <c r="D32" s="41"/>
      <c r="E32" s="41"/>
      <c r="F32" s="41"/>
      <c r="G32" s="41"/>
      <c r="H32" s="41"/>
      <c r="I32" s="41"/>
      <c r="J32" s="41" t="s">
        <v>1125</v>
      </c>
      <c r="K32" s="750">
        <v>100000</v>
      </c>
    </row>
    <row r="33" spans="1:11" ht="15.95" customHeight="1" x14ac:dyDescent="0.25">
      <c r="A33" s="35"/>
      <c r="B33" s="481"/>
      <c r="C33" s="481"/>
      <c r="D33" s="36"/>
      <c r="E33" s="36"/>
      <c r="F33" s="36"/>
      <c r="G33" s="36"/>
      <c r="H33" s="36"/>
      <c r="I33" s="36"/>
      <c r="J33" s="36"/>
      <c r="K33" s="76"/>
    </row>
    <row r="34" spans="1:11" s="26" customFormat="1" ht="15.95" customHeight="1" x14ac:dyDescent="0.25">
      <c r="A34" s="31" t="s">
        <v>75</v>
      </c>
      <c r="B34" s="480"/>
      <c r="C34" s="480"/>
      <c r="D34" s="155"/>
      <c r="E34" s="32"/>
      <c r="F34" s="32"/>
      <c r="G34" s="32"/>
      <c r="H34" s="33"/>
      <c r="I34" s="33"/>
      <c r="J34" s="32"/>
      <c r="K34" s="174">
        <f>SUM(K35:K37)</f>
        <v>620000</v>
      </c>
    </row>
    <row r="35" spans="1:11" s="26" customFormat="1" ht="30" x14ac:dyDescent="0.25">
      <c r="A35" s="39" t="s">
        <v>1138</v>
      </c>
      <c r="B35" s="181" t="s">
        <v>1139</v>
      </c>
      <c r="C35" s="482" t="s">
        <v>945</v>
      </c>
      <c r="D35" s="41"/>
      <c r="E35" s="41"/>
      <c r="F35" s="41"/>
      <c r="G35" s="41"/>
      <c r="H35" s="41">
        <v>25</v>
      </c>
      <c r="I35" s="41">
        <v>500</v>
      </c>
      <c r="J35" s="41" t="s">
        <v>1125</v>
      </c>
      <c r="K35" s="750">
        <v>100000</v>
      </c>
    </row>
    <row r="36" spans="1:11" ht="15.95" customHeight="1" x14ac:dyDescent="0.25">
      <c r="A36" s="39" t="s">
        <v>1140</v>
      </c>
      <c r="B36" s="482"/>
      <c r="C36" s="482"/>
      <c r="D36" s="41"/>
      <c r="E36" s="41"/>
      <c r="F36" s="41"/>
      <c r="G36" s="41"/>
      <c r="H36" s="41"/>
      <c r="I36" s="41"/>
      <c r="J36" s="41" t="s">
        <v>1125</v>
      </c>
      <c r="K36" s="750">
        <v>20000</v>
      </c>
    </row>
    <row r="37" spans="1:11" ht="15.95" customHeight="1" x14ac:dyDescent="0.25">
      <c r="A37" s="39" t="s">
        <v>1141</v>
      </c>
      <c r="B37" s="482"/>
      <c r="C37" s="482"/>
      <c r="D37" s="41"/>
      <c r="E37" s="41"/>
      <c r="F37" s="41"/>
      <c r="G37" s="41"/>
      <c r="H37" s="41"/>
      <c r="I37" s="41"/>
      <c r="J37" s="41" t="s">
        <v>1125</v>
      </c>
      <c r="K37" s="750">
        <v>500000</v>
      </c>
    </row>
    <row r="38" spans="1:11" s="18" customFormat="1" ht="15.95" customHeight="1" x14ac:dyDescent="0.25">
      <c r="A38" s="35"/>
      <c r="B38" s="482"/>
      <c r="C38" s="482"/>
      <c r="D38" s="41"/>
      <c r="E38" s="41"/>
      <c r="F38" s="41"/>
      <c r="G38" s="41"/>
      <c r="H38" s="41"/>
      <c r="I38" s="41"/>
      <c r="J38" s="41"/>
      <c r="K38" s="750"/>
    </row>
    <row r="39" spans="1:11" s="25" customFormat="1" ht="15.95" customHeight="1" x14ac:dyDescent="0.25">
      <c r="A39" s="31" t="s">
        <v>78</v>
      </c>
      <c r="B39" s="480"/>
      <c r="C39" s="480"/>
      <c r="D39" s="155"/>
      <c r="E39" s="32"/>
      <c r="F39" s="32"/>
      <c r="G39" s="32"/>
      <c r="H39" s="33"/>
      <c r="I39" s="33"/>
      <c r="J39" s="32"/>
      <c r="K39" s="174">
        <f>SUM(K40)</f>
        <v>100000</v>
      </c>
    </row>
    <row r="40" spans="1:11" s="25" customFormat="1" ht="15.95" customHeight="1" x14ac:dyDescent="0.25">
      <c r="A40" s="53" t="s">
        <v>1142</v>
      </c>
      <c r="B40" s="485"/>
      <c r="C40" s="485" t="s">
        <v>230</v>
      </c>
      <c r="D40" s="88"/>
      <c r="E40" s="88"/>
      <c r="F40" s="88"/>
      <c r="G40" s="88"/>
      <c r="H40" s="88"/>
      <c r="I40" s="88"/>
      <c r="J40" s="41" t="s">
        <v>1125</v>
      </c>
      <c r="K40" s="123">
        <v>100000</v>
      </c>
    </row>
    <row r="41" spans="1:11" ht="15.95" customHeight="1" x14ac:dyDescent="0.25">
      <c r="A41" s="45"/>
      <c r="B41" s="485"/>
      <c r="C41" s="485"/>
      <c r="D41" s="88"/>
      <c r="E41" s="88"/>
      <c r="F41" s="88"/>
      <c r="G41" s="88"/>
      <c r="H41" s="88"/>
      <c r="I41" s="88"/>
      <c r="J41" s="88"/>
      <c r="K41" s="123"/>
    </row>
    <row r="42" spans="1:11" s="25" customFormat="1" ht="15.95" customHeight="1" x14ac:dyDescent="0.25">
      <c r="A42" s="31" t="s">
        <v>79</v>
      </c>
      <c r="B42" s="480"/>
      <c r="C42" s="480"/>
      <c r="D42" s="155"/>
      <c r="E42" s="32"/>
      <c r="F42" s="32"/>
      <c r="G42" s="32"/>
      <c r="H42" s="33"/>
      <c r="I42" s="33"/>
      <c r="J42" s="32"/>
      <c r="K42" s="174">
        <f>SUM(K43)</f>
        <v>100000</v>
      </c>
    </row>
    <row r="43" spans="1:11" s="25" customFormat="1" ht="15.95" customHeight="1" x14ac:dyDescent="0.25">
      <c r="A43" s="53" t="s">
        <v>1143</v>
      </c>
      <c r="B43" s="485"/>
      <c r="C43" s="485" t="s">
        <v>230</v>
      </c>
      <c r="D43" s="88"/>
      <c r="E43" s="88"/>
      <c r="F43" s="88"/>
      <c r="G43" s="88"/>
      <c r="H43" s="88"/>
      <c r="I43" s="88"/>
      <c r="J43" s="41" t="s">
        <v>1125</v>
      </c>
      <c r="K43" s="123">
        <v>100000</v>
      </c>
    </row>
    <row r="44" spans="1:11" ht="15.95" customHeight="1" x14ac:dyDescent="0.25">
      <c r="A44" s="35"/>
      <c r="B44" s="482"/>
      <c r="C44" s="482"/>
      <c r="D44" s="41"/>
      <c r="E44" s="41"/>
      <c r="F44" s="41"/>
      <c r="G44" s="41"/>
      <c r="H44" s="41"/>
      <c r="I44" s="41"/>
      <c r="J44" s="41"/>
      <c r="K44" s="750"/>
    </row>
    <row r="45" spans="1:11" x14ac:dyDescent="0.25">
      <c r="A45" s="55" t="s">
        <v>527</v>
      </c>
      <c r="B45" s="487"/>
      <c r="C45" s="487"/>
      <c r="D45" s="201"/>
      <c r="E45" s="201"/>
      <c r="F45" s="201"/>
      <c r="G45" s="201"/>
      <c r="H45" s="201"/>
      <c r="I45" s="201"/>
      <c r="J45" s="201"/>
      <c r="K45" s="64">
        <f>SUM(K42,K39,K34,K31,K21,K18,K12,K10)</f>
        <v>22640000</v>
      </c>
    </row>
  </sheetData>
  <mergeCells count="9">
    <mergeCell ref="H8:I8"/>
    <mergeCell ref="J8:J9"/>
    <mergeCell ref="K8:K9"/>
    <mergeCell ref="A8:A9"/>
    <mergeCell ref="B8:B9"/>
    <mergeCell ref="C8:C9"/>
    <mergeCell ref="D8:D9"/>
    <mergeCell ref="E8:F8"/>
    <mergeCell ref="G8:G9"/>
  </mergeCells>
  <pageMargins left="0.22" right="0.16" top="0.74803149606299213" bottom="0.74803149606299213" header="0.31496062992125984" footer="0.31496062992125984"/>
  <pageSetup paperSize="9" scale="5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showGridLines="0" topLeftCell="B1" zoomScale="80" zoomScaleNormal="80" workbookViewId="0">
      <selection activeCell="G34" sqref="G34:G39"/>
    </sheetView>
  </sheetViews>
  <sheetFormatPr baseColWidth="10" defaultRowHeight="15" x14ac:dyDescent="0.25"/>
  <cols>
    <col min="1" max="1" width="45" customWidth="1"/>
    <col min="2" max="2" width="30.42578125" style="687" customWidth="1"/>
    <col min="3" max="3" width="29.5703125" style="488" bestFit="1" customWidth="1"/>
    <col min="4" max="4" width="9.28515625" customWidth="1"/>
    <col min="5" max="6" width="14.28515625" bestFit="1" customWidth="1"/>
    <col min="7" max="7" width="20.140625" bestFit="1" customWidth="1"/>
    <col min="8" max="8" width="11.85546875" style="740" customWidth="1"/>
    <col min="9" max="9" width="9.7109375" style="740" customWidth="1"/>
    <col min="10" max="10" width="35" style="740" bestFit="1" customWidth="1"/>
    <col min="11" max="11" width="15.140625" style="150" bestFit="1" customWidth="1"/>
    <col min="12" max="12" width="1.28515625" customWidth="1"/>
    <col min="257" max="257" width="45" customWidth="1"/>
    <col min="258" max="258" width="44.42578125" customWidth="1"/>
    <col min="259" max="259" width="25.7109375" bestFit="1" customWidth="1"/>
    <col min="260" max="263" width="17.7109375" customWidth="1"/>
    <col min="264" max="264" width="19.7109375" customWidth="1"/>
    <col min="265" max="265" width="17.7109375" customWidth="1"/>
    <col min="266" max="266" width="35.85546875" customWidth="1"/>
    <col min="267" max="267" width="17.7109375" customWidth="1"/>
    <col min="268" max="268" width="1.28515625" customWidth="1"/>
    <col min="513" max="513" width="45" customWidth="1"/>
    <col min="514" max="514" width="44.42578125" customWidth="1"/>
    <col min="515" max="515" width="25.7109375" bestFit="1" customWidth="1"/>
    <col min="516" max="519" width="17.7109375" customWidth="1"/>
    <col min="520" max="520" width="19.7109375" customWidth="1"/>
    <col min="521" max="521" width="17.7109375" customWidth="1"/>
    <col min="522" max="522" width="35.85546875" customWidth="1"/>
    <col min="523" max="523" width="17.7109375" customWidth="1"/>
    <col min="524" max="524" width="1.28515625" customWidth="1"/>
    <col min="769" max="769" width="45" customWidth="1"/>
    <col min="770" max="770" width="44.42578125" customWidth="1"/>
    <col min="771" max="771" width="25.7109375" bestFit="1" customWidth="1"/>
    <col min="772" max="775" width="17.7109375" customWidth="1"/>
    <col min="776" max="776" width="19.7109375" customWidth="1"/>
    <col min="777" max="777" width="17.7109375" customWidth="1"/>
    <col min="778" max="778" width="35.85546875" customWidth="1"/>
    <col min="779" max="779" width="17.7109375" customWidth="1"/>
    <col min="780" max="780" width="1.28515625" customWidth="1"/>
    <col min="1025" max="1025" width="45" customWidth="1"/>
    <col min="1026" max="1026" width="44.42578125" customWidth="1"/>
    <col min="1027" max="1027" width="25.7109375" bestFit="1" customWidth="1"/>
    <col min="1028" max="1031" width="17.7109375" customWidth="1"/>
    <col min="1032" max="1032" width="19.7109375" customWidth="1"/>
    <col min="1033" max="1033" width="17.7109375" customWidth="1"/>
    <col min="1034" max="1034" width="35.85546875" customWidth="1"/>
    <col min="1035" max="1035" width="17.7109375" customWidth="1"/>
    <col min="1036" max="1036" width="1.28515625" customWidth="1"/>
    <col min="1281" max="1281" width="45" customWidth="1"/>
    <col min="1282" max="1282" width="44.42578125" customWidth="1"/>
    <col min="1283" max="1283" width="25.7109375" bestFit="1" customWidth="1"/>
    <col min="1284" max="1287" width="17.7109375" customWidth="1"/>
    <col min="1288" max="1288" width="19.7109375" customWidth="1"/>
    <col min="1289" max="1289" width="17.7109375" customWidth="1"/>
    <col min="1290" max="1290" width="35.85546875" customWidth="1"/>
    <col min="1291" max="1291" width="17.7109375" customWidth="1"/>
    <col min="1292" max="1292" width="1.28515625" customWidth="1"/>
    <col min="1537" max="1537" width="45" customWidth="1"/>
    <col min="1538" max="1538" width="44.42578125" customWidth="1"/>
    <col min="1539" max="1539" width="25.7109375" bestFit="1" customWidth="1"/>
    <col min="1540" max="1543" width="17.7109375" customWidth="1"/>
    <col min="1544" max="1544" width="19.7109375" customWidth="1"/>
    <col min="1545" max="1545" width="17.7109375" customWidth="1"/>
    <col min="1546" max="1546" width="35.85546875" customWidth="1"/>
    <col min="1547" max="1547" width="17.7109375" customWidth="1"/>
    <col min="1548" max="1548" width="1.28515625" customWidth="1"/>
    <col min="1793" max="1793" width="45" customWidth="1"/>
    <col min="1794" max="1794" width="44.42578125" customWidth="1"/>
    <col min="1795" max="1795" width="25.7109375" bestFit="1" customWidth="1"/>
    <col min="1796" max="1799" width="17.7109375" customWidth="1"/>
    <col min="1800" max="1800" width="19.7109375" customWidth="1"/>
    <col min="1801" max="1801" width="17.7109375" customWidth="1"/>
    <col min="1802" max="1802" width="35.85546875" customWidth="1"/>
    <col min="1803" max="1803" width="17.7109375" customWidth="1"/>
    <col min="1804" max="1804" width="1.28515625" customWidth="1"/>
    <col min="2049" max="2049" width="45" customWidth="1"/>
    <col min="2050" max="2050" width="44.42578125" customWidth="1"/>
    <col min="2051" max="2051" width="25.7109375" bestFit="1" customWidth="1"/>
    <col min="2052" max="2055" width="17.7109375" customWidth="1"/>
    <col min="2056" max="2056" width="19.7109375" customWidth="1"/>
    <col min="2057" max="2057" width="17.7109375" customWidth="1"/>
    <col min="2058" max="2058" width="35.85546875" customWidth="1"/>
    <col min="2059" max="2059" width="17.7109375" customWidth="1"/>
    <col min="2060" max="2060" width="1.28515625" customWidth="1"/>
    <col min="2305" max="2305" width="45" customWidth="1"/>
    <col min="2306" max="2306" width="44.42578125" customWidth="1"/>
    <col min="2307" max="2307" width="25.7109375" bestFit="1" customWidth="1"/>
    <col min="2308" max="2311" width="17.7109375" customWidth="1"/>
    <col min="2312" max="2312" width="19.7109375" customWidth="1"/>
    <col min="2313" max="2313" width="17.7109375" customWidth="1"/>
    <col min="2314" max="2314" width="35.85546875" customWidth="1"/>
    <col min="2315" max="2315" width="17.7109375" customWidth="1"/>
    <col min="2316" max="2316" width="1.28515625" customWidth="1"/>
    <col min="2561" max="2561" width="45" customWidth="1"/>
    <col min="2562" max="2562" width="44.42578125" customWidth="1"/>
    <col min="2563" max="2563" width="25.7109375" bestFit="1" customWidth="1"/>
    <col min="2564" max="2567" width="17.7109375" customWidth="1"/>
    <col min="2568" max="2568" width="19.7109375" customWidth="1"/>
    <col min="2569" max="2569" width="17.7109375" customWidth="1"/>
    <col min="2570" max="2570" width="35.85546875" customWidth="1"/>
    <col min="2571" max="2571" width="17.7109375" customWidth="1"/>
    <col min="2572" max="2572" width="1.28515625" customWidth="1"/>
    <col min="2817" max="2817" width="45" customWidth="1"/>
    <col min="2818" max="2818" width="44.42578125" customWidth="1"/>
    <col min="2819" max="2819" width="25.7109375" bestFit="1" customWidth="1"/>
    <col min="2820" max="2823" width="17.7109375" customWidth="1"/>
    <col min="2824" max="2824" width="19.7109375" customWidth="1"/>
    <col min="2825" max="2825" width="17.7109375" customWidth="1"/>
    <col min="2826" max="2826" width="35.85546875" customWidth="1"/>
    <col min="2827" max="2827" width="17.7109375" customWidth="1"/>
    <col min="2828" max="2828" width="1.28515625" customWidth="1"/>
    <col min="3073" max="3073" width="45" customWidth="1"/>
    <col min="3074" max="3074" width="44.42578125" customWidth="1"/>
    <col min="3075" max="3075" width="25.7109375" bestFit="1" customWidth="1"/>
    <col min="3076" max="3079" width="17.7109375" customWidth="1"/>
    <col min="3080" max="3080" width="19.7109375" customWidth="1"/>
    <col min="3081" max="3081" width="17.7109375" customWidth="1"/>
    <col min="3082" max="3082" width="35.85546875" customWidth="1"/>
    <col min="3083" max="3083" width="17.7109375" customWidth="1"/>
    <col min="3084" max="3084" width="1.28515625" customWidth="1"/>
    <col min="3329" max="3329" width="45" customWidth="1"/>
    <col min="3330" max="3330" width="44.42578125" customWidth="1"/>
    <col min="3331" max="3331" width="25.7109375" bestFit="1" customWidth="1"/>
    <col min="3332" max="3335" width="17.7109375" customWidth="1"/>
    <col min="3336" max="3336" width="19.7109375" customWidth="1"/>
    <col min="3337" max="3337" width="17.7109375" customWidth="1"/>
    <col min="3338" max="3338" width="35.85546875" customWidth="1"/>
    <col min="3339" max="3339" width="17.7109375" customWidth="1"/>
    <col min="3340" max="3340" width="1.28515625" customWidth="1"/>
    <col min="3585" max="3585" width="45" customWidth="1"/>
    <col min="3586" max="3586" width="44.42578125" customWidth="1"/>
    <col min="3587" max="3587" width="25.7109375" bestFit="1" customWidth="1"/>
    <col min="3588" max="3591" width="17.7109375" customWidth="1"/>
    <col min="3592" max="3592" width="19.7109375" customWidth="1"/>
    <col min="3593" max="3593" width="17.7109375" customWidth="1"/>
    <col min="3594" max="3594" width="35.85546875" customWidth="1"/>
    <col min="3595" max="3595" width="17.7109375" customWidth="1"/>
    <col min="3596" max="3596" width="1.28515625" customWidth="1"/>
    <col min="3841" max="3841" width="45" customWidth="1"/>
    <col min="3842" max="3842" width="44.42578125" customWidth="1"/>
    <col min="3843" max="3843" width="25.7109375" bestFit="1" customWidth="1"/>
    <col min="3844" max="3847" width="17.7109375" customWidth="1"/>
    <col min="3848" max="3848" width="19.7109375" customWidth="1"/>
    <col min="3849" max="3849" width="17.7109375" customWidth="1"/>
    <col min="3850" max="3850" width="35.85546875" customWidth="1"/>
    <col min="3851" max="3851" width="17.7109375" customWidth="1"/>
    <col min="3852" max="3852" width="1.28515625" customWidth="1"/>
    <col min="4097" max="4097" width="45" customWidth="1"/>
    <col min="4098" max="4098" width="44.42578125" customWidth="1"/>
    <col min="4099" max="4099" width="25.7109375" bestFit="1" customWidth="1"/>
    <col min="4100" max="4103" width="17.7109375" customWidth="1"/>
    <col min="4104" max="4104" width="19.7109375" customWidth="1"/>
    <col min="4105" max="4105" width="17.7109375" customWidth="1"/>
    <col min="4106" max="4106" width="35.85546875" customWidth="1"/>
    <col min="4107" max="4107" width="17.7109375" customWidth="1"/>
    <col min="4108" max="4108" width="1.28515625" customWidth="1"/>
    <col min="4353" max="4353" width="45" customWidth="1"/>
    <col min="4354" max="4354" width="44.42578125" customWidth="1"/>
    <col min="4355" max="4355" width="25.7109375" bestFit="1" customWidth="1"/>
    <col min="4356" max="4359" width="17.7109375" customWidth="1"/>
    <col min="4360" max="4360" width="19.7109375" customWidth="1"/>
    <col min="4361" max="4361" width="17.7109375" customWidth="1"/>
    <col min="4362" max="4362" width="35.85546875" customWidth="1"/>
    <col min="4363" max="4363" width="17.7109375" customWidth="1"/>
    <col min="4364" max="4364" width="1.28515625" customWidth="1"/>
    <col min="4609" max="4609" width="45" customWidth="1"/>
    <col min="4610" max="4610" width="44.42578125" customWidth="1"/>
    <col min="4611" max="4611" width="25.7109375" bestFit="1" customWidth="1"/>
    <col min="4612" max="4615" width="17.7109375" customWidth="1"/>
    <col min="4616" max="4616" width="19.7109375" customWidth="1"/>
    <col min="4617" max="4617" width="17.7109375" customWidth="1"/>
    <col min="4618" max="4618" width="35.85546875" customWidth="1"/>
    <col min="4619" max="4619" width="17.7109375" customWidth="1"/>
    <col min="4620" max="4620" width="1.28515625" customWidth="1"/>
    <col min="4865" max="4865" width="45" customWidth="1"/>
    <col min="4866" max="4866" width="44.42578125" customWidth="1"/>
    <col min="4867" max="4867" width="25.7109375" bestFit="1" customWidth="1"/>
    <col min="4868" max="4871" width="17.7109375" customWidth="1"/>
    <col min="4872" max="4872" width="19.7109375" customWidth="1"/>
    <col min="4873" max="4873" width="17.7109375" customWidth="1"/>
    <col min="4874" max="4874" width="35.85546875" customWidth="1"/>
    <col min="4875" max="4875" width="17.7109375" customWidth="1"/>
    <col min="4876" max="4876" width="1.28515625" customWidth="1"/>
    <col min="5121" max="5121" width="45" customWidth="1"/>
    <col min="5122" max="5122" width="44.42578125" customWidth="1"/>
    <col min="5123" max="5123" width="25.7109375" bestFit="1" customWidth="1"/>
    <col min="5124" max="5127" width="17.7109375" customWidth="1"/>
    <col min="5128" max="5128" width="19.7109375" customWidth="1"/>
    <col min="5129" max="5129" width="17.7109375" customWidth="1"/>
    <col min="5130" max="5130" width="35.85546875" customWidth="1"/>
    <col min="5131" max="5131" width="17.7109375" customWidth="1"/>
    <col min="5132" max="5132" width="1.28515625" customWidth="1"/>
    <col min="5377" max="5377" width="45" customWidth="1"/>
    <col min="5378" max="5378" width="44.42578125" customWidth="1"/>
    <col min="5379" max="5379" width="25.7109375" bestFit="1" customWidth="1"/>
    <col min="5380" max="5383" width="17.7109375" customWidth="1"/>
    <col min="5384" max="5384" width="19.7109375" customWidth="1"/>
    <col min="5385" max="5385" width="17.7109375" customWidth="1"/>
    <col min="5386" max="5386" width="35.85546875" customWidth="1"/>
    <col min="5387" max="5387" width="17.7109375" customWidth="1"/>
    <col min="5388" max="5388" width="1.28515625" customWidth="1"/>
    <col min="5633" max="5633" width="45" customWidth="1"/>
    <col min="5634" max="5634" width="44.42578125" customWidth="1"/>
    <col min="5635" max="5635" width="25.7109375" bestFit="1" customWidth="1"/>
    <col min="5636" max="5639" width="17.7109375" customWidth="1"/>
    <col min="5640" max="5640" width="19.7109375" customWidth="1"/>
    <col min="5641" max="5641" width="17.7109375" customWidth="1"/>
    <col min="5642" max="5642" width="35.85546875" customWidth="1"/>
    <col min="5643" max="5643" width="17.7109375" customWidth="1"/>
    <col min="5644" max="5644" width="1.28515625" customWidth="1"/>
    <col min="5889" max="5889" width="45" customWidth="1"/>
    <col min="5890" max="5890" width="44.42578125" customWidth="1"/>
    <col min="5891" max="5891" width="25.7109375" bestFit="1" customWidth="1"/>
    <col min="5892" max="5895" width="17.7109375" customWidth="1"/>
    <col min="5896" max="5896" width="19.7109375" customWidth="1"/>
    <col min="5897" max="5897" width="17.7109375" customWidth="1"/>
    <col min="5898" max="5898" width="35.85546875" customWidth="1"/>
    <col min="5899" max="5899" width="17.7109375" customWidth="1"/>
    <col min="5900" max="5900" width="1.28515625" customWidth="1"/>
    <col min="6145" max="6145" width="45" customWidth="1"/>
    <col min="6146" max="6146" width="44.42578125" customWidth="1"/>
    <col min="6147" max="6147" width="25.7109375" bestFit="1" customWidth="1"/>
    <col min="6148" max="6151" width="17.7109375" customWidth="1"/>
    <col min="6152" max="6152" width="19.7109375" customWidth="1"/>
    <col min="6153" max="6153" width="17.7109375" customWidth="1"/>
    <col min="6154" max="6154" width="35.85546875" customWidth="1"/>
    <col min="6155" max="6155" width="17.7109375" customWidth="1"/>
    <col min="6156" max="6156" width="1.28515625" customWidth="1"/>
    <col min="6401" max="6401" width="45" customWidth="1"/>
    <col min="6402" max="6402" width="44.42578125" customWidth="1"/>
    <col min="6403" max="6403" width="25.7109375" bestFit="1" customWidth="1"/>
    <col min="6404" max="6407" width="17.7109375" customWidth="1"/>
    <col min="6408" max="6408" width="19.7109375" customWidth="1"/>
    <col min="6409" max="6409" width="17.7109375" customWidth="1"/>
    <col min="6410" max="6410" width="35.85546875" customWidth="1"/>
    <col min="6411" max="6411" width="17.7109375" customWidth="1"/>
    <col min="6412" max="6412" width="1.28515625" customWidth="1"/>
    <col min="6657" max="6657" width="45" customWidth="1"/>
    <col min="6658" max="6658" width="44.42578125" customWidth="1"/>
    <col min="6659" max="6659" width="25.7109375" bestFit="1" customWidth="1"/>
    <col min="6660" max="6663" width="17.7109375" customWidth="1"/>
    <col min="6664" max="6664" width="19.7109375" customWidth="1"/>
    <col min="6665" max="6665" width="17.7109375" customWidth="1"/>
    <col min="6666" max="6666" width="35.85546875" customWidth="1"/>
    <col min="6667" max="6667" width="17.7109375" customWidth="1"/>
    <col min="6668" max="6668" width="1.28515625" customWidth="1"/>
    <col min="6913" max="6913" width="45" customWidth="1"/>
    <col min="6914" max="6914" width="44.42578125" customWidth="1"/>
    <col min="6915" max="6915" width="25.7109375" bestFit="1" customWidth="1"/>
    <col min="6916" max="6919" width="17.7109375" customWidth="1"/>
    <col min="6920" max="6920" width="19.7109375" customWidth="1"/>
    <col min="6921" max="6921" width="17.7109375" customWidth="1"/>
    <col min="6922" max="6922" width="35.85546875" customWidth="1"/>
    <col min="6923" max="6923" width="17.7109375" customWidth="1"/>
    <col min="6924" max="6924" width="1.28515625" customWidth="1"/>
    <col min="7169" max="7169" width="45" customWidth="1"/>
    <col min="7170" max="7170" width="44.42578125" customWidth="1"/>
    <col min="7171" max="7171" width="25.7109375" bestFit="1" customWidth="1"/>
    <col min="7172" max="7175" width="17.7109375" customWidth="1"/>
    <col min="7176" max="7176" width="19.7109375" customWidth="1"/>
    <col min="7177" max="7177" width="17.7109375" customWidth="1"/>
    <col min="7178" max="7178" width="35.85546875" customWidth="1"/>
    <col min="7179" max="7179" width="17.7109375" customWidth="1"/>
    <col min="7180" max="7180" width="1.28515625" customWidth="1"/>
    <col min="7425" max="7425" width="45" customWidth="1"/>
    <col min="7426" max="7426" width="44.42578125" customWidth="1"/>
    <col min="7427" max="7427" width="25.7109375" bestFit="1" customWidth="1"/>
    <col min="7428" max="7431" width="17.7109375" customWidth="1"/>
    <col min="7432" max="7432" width="19.7109375" customWidth="1"/>
    <col min="7433" max="7433" width="17.7109375" customWidth="1"/>
    <col min="7434" max="7434" width="35.85546875" customWidth="1"/>
    <col min="7435" max="7435" width="17.7109375" customWidth="1"/>
    <col min="7436" max="7436" width="1.28515625" customWidth="1"/>
    <col min="7681" max="7681" width="45" customWidth="1"/>
    <col min="7682" max="7682" width="44.42578125" customWidth="1"/>
    <col min="7683" max="7683" width="25.7109375" bestFit="1" customWidth="1"/>
    <col min="7684" max="7687" width="17.7109375" customWidth="1"/>
    <col min="7688" max="7688" width="19.7109375" customWidth="1"/>
    <col min="7689" max="7689" width="17.7109375" customWidth="1"/>
    <col min="7690" max="7690" width="35.85546875" customWidth="1"/>
    <col min="7691" max="7691" width="17.7109375" customWidth="1"/>
    <col min="7692" max="7692" width="1.28515625" customWidth="1"/>
    <col min="7937" max="7937" width="45" customWidth="1"/>
    <col min="7938" max="7938" width="44.42578125" customWidth="1"/>
    <col min="7939" max="7939" width="25.7109375" bestFit="1" customWidth="1"/>
    <col min="7940" max="7943" width="17.7109375" customWidth="1"/>
    <col min="7944" max="7944" width="19.7109375" customWidth="1"/>
    <col min="7945" max="7945" width="17.7109375" customWidth="1"/>
    <col min="7946" max="7946" width="35.85546875" customWidth="1"/>
    <col min="7947" max="7947" width="17.7109375" customWidth="1"/>
    <col min="7948" max="7948" width="1.28515625" customWidth="1"/>
    <col min="8193" max="8193" width="45" customWidth="1"/>
    <col min="8194" max="8194" width="44.42578125" customWidth="1"/>
    <col min="8195" max="8195" width="25.7109375" bestFit="1" customWidth="1"/>
    <col min="8196" max="8199" width="17.7109375" customWidth="1"/>
    <col min="8200" max="8200" width="19.7109375" customWidth="1"/>
    <col min="8201" max="8201" width="17.7109375" customWidth="1"/>
    <col min="8202" max="8202" width="35.85546875" customWidth="1"/>
    <col min="8203" max="8203" width="17.7109375" customWidth="1"/>
    <col min="8204" max="8204" width="1.28515625" customWidth="1"/>
    <col min="8449" max="8449" width="45" customWidth="1"/>
    <col min="8450" max="8450" width="44.42578125" customWidth="1"/>
    <col min="8451" max="8451" width="25.7109375" bestFit="1" customWidth="1"/>
    <col min="8452" max="8455" width="17.7109375" customWidth="1"/>
    <col min="8456" max="8456" width="19.7109375" customWidth="1"/>
    <col min="8457" max="8457" width="17.7109375" customWidth="1"/>
    <col min="8458" max="8458" width="35.85546875" customWidth="1"/>
    <col min="8459" max="8459" width="17.7109375" customWidth="1"/>
    <col min="8460" max="8460" width="1.28515625" customWidth="1"/>
    <col min="8705" max="8705" width="45" customWidth="1"/>
    <col min="8706" max="8706" width="44.42578125" customWidth="1"/>
    <col min="8707" max="8707" width="25.7109375" bestFit="1" customWidth="1"/>
    <col min="8708" max="8711" width="17.7109375" customWidth="1"/>
    <col min="8712" max="8712" width="19.7109375" customWidth="1"/>
    <col min="8713" max="8713" width="17.7109375" customWidth="1"/>
    <col min="8714" max="8714" width="35.85546875" customWidth="1"/>
    <col min="8715" max="8715" width="17.7109375" customWidth="1"/>
    <col min="8716" max="8716" width="1.28515625" customWidth="1"/>
    <col min="8961" max="8961" width="45" customWidth="1"/>
    <col min="8962" max="8962" width="44.42578125" customWidth="1"/>
    <col min="8963" max="8963" width="25.7109375" bestFit="1" customWidth="1"/>
    <col min="8964" max="8967" width="17.7109375" customWidth="1"/>
    <col min="8968" max="8968" width="19.7109375" customWidth="1"/>
    <col min="8969" max="8969" width="17.7109375" customWidth="1"/>
    <col min="8970" max="8970" width="35.85546875" customWidth="1"/>
    <col min="8971" max="8971" width="17.7109375" customWidth="1"/>
    <col min="8972" max="8972" width="1.28515625" customWidth="1"/>
    <col min="9217" max="9217" width="45" customWidth="1"/>
    <col min="9218" max="9218" width="44.42578125" customWidth="1"/>
    <col min="9219" max="9219" width="25.7109375" bestFit="1" customWidth="1"/>
    <col min="9220" max="9223" width="17.7109375" customWidth="1"/>
    <col min="9224" max="9224" width="19.7109375" customWidth="1"/>
    <col min="9225" max="9225" width="17.7109375" customWidth="1"/>
    <col min="9226" max="9226" width="35.85546875" customWidth="1"/>
    <col min="9227" max="9227" width="17.7109375" customWidth="1"/>
    <col min="9228" max="9228" width="1.28515625" customWidth="1"/>
    <col min="9473" max="9473" width="45" customWidth="1"/>
    <col min="9474" max="9474" width="44.42578125" customWidth="1"/>
    <col min="9475" max="9475" width="25.7109375" bestFit="1" customWidth="1"/>
    <col min="9476" max="9479" width="17.7109375" customWidth="1"/>
    <col min="9480" max="9480" width="19.7109375" customWidth="1"/>
    <col min="9481" max="9481" width="17.7109375" customWidth="1"/>
    <col min="9482" max="9482" width="35.85546875" customWidth="1"/>
    <col min="9483" max="9483" width="17.7109375" customWidth="1"/>
    <col min="9484" max="9484" width="1.28515625" customWidth="1"/>
    <col min="9729" max="9729" width="45" customWidth="1"/>
    <col min="9730" max="9730" width="44.42578125" customWidth="1"/>
    <col min="9731" max="9731" width="25.7109375" bestFit="1" customWidth="1"/>
    <col min="9732" max="9735" width="17.7109375" customWidth="1"/>
    <col min="9736" max="9736" width="19.7109375" customWidth="1"/>
    <col min="9737" max="9737" width="17.7109375" customWidth="1"/>
    <col min="9738" max="9738" width="35.85546875" customWidth="1"/>
    <col min="9739" max="9739" width="17.7109375" customWidth="1"/>
    <col min="9740" max="9740" width="1.28515625" customWidth="1"/>
    <col min="9985" max="9985" width="45" customWidth="1"/>
    <col min="9986" max="9986" width="44.42578125" customWidth="1"/>
    <col min="9987" max="9987" width="25.7109375" bestFit="1" customWidth="1"/>
    <col min="9988" max="9991" width="17.7109375" customWidth="1"/>
    <col min="9992" max="9992" width="19.7109375" customWidth="1"/>
    <col min="9993" max="9993" width="17.7109375" customWidth="1"/>
    <col min="9994" max="9994" width="35.85546875" customWidth="1"/>
    <col min="9995" max="9995" width="17.7109375" customWidth="1"/>
    <col min="9996" max="9996" width="1.28515625" customWidth="1"/>
    <col min="10241" max="10241" width="45" customWidth="1"/>
    <col min="10242" max="10242" width="44.42578125" customWidth="1"/>
    <col min="10243" max="10243" width="25.7109375" bestFit="1" customWidth="1"/>
    <col min="10244" max="10247" width="17.7109375" customWidth="1"/>
    <col min="10248" max="10248" width="19.7109375" customWidth="1"/>
    <col min="10249" max="10249" width="17.7109375" customWidth="1"/>
    <col min="10250" max="10250" width="35.85546875" customWidth="1"/>
    <col min="10251" max="10251" width="17.7109375" customWidth="1"/>
    <col min="10252" max="10252" width="1.28515625" customWidth="1"/>
    <col min="10497" max="10497" width="45" customWidth="1"/>
    <col min="10498" max="10498" width="44.42578125" customWidth="1"/>
    <col min="10499" max="10499" width="25.7109375" bestFit="1" customWidth="1"/>
    <col min="10500" max="10503" width="17.7109375" customWidth="1"/>
    <col min="10504" max="10504" width="19.7109375" customWidth="1"/>
    <col min="10505" max="10505" width="17.7109375" customWidth="1"/>
    <col min="10506" max="10506" width="35.85546875" customWidth="1"/>
    <col min="10507" max="10507" width="17.7109375" customWidth="1"/>
    <col min="10508" max="10508" width="1.28515625" customWidth="1"/>
    <col min="10753" max="10753" width="45" customWidth="1"/>
    <col min="10754" max="10754" width="44.42578125" customWidth="1"/>
    <col min="10755" max="10755" width="25.7109375" bestFit="1" customWidth="1"/>
    <col min="10756" max="10759" width="17.7109375" customWidth="1"/>
    <col min="10760" max="10760" width="19.7109375" customWidth="1"/>
    <col min="10761" max="10761" width="17.7109375" customWidth="1"/>
    <col min="10762" max="10762" width="35.85546875" customWidth="1"/>
    <col min="10763" max="10763" width="17.7109375" customWidth="1"/>
    <col min="10764" max="10764" width="1.28515625" customWidth="1"/>
    <col min="11009" max="11009" width="45" customWidth="1"/>
    <col min="11010" max="11010" width="44.42578125" customWidth="1"/>
    <col min="11011" max="11011" width="25.7109375" bestFit="1" customWidth="1"/>
    <col min="11012" max="11015" width="17.7109375" customWidth="1"/>
    <col min="11016" max="11016" width="19.7109375" customWidth="1"/>
    <col min="11017" max="11017" width="17.7109375" customWidth="1"/>
    <col min="11018" max="11018" width="35.85546875" customWidth="1"/>
    <col min="11019" max="11019" width="17.7109375" customWidth="1"/>
    <col min="11020" max="11020" width="1.28515625" customWidth="1"/>
    <col min="11265" max="11265" width="45" customWidth="1"/>
    <col min="11266" max="11266" width="44.42578125" customWidth="1"/>
    <col min="11267" max="11267" width="25.7109375" bestFit="1" customWidth="1"/>
    <col min="11268" max="11271" width="17.7109375" customWidth="1"/>
    <col min="11272" max="11272" width="19.7109375" customWidth="1"/>
    <col min="11273" max="11273" width="17.7109375" customWidth="1"/>
    <col min="11274" max="11274" width="35.85546875" customWidth="1"/>
    <col min="11275" max="11275" width="17.7109375" customWidth="1"/>
    <col min="11276" max="11276" width="1.28515625" customWidth="1"/>
    <col min="11521" max="11521" width="45" customWidth="1"/>
    <col min="11522" max="11522" width="44.42578125" customWidth="1"/>
    <col min="11523" max="11523" width="25.7109375" bestFit="1" customWidth="1"/>
    <col min="11524" max="11527" width="17.7109375" customWidth="1"/>
    <col min="11528" max="11528" width="19.7109375" customWidth="1"/>
    <col min="11529" max="11529" width="17.7109375" customWidth="1"/>
    <col min="11530" max="11530" width="35.85546875" customWidth="1"/>
    <col min="11531" max="11531" width="17.7109375" customWidth="1"/>
    <col min="11532" max="11532" width="1.28515625" customWidth="1"/>
    <col min="11777" max="11777" width="45" customWidth="1"/>
    <col min="11778" max="11778" width="44.42578125" customWidth="1"/>
    <col min="11779" max="11779" width="25.7109375" bestFit="1" customWidth="1"/>
    <col min="11780" max="11783" width="17.7109375" customWidth="1"/>
    <col min="11784" max="11784" width="19.7109375" customWidth="1"/>
    <col min="11785" max="11785" width="17.7109375" customWidth="1"/>
    <col min="11786" max="11786" width="35.85546875" customWidth="1"/>
    <col min="11787" max="11787" width="17.7109375" customWidth="1"/>
    <col min="11788" max="11788" width="1.28515625" customWidth="1"/>
    <col min="12033" max="12033" width="45" customWidth="1"/>
    <col min="12034" max="12034" width="44.42578125" customWidth="1"/>
    <col min="12035" max="12035" width="25.7109375" bestFit="1" customWidth="1"/>
    <col min="12036" max="12039" width="17.7109375" customWidth="1"/>
    <col min="12040" max="12040" width="19.7109375" customWidth="1"/>
    <col min="12041" max="12041" width="17.7109375" customWidth="1"/>
    <col min="12042" max="12042" width="35.85546875" customWidth="1"/>
    <col min="12043" max="12043" width="17.7109375" customWidth="1"/>
    <col min="12044" max="12044" width="1.28515625" customWidth="1"/>
    <col min="12289" max="12289" width="45" customWidth="1"/>
    <col min="12290" max="12290" width="44.42578125" customWidth="1"/>
    <col min="12291" max="12291" width="25.7109375" bestFit="1" customWidth="1"/>
    <col min="12292" max="12295" width="17.7109375" customWidth="1"/>
    <col min="12296" max="12296" width="19.7109375" customWidth="1"/>
    <col min="12297" max="12297" width="17.7109375" customWidth="1"/>
    <col min="12298" max="12298" width="35.85546875" customWidth="1"/>
    <col min="12299" max="12299" width="17.7109375" customWidth="1"/>
    <col min="12300" max="12300" width="1.28515625" customWidth="1"/>
    <col min="12545" max="12545" width="45" customWidth="1"/>
    <col min="12546" max="12546" width="44.42578125" customWidth="1"/>
    <col min="12547" max="12547" width="25.7109375" bestFit="1" customWidth="1"/>
    <col min="12548" max="12551" width="17.7109375" customWidth="1"/>
    <col min="12552" max="12552" width="19.7109375" customWidth="1"/>
    <col min="12553" max="12553" width="17.7109375" customWidth="1"/>
    <col min="12554" max="12554" width="35.85546875" customWidth="1"/>
    <col min="12555" max="12555" width="17.7109375" customWidth="1"/>
    <col min="12556" max="12556" width="1.28515625" customWidth="1"/>
    <col min="12801" max="12801" width="45" customWidth="1"/>
    <col min="12802" max="12802" width="44.42578125" customWidth="1"/>
    <col min="12803" max="12803" width="25.7109375" bestFit="1" customWidth="1"/>
    <col min="12804" max="12807" width="17.7109375" customWidth="1"/>
    <col min="12808" max="12808" width="19.7109375" customWidth="1"/>
    <col min="12809" max="12809" width="17.7109375" customWidth="1"/>
    <col min="12810" max="12810" width="35.85546875" customWidth="1"/>
    <col min="12811" max="12811" width="17.7109375" customWidth="1"/>
    <col min="12812" max="12812" width="1.28515625" customWidth="1"/>
    <col min="13057" max="13057" width="45" customWidth="1"/>
    <col min="13058" max="13058" width="44.42578125" customWidth="1"/>
    <col min="13059" max="13059" width="25.7109375" bestFit="1" customWidth="1"/>
    <col min="13060" max="13063" width="17.7109375" customWidth="1"/>
    <col min="13064" max="13064" width="19.7109375" customWidth="1"/>
    <col min="13065" max="13065" width="17.7109375" customWidth="1"/>
    <col min="13066" max="13066" width="35.85546875" customWidth="1"/>
    <col min="13067" max="13067" width="17.7109375" customWidth="1"/>
    <col min="13068" max="13068" width="1.28515625" customWidth="1"/>
    <col min="13313" max="13313" width="45" customWidth="1"/>
    <col min="13314" max="13314" width="44.42578125" customWidth="1"/>
    <col min="13315" max="13315" width="25.7109375" bestFit="1" customWidth="1"/>
    <col min="13316" max="13319" width="17.7109375" customWidth="1"/>
    <col min="13320" max="13320" width="19.7109375" customWidth="1"/>
    <col min="13321" max="13321" width="17.7109375" customWidth="1"/>
    <col min="13322" max="13322" width="35.85546875" customWidth="1"/>
    <col min="13323" max="13323" width="17.7109375" customWidth="1"/>
    <col min="13324" max="13324" width="1.28515625" customWidth="1"/>
    <col min="13569" max="13569" width="45" customWidth="1"/>
    <col min="13570" max="13570" width="44.42578125" customWidth="1"/>
    <col min="13571" max="13571" width="25.7109375" bestFit="1" customWidth="1"/>
    <col min="13572" max="13575" width="17.7109375" customWidth="1"/>
    <col min="13576" max="13576" width="19.7109375" customWidth="1"/>
    <col min="13577" max="13577" width="17.7109375" customWidth="1"/>
    <col min="13578" max="13578" width="35.85546875" customWidth="1"/>
    <col min="13579" max="13579" width="17.7109375" customWidth="1"/>
    <col min="13580" max="13580" width="1.28515625" customWidth="1"/>
    <col min="13825" max="13825" width="45" customWidth="1"/>
    <col min="13826" max="13826" width="44.42578125" customWidth="1"/>
    <col min="13827" max="13827" width="25.7109375" bestFit="1" customWidth="1"/>
    <col min="13828" max="13831" width="17.7109375" customWidth="1"/>
    <col min="13832" max="13832" width="19.7109375" customWidth="1"/>
    <col min="13833" max="13833" width="17.7109375" customWidth="1"/>
    <col min="13834" max="13834" width="35.85546875" customWidth="1"/>
    <col min="13835" max="13835" width="17.7109375" customWidth="1"/>
    <col min="13836" max="13836" width="1.28515625" customWidth="1"/>
    <col min="14081" max="14081" width="45" customWidth="1"/>
    <col min="14082" max="14082" width="44.42578125" customWidth="1"/>
    <col min="14083" max="14083" width="25.7109375" bestFit="1" customWidth="1"/>
    <col min="14084" max="14087" width="17.7109375" customWidth="1"/>
    <col min="14088" max="14088" width="19.7109375" customWidth="1"/>
    <col min="14089" max="14089" width="17.7109375" customWidth="1"/>
    <col min="14090" max="14090" width="35.85546875" customWidth="1"/>
    <col min="14091" max="14091" width="17.7109375" customWidth="1"/>
    <col min="14092" max="14092" width="1.28515625" customWidth="1"/>
    <col min="14337" max="14337" width="45" customWidth="1"/>
    <col min="14338" max="14338" width="44.42578125" customWidth="1"/>
    <col min="14339" max="14339" width="25.7109375" bestFit="1" customWidth="1"/>
    <col min="14340" max="14343" width="17.7109375" customWidth="1"/>
    <col min="14344" max="14344" width="19.7109375" customWidth="1"/>
    <col min="14345" max="14345" width="17.7109375" customWidth="1"/>
    <col min="14346" max="14346" width="35.85546875" customWidth="1"/>
    <col min="14347" max="14347" width="17.7109375" customWidth="1"/>
    <col min="14348" max="14348" width="1.28515625" customWidth="1"/>
    <col min="14593" max="14593" width="45" customWidth="1"/>
    <col min="14594" max="14594" width="44.42578125" customWidth="1"/>
    <col min="14595" max="14595" width="25.7109375" bestFit="1" customWidth="1"/>
    <col min="14596" max="14599" width="17.7109375" customWidth="1"/>
    <col min="14600" max="14600" width="19.7109375" customWidth="1"/>
    <col min="14601" max="14601" width="17.7109375" customWidth="1"/>
    <col min="14602" max="14602" width="35.85546875" customWidth="1"/>
    <col min="14603" max="14603" width="17.7109375" customWidth="1"/>
    <col min="14604" max="14604" width="1.28515625" customWidth="1"/>
    <col min="14849" max="14849" width="45" customWidth="1"/>
    <col min="14850" max="14850" width="44.42578125" customWidth="1"/>
    <col min="14851" max="14851" width="25.7109375" bestFit="1" customWidth="1"/>
    <col min="14852" max="14855" width="17.7109375" customWidth="1"/>
    <col min="14856" max="14856" width="19.7109375" customWidth="1"/>
    <col min="14857" max="14857" width="17.7109375" customWidth="1"/>
    <col min="14858" max="14858" width="35.85546875" customWidth="1"/>
    <col min="14859" max="14859" width="17.7109375" customWidth="1"/>
    <col min="14860" max="14860" width="1.28515625" customWidth="1"/>
    <col min="15105" max="15105" width="45" customWidth="1"/>
    <col min="15106" max="15106" width="44.42578125" customWidth="1"/>
    <col min="15107" max="15107" width="25.7109375" bestFit="1" customWidth="1"/>
    <col min="15108" max="15111" width="17.7109375" customWidth="1"/>
    <col min="15112" max="15112" width="19.7109375" customWidth="1"/>
    <col min="15113" max="15113" width="17.7109375" customWidth="1"/>
    <col min="15114" max="15114" width="35.85546875" customWidth="1"/>
    <col min="15115" max="15115" width="17.7109375" customWidth="1"/>
    <col min="15116" max="15116" width="1.28515625" customWidth="1"/>
    <col min="15361" max="15361" width="45" customWidth="1"/>
    <col min="15362" max="15362" width="44.42578125" customWidth="1"/>
    <col min="15363" max="15363" width="25.7109375" bestFit="1" customWidth="1"/>
    <col min="15364" max="15367" width="17.7109375" customWidth="1"/>
    <col min="15368" max="15368" width="19.7109375" customWidth="1"/>
    <col min="15369" max="15369" width="17.7109375" customWidth="1"/>
    <col min="15370" max="15370" width="35.85546875" customWidth="1"/>
    <col min="15371" max="15371" width="17.7109375" customWidth="1"/>
    <col min="15372" max="15372" width="1.28515625" customWidth="1"/>
    <col min="15617" max="15617" width="45" customWidth="1"/>
    <col min="15618" max="15618" width="44.42578125" customWidth="1"/>
    <col min="15619" max="15619" width="25.7109375" bestFit="1" customWidth="1"/>
    <col min="15620" max="15623" width="17.7109375" customWidth="1"/>
    <col min="15624" max="15624" width="19.7109375" customWidth="1"/>
    <col min="15625" max="15625" width="17.7109375" customWidth="1"/>
    <col min="15626" max="15626" width="35.85546875" customWidth="1"/>
    <col min="15627" max="15627" width="17.7109375" customWidth="1"/>
    <col min="15628" max="15628" width="1.28515625" customWidth="1"/>
    <col min="15873" max="15873" width="45" customWidth="1"/>
    <col min="15874" max="15874" width="44.42578125" customWidth="1"/>
    <col min="15875" max="15875" width="25.7109375" bestFit="1" customWidth="1"/>
    <col min="15876" max="15879" width="17.7109375" customWidth="1"/>
    <col min="15880" max="15880" width="19.7109375" customWidth="1"/>
    <col min="15881" max="15881" width="17.7109375" customWidth="1"/>
    <col min="15882" max="15882" width="35.85546875" customWidth="1"/>
    <col min="15883" max="15883" width="17.7109375" customWidth="1"/>
    <col min="15884" max="15884" width="1.28515625" customWidth="1"/>
    <col min="16129" max="16129" width="45" customWidth="1"/>
    <col min="16130" max="16130" width="44.42578125" customWidth="1"/>
    <col min="16131" max="16131" width="25.7109375" bestFit="1" customWidth="1"/>
    <col min="16132" max="16135" width="17.7109375" customWidth="1"/>
    <col min="16136" max="16136" width="19.7109375" customWidth="1"/>
    <col min="16137" max="16137" width="17.7109375" customWidth="1"/>
    <col min="16138" max="16138" width="35.85546875" customWidth="1"/>
    <col min="16139" max="16139" width="17.7109375" customWidth="1"/>
    <col min="16140" max="16140" width="1.28515625" customWidth="1"/>
  </cols>
  <sheetData>
    <row r="1" spans="1:11" s="18" customFormat="1" x14ac:dyDescent="0.25">
      <c r="B1" s="681"/>
      <c r="C1" s="478"/>
      <c r="H1" s="508"/>
      <c r="I1" s="508"/>
      <c r="J1" s="508"/>
      <c r="K1" s="362"/>
    </row>
    <row r="2" spans="1:11" s="18" customFormat="1" x14ac:dyDescent="0.25">
      <c r="A2" s="19" t="s">
        <v>84</v>
      </c>
      <c r="B2" s="689"/>
      <c r="C2" s="479"/>
      <c r="D2" s="20"/>
      <c r="E2" s="20"/>
      <c r="F2" s="20"/>
      <c r="G2" s="20"/>
      <c r="H2" s="503"/>
      <c r="I2" s="503"/>
      <c r="J2" s="503"/>
      <c r="K2" s="881" t="s">
        <v>20</v>
      </c>
    </row>
    <row r="3" spans="1:11" s="18" customFormat="1" x14ac:dyDescent="0.25">
      <c r="A3" s="154" t="s">
        <v>85</v>
      </c>
      <c r="B3" s="689"/>
      <c r="C3" s="479"/>
      <c r="D3" s="20"/>
      <c r="E3" s="20"/>
      <c r="F3" s="20"/>
      <c r="G3" s="20"/>
      <c r="H3" s="503"/>
      <c r="I3" s="503"/>
      <c r="J3" s="503"/>
      <c r="K3" s="501"/>
    </row>
    <row r="4" spans="1:11" s="18" customFormat="1" x14ac:dyDescent="0.25">
      <c r="A4" s="29" t="s">
        <v>530</v>
      </c>
      <c r="B4" s="689"/>
      <c r="C4" s="479"/>
      <c r="D4" s="20"/>
      <c r="E4" s="20"/>
      <c r="F4" s="20"/>
      <c r="G4" s="20"/>
      <c r="H4" s="503"/>
      <c r="I4" s="503"/>
      <c r="J4" s="503"/>
      <c r="K4" s="501"/>
    </row>
    <row r="5" spans="1:11" s="18" customFormat="1" x14ac:dyDescent="0.25">
      <c r="B5" s="681"/>
      <c r="C5" s="478"/>
      <c r="H5" s="508"/>
      <c r="I5" s="508"/>
      <c r="J5" s="508"/>
      <c r="K5" s="362"/>
    </row>
    <row r="6" spans="1:11" s="18" customFormat="1" x14ac:dyDescent="0.25">
      <c r="A6" s="99" t="s">
        <v>21</v>
      </c>
      <c r="B6" s="504" t="s">
        <v>22</v>
      </c>
      <c r="C6" s="746" t="s">
        <v>23</v>
      </c>
      <c r="D6" s="99"/>
      <c r="E6" s="919" t="s">
        <v>24</v>
      </c>
      <c r="F6" s="919"/>
      <c r="G6" s="99" t="s">
        <v>25</v>
      </c>
      <c r="H6" s="932" t="s">
        <v>26</v>
      </c>
      <c r="I6" s="932"/>
      <c r="J6" s="504" t="s">
        <v>27</v>
      </c>
      <c r="K6" s="882" t="s">
        <v>28</v>
      </c>
    </row>
    <row r="7" spans="1:11" s="24" customFormat="1" x14ac:dyDescent="0.25">
      <c r="A7" s="933" t="s">
        <v>29</v>
      </c>
      <c r="B7" s="930" t="s">
        <v>30</v>
      </c>
      <c r="C7" s="930" t="s">
        <v>31</v>
      </c>
      <c r="D7" s="930" t="s">
        <v>32</v>
      </c>
      <c r="E7" s="930" t="s">
        <v>33</v>
      </c>
      <c r="F7" s="930"/>
      <c r="G7" s="930" t="s">
        <v>34</v>
      </c>
      <c r="H7" s="930" t="s">
        <v>35</v>
      </c>
      <c r="I7" s="930"/>
      <c r="J7" s="930" t="s">
        <v>36</v>
      </c>
      <c r="K7" s="931" t="s">
        <v>37</v>
      </c>
    </row>
    <row r="8" spans="1:11" s="24" customFormat="1" x14ac:dyDescent="0.25">
      <c r="A8" s="933"/>
      <c r="B8" s="930"/>
      <c r="C8" s="930"/>
      <c r="D8" s="930"/>
      <c r="E8" s="146" t="s">
        <v>38</v>
      </c>
      <c r="F8" s="146" t="s">
        <v>39</v>
      </c>
      <c r="G8" s="930"/>
      <c r="H8" s="744" t="s">
        <v>38</v>
      </c>
      <c r="I8" s="744" t="s">
        <v>39</v>
      </c>
      <c r="J8" s="930"/>
      <c r="K8" s="931"/>
    </row>
    <row r="9" spans="1:11" ht="15.95" customHeight="1" x14ac:dyDescent="0.25">
      <c r="A9" s="31" t="s">
        <v>40</v>
      </c>
      <c r="B9" s="682"/>
      <c r="C9" s="480"/>
      <c r="D9" s="155"/>
      <c r="E9" s="32"/>
      <c r="F9" s="32"/>
      <c r="G9" s="32"/>
      <c r="H9" s="880"/>
      <c r="I9" s="880"/>
      <c r="J9" s="670"/>
      <c r="K9" s="174">
        <f>SUM(K10)</f>
        <v>0</v>
      </c>
    </row>
    <row r="10" spans="1:11" ht="15.95" customHeight="1" x14ac:dyDescent="0.25">
      <c r="A10" s="35"/>
      <c r="B10" s="683"/>
      <c r="C10" s="482"/>
      <c r="D10" s="41"/>
      <c r="E10" s="41"/>
      <c r="F10" s="41"/>
      <c r="G10" s="41"/>
      <c r="H10" s="118"/>
      <c r="I10" s="118"/>
      <c r="J10" s="118"/>
      <c r="K10" s="750"/>
    </row>
    <row r="11" spans="1:11" ht="15.95" customHeight="1" x14ac:dyDescent="0.25">
      <c r="A11" s="31" t="s">
        <v>41</v>
      </c>
      <c r="B11" s="682"/>
      <c r="C11" s="480"/>
      <c r="D11" s="155"/>
      <c r="E11" s="32"/>
      <c r="F11" s="32"/>
      <c r="G11" s="32"/>
      <c r="H11" s="880"/>
      <c r="I11" s="880"/>
      <c r="J11" s="670"/>
      <c r="K11" s="174">
        <f>SUM(K12:K19)</f>
        <v>2317172.46</v>
      </c>
    </row>
    <row r="12" spans="1:11" ht="45" x14ac:dyDescent="0.25">
      <c r="A12" s="187" t="s">
        <v>277</v>
      </c>
      <c r="B12" s="181" t="s">
        <v>278</v>
      </c>
      <c r="C12" s="482" t="s">
        <v>139</v>
      </c>
      <c r="D12" s="41"/>
      <c r="E12" s="118" t="s">
        <v>279</v>
      </c>
      <c r="F12" s="118" t="s">
        <v>280</v>
      </c>
      <c r="G12" s="41"/>
      <c r="H12" s="118"/>
      <c r="I12" s="118"/>
      <c r="J12" s="179" t="s">
        <v>281</v>
      </c>
      <c r="K12" s="750">
        <f>+'[3]Cuadro 1'!D25</f>
        <v>831955.87</v>
      </c>
    </row>
    <row r="13" spans="1:11" ht="30" x14ac:dyDescent="0.25">
      <c r="A13" s="187" t="s">
        <v>282</v>
      </c>
      <c r="B13" s="181" t="s">
        <v>283</v>
      </c>
      <c r="C13" s="482" t="s">
        <v>102</v>
      </c>
      <c r="D13" s="176">
        <v>1.4999999999999999E-2</v>
      </c>
      <c r="E13" s="176">
        <v>8.0000000000000002E-3</v>
      </c>
      <c r="F13" s="163">
        <v>0.05</v>
      </c>
      <c r="G13" s="41"/>
      <c r="H13" s="118"/>
      <c r="I13" s="118"/>
      <c r="J13" s="179" t="s">
        <v>281</v>
      </c>
      <c r="K13" s="750">
        <f>+'[3]Cuadro 1'!D11</f>
        <v>371213.91</v>
      </c>
    </row>
    <row r="14" spans="1:11" x14ac:dyDescent="0.25">
      <c r="A14" s="188" t="s">
        <v>258</v>
      </c>
      <c r="B14" s="181" t="s">
        <v>284</v>
      </c>
      <c r="C14" s="482" t="s">
        <v>285</v>
      </c>
      <c r="D14" s="41"/>
      <c r="E14" s="41"/>
      <c r="F14" s="41"/>
      <c r="G14" s="41"/>
      <c r="H14" s="183" t="s">
        <v>286</v>
      </c>
      <c r="I14" s="183" t="s">
        <v>287</v>
      </c>
      <c r="J14" s="179" t="s">
        <v>281</v>
      </c>
      <c r="K14" s="750">
        <f>+'[3]Cuadro 1'!D10</f>
        <v>333465.90999999997</v>
      </c>
    </row>
    <row r="15" spans="1:11" ht="45" x14ac:dyDescent="0.25">
      <c r="A15" s="187" t="s">
        <v>288</v>
      </c>
      <c r="B15" s="181" t="s">
        <v>289</v>
      </c>
      <c r="C15" s="482" t="s">
        <v>290</v>
      </c>
      <c r="D15" s="178"/>
      <c r="E15" s="41"/>
      <c r="F15" s="41"/>
      <c r="G15" s="118" t="s">
        <v>291</v>
      </c>
      <c r="H15" s="118"/>
      <c r="I15" s="118"/>
      <c r="J15" s="179" t="s">
        <v>281</v>
      </c>
      <c r="K15" s="750">
        <f>+'[3]Cuadro 1'!D42</f>
        <v>323582.40000000002</v>
      </c>
    </row>
    <row r="16" spans="1:11" ht="45" x14ac:dyDescent="0.25">
      <c r="A16" s="187" t="s">
        <v>292</v>
      </c>
      <c r="B16" s="181" t="s">
        <v>289</v>
      </c>
      <c r="C16" s="482" t="s">
        <v>290</v>
      </c>
      <c r="D16" s="178"/>
      <c r="E16" s="41"/>
      <c r="F16" s="41"/>
      <c r="G16" s="118" t="s">
        <v>293</v>
      </c>
      <c r="H16" s="118"/>
      <c r="I16" s="118"/>
      <c r="J16" s="179" t="s">
        <v>281</v>
      </c>
      <c r="K16" s="750">
        <v>0</v>
      </c>
    </row>
    <row r="17" spans="1:11" x14ac:dyDescent="0.25">
      <c r="A17" s="187" t="s">
        <v>294</v>
      </c>
      <c r="B17" s="181" t="s">
        <v>295</v>
      </c>
      <c r="C17" s="482" t="s">
        <v>296</v>
      </c>
      <c r="D17" s="178"/>
      <c r="E17" s="41"/>
      <c r="F17" s="41"/>
      <c r="G17" s="177" t="s">
        <v>297</v>
      </c>
      <c r="H17" s="118"/>
      <c r="I17" s="118"/>
      <c r="J17" s="179" t="s">
        <v>281</v>
      </c>
      <c r="K17" s="750">
        <f>+'[3]Cuadro 1'!D12</f>
        <v>187728.47</v>
      </c>
    </row>
    <row r="18" spans="1:11" ht="30" x14ac:dyDescent="0.25">
      <c r="A18" s="188" t="s">
        <v>298</v>
      </c>
      <c r="B18" s="181" t="s">
        <v>299</v>
      </c>
      <c r="C18" s="482" t="s">
        <v>300</v>
      </c>
      <c r="D18" s="163">
        <v>0.1</v>
      </c>
      <c r="E18" s="41"/>
      <c r="F18" s="41"/>
      <c r="G18" s="41"/>
      <c r="H18" s="118"/>
      <c r="I18" s="118"/>
      <c r="J18" s="179" t="s">
        <v>281</v>
      </c>
      <c r="K18" s="750">
        <f>+'[3]Cuadro 1'!D26</f>
        <v>196974.96</v>
      </c>
    </row>
    <row r="19" spans="1:11" ht="45" x14ac:dyDescent="0.25">
      <c r="A19" s="187" t="s">
        <v>301</v>
      </c>
      <c r="B19" s="181" t="s">
        <v>302</v>
      </c>
      <c r="C19" s="482" t="s">
        <v>102</v>
      </c>
      <c r="D19" s="118"/>
      <c r="E19" s="41"/>
      <c r="F19" s="41"/>
      <c r="G19" s="41"/>
      <c r="H19" s="180" t="s">
        <v>303</v>
      </c>
      <c r="I19" s="180" t="s">
        <v>304</v>
      </c>
      <c r="J19" s="181" t="s">
        <v>281</v>
      </c>
      <c r="K19" s="750">
        <f>+'[3]Cuadro 1'!D29</f>
        <v>72250.94</v>
      </c>
    </row>
    <row r="20" spans="1:11" x14ac:dyDescent="0.25">
      <c r="A20" s="39"/>
      <c r="B20" s="181"/>
      <c r="C20" s="482"/>
      <c r="D20" s="41"/>
      <c r="E20" s="41"/>
      <c r="F20" s="41"/>
      <c r="G20" s="41"/>
      <c r="H20" s="118"/>
      <c r="I20" s="118"/>
      <c r="J20" s="179"/>
      <c r="K20" s="750"/>
    </row>
    <row r="21" spans="1:11" ht="15.95" customHeight="1" x14ac:dyDescent="0.25">
      <c r="A21" s="31" t="s">
        <v>60</v>
      </c>
      <c r="B21" s="682"/>
      <c r="C21" s="480"/>
      <c r="D21" s="155"/>
      <c r="E21" s="32"/>
      <c r="F21" s="32"/>
      <c r="G21" s="32"/>
      <c r="H21" s="880"/>
      <c r="I21" s="880"/>
      <c r="J21" s="670"/>
      <c r="K21" s="174">
        <f>+SUM(K22)</f>
        <v>456752.84</v>
      </c>
    </row>
    <row r="22" spans="1:11" s="18" customFormat="1" ht="30" x14ac:dyDescent="0.25">
      <c r="A22" s="192" t="s">
        <v>305</v>
      </c>
      <c r="B22" s="181" t="s">
        <v>278</v>
      </c>
      <c r="C22" s="482" t="s">
        <v>139</v>
      </c>
      <c r="D22" s="182">
        <v>8.6956000000000006E-2</v>
      </c>
      <c r="E22" s="88"/>
      <c r="F22" s="88"/>
      <c r="G22" s="88"/>
      <c r="H22" s="496"/>
      <c r="I22" s="496"/>
      <c r="J22" s="118" t="s">
        <v>281</v>
      </c>
      <c r="K22" s="193">
        <f>+'[3]Cuadro 1'!D30</f>
        <v>456752.84</v>
      </c>
    </row>
    <row r="23" spans="1:11" s="18" customFormat="1" ht="15.95" customHeight="1" x14ac:dyDescent="0.25">
      <c r="A23" s="35"/>
      <c r="B23" s="684"/>
      <c r="C23" s="485"/>
      <c r="D23" s="88"/>
      <c r="E23" s="88"/>
      <c r="F23" s="88"/>
      <c r="G23" s="88"/>
      <c r="H23" s="496"/>
      <c r="I23" s="496"/>
      <c r="J23" s="496"/>
      <c r="K23" s="123"/>
    </row>
    <row r="24" spans="1:11" s="18" customFormat="1" ht="15.95" customHeight="1" x14ac:dyDescent="0.25">
      <c r="A24" s="31" t="s">
        <v>61</v>
      </c>
      <c r="B24" s="682"/>
      <c r="C24" s="480"/>
      <c r="D24" s="155"/>
      <c r="E24" s="32"/>
      <c r="F24" s="32"/>
      <c r="G24" s="32"/>
      <c r="H24" s="880"/>
      <c r="I24" s="880"/>
      <c r="J24" s="670"/>
      <c r="K24" s="174">
        <f>+SUM(K25:K39)</f>
        <v>365539.51</v>
      </c>
    </row>
    <row r="25" spans="1:11" x14ac:dyDescent="0.25">
      <c r="A25" s="188" t="s">
        <v>306</v>
      </c>
      <c r="B25" s="181" t="s">
        <v>307</v>
      </c>
      <c r="C25" s="482" t="s">
        <v>308</v>
      </c>
      <c r="D25" s="41"/>
      <c r="E25" s="41"/>
      <c r="F25" s="41"/>
      <c r="G25" s="41"/>
      <c r="H25" s="183" t="s">
        <v>309</v>
      </c>
      <c r="I25" s="183" t="s">
        <v>310</v>
      </c>
      <c r="J25" s="118" t="s">
        <v>281</v>
      </c>
      <c r="K25" s="750">
        <f>+'[3]Cuadro 1'!D23</f>
        <v>119803.19</v>
      </c>
    </row>
    <row r="26" spans="1:11" x14ac:dyDescent="0.25">
      <c r="A26" s="188" t="s">
        <v>311</v>
      </c>
      <c r="B26" s="181" t="s">
        <v>312</v>
      </c>
      <c r="C26" s="482" t="s">
        <v>313</v>
      </c>
      <c r="D26" s="119">
        <v>8.0000000000000004E-4</v>
      </c>
      <c r="E26" s="41"/>
      <c r="F26" s="41"/>
      <c r="G26" s="41"/>
      <c r="H26" s="118"/>
      <c r="I26" s="118"/>
      <c r="J26" s="118" t="s">
        <v>281</v>
      </c>
      <c r="K26" s="750">
        <f>+'[3]Cuadro 1'!D20</f>
        <v>117528.2</v>
      </c>
    </row>
    <row r="27" spans="1:11" x14ac:dyDescent="0.25">
      <c r="A27" s="188" t="s">
        <v>314</v>
      </c>
      <c r="B27" s="181" t="s">
        <v>312</v>
      </c>
      <c r="C27" s="482" t="s">
        <v>313</v>
      </c>
      <c r="D27" s="119">
        <v>8.0000000000000004E-4</v>
      </c>
      <c r="E27" s="41"/>
      <c r="F27" s="41"/>
      <c r="G27" s="41"/>
      <c r="H27" s="118"/>
      <c r="I27" s="118"/>
      <c r="J27" s="118" t="s">
        <v>281</v>
      </c>
      <c r="K27" s="750">
        <f>+'[3]Cuadro 1'!D21</f>
        <v>42530.65</v>
      </c>
    </row>
    <row r="28" spans="1:11" x14ac:dyDescent="0.25">
      <c r="A28" s="188" t="s">
        <v>315</v>
      </c>
      <c r="B28" s="181" t="s">
        <v>316</v>
      </c>
      <c r="C28" s="482" t="s">
        <v>308</v>
      </c>
      <c r="D28" s="41"/>
      <c r="E28" s="41"/>
      <c r="F28" s="41"/>
      <c r="G28" s="41"/>
      <c r="H28" s="183" t="s">
        <v>317</v>
      </c>
      <c r="I28" s="183" t="s">
        <v>318</v>
      </c>
      <c r="J28" s="118" t="s">
        <v>281</v>
      </c>
      <c r="K28" s="750">
        <f>+'[3]Cuadro 1'!D17</f>
        <v>28900.38</v>
      </c>
    </row>
    <row r="29" spans="1:11" x14ac:dyDescent="0.25">
      <c r="A29" s="189" t="s">
        <v>319</v>
      </c>
      <c r="B29" s="181" t="s">
        <v>320</v>
      </c>
      <c r="C29" s="482" t="s">
        <v>308</v>
      </c>
      <c r="D29" s="119">
        <v>0.05</v>
      </c>
      <c r="E29" s="41"/>
      <c r="F29" s="41"/>
      <c r="G29" s="41"/>
      <c r="H29" s="183"/>
      <c r="I29" s="183"/>
      <c r="J29" s="118" t="s">
        <v>281</v>
      </c>
      <c r="K29" s="750">
        <f>+'[3]Cuadro 1'!D19</f>
        <v>22336.54</v>
      </c>
    </row>
    <row r="30" spans="1:11" x14ac:dyDescent="0.25">
      <c r="A30" s="189" t="s">
        <v>321</v>
      </c>
      <c r="B30" s="181" t="s">
        <v>308</v>
      </c>
      <c r="C30" s="482" t="s">
        <v>308</v>
      </c>
      <c r="D30" s="41"/>
      <c r="E30" s="41"/>
      <c r="F30" s="41"/>
      <c r="G30" s="41"/>
      <c r="H30" s="183" t="s">
        <v>322</v>
      </c>
      <c r="I30" s="183" t="s">
        <v>323</v>
      </c>
      <c r="J30" s="118" t="s">
        <v>281</v>
      </c>
      <c r="K30" s="750">
        <f>+'[3]Cuadro 1'!D24</f>
        <v>3616.25</v>
      </c>
    </row>
    <row r="31" spans="1:11" x14ac:dyDescent="0.25">
      <c r="A31" s="189" t="s">
        <v>71</v>
      </c>
      <c r="B31" s="181" t="s">
        <v>324</v>
      </c>
      <c r="C31" s="482" t="s">
        <v>325</v>
      </c>
      <c r="D31" s="41"/>
      <c r="E31" s="41"/>
      <c r="F31" s="41"/>
      <c r="G31" s="41"/>
      <c r="H31" s="183" t="s">
        <v>322</v>
      </c>
      <c r="I31" s="183" t="s">
        <v>326</v>
      </c>
      <c r="J31" s="118" t="s">
        <v>281</v>
      </c>
      <c r="K31" s="750">
        <f>+'[3]Cuadro 1'!D15</f>
        <v>2890.03</v>
      </c>
    </row>
    <row r="32" spans="1:11" x14ac:dyDescent="0.25">
      <c r="A32" s="189" t="s">
        <v>327</v>
      </c>
      <c r="B32" s="181" t="s">
        <v>328</v>
      </c>
      <c r="C32" s="482" t="s">
        <v>329</v>
      </c>
      <c r="D32" s="41"/>
      <c r="E32" s="41"/>
      <c r="F32" s="41"/>
      <c r="G32" s="41"/>
      <c r="H32" s="183" t="s">
        <v>317</v>
      </c>
      <c r="I32" s="183" t="s">
        <v>330</v>
      </c>
      <c r="J32" s="118" t="s">
        <v>281</v>
      </c>
      <c r="K32" s="750">
        <f>+'[3]Cuadro 1'!D28</f>
        <v>1446.5</v>
      </c>
    </row>
    <row r="33" spans="1:11" x14ac:dyDescent="0.25">
      <c r="A33" s="189" t="s">
        <v>331</v>
      </c>
      <c r="B33" s="181" t="s">
        <v>332</v>
      </c>
      <c r="C33" s="482" t="s">
        <v>329</v>
      </c>
      <c r="D33" s="41"/>
      <c r="E33" s="41"/>
      <c r="F33" s="41"/>
      <c r="G33" s="41"/>
      <c r="H33" s="183" t="s">
        <v>286</v>
      </c>
      <c r="I33" s="183" t="s">
        <v>333</v>
      </c>
      <c r="J33" s="118" t="s">
        <v>281</v>
      </c>
      <c r="K33" s="750">
        <f>+'[3]Cuadro 1'!D27</f>
        <v>1446.5</v>
      </c>
    </row>
    <row r="34" spans="1:11" ht="105" x14ac:dyDescent="0.25">
      <c r="A34" s="189" t="s">
        <v>334</v>
      </c>
      <c r="B34" s="181" t="s">
        <v>335</v>
      </c>
      <c r="C34" s="181"/>
      <c r="D34" s="41"/>
      <c r="E34" s="41"/>
      <c r="F34" s="41"/>
      <c r="G34" s="177" t="s">
        <v>336</v>
      </c>
      <c r="H34" s="183" t="s">
        <v>337</v>
      </c>
      <c r="I34" s="118"/>
      <c r="J34" s="118" t="s">
        <v>281</v>
      </c>
      <c r="K34" s="750">
        <f>+'[3]Cuadro 1'!D18</f>
        <v>5059.79</v>
      </c>
    </row>
    <row r="35" spans="1:11" s="18" customFormat="1" x14ac:dyDescent="0.25">
      <c r="A35" s="184" t="s">
        <v>338</v>
      </c>
      <c r="B35" s="181" t="s">
        <v>339</v>
      </c>
      <c r="C35" s="665"/>
      <c r="D35" s="88"/>
      <c r="E35" s="88"/>
      <c r="F35" s="88"/>
      <c r="G35" s="88" t="s">
        <v>330</v>
      </c>
      <c r="H35" s="496"/>
      <c r="I35" s="496"/>
      <c r="J35" s="118" t="s">
        <v>281</v>
      </c>
      <c r="K35" s="123">
        <f>+'[3]Cuadro 1'!D13</f>
        <v>3616.25</v>
      </c>
    </row>
    <row r="36" spans="1:11" s="18" customFormat="1" ht="45" x14ac:dyDescent="0.25">
      <c r="A36" s="184" t="s">
        <v>340</v>
      </c>
      <c r="B36" s="181" t="s">
        <v>341</v>
      </c>
      <c r="C36" s="482"/>
      <c r="D36" s="88"/>
      <c r="E36" s="88"/>
      <c r="F36" s="88"/>
      <c r="G36" s="88"/>
      <c r="H36" s="496"/>
      <c r="I36" s="496"/>
      <c r="J36" s="118" t="s">
        <v>281</v>
      </c>
      <c r="K36" s="123">
        <f>+'[3]Cuadro 1'!D14</f>
        <v>3616.25</v>
      </c>
    </row>
    <row r="37" spans="1:11" s="18" customFormat="1" ht="30" x14ac:dyDescent="0.25">
      <c r="A37" s="184" t="s">
        <v>62</v>
      </c>
      <c r="B37" s="181" t="s">
        <v>342</v>
      </c>
      <c r="C37" s="181"/>
      <c r="D37" s="88"/>
      <c r="E37" s="88"/>
      <c r="F37" s="88"/>
      <c r="G37" s="88"/>
      <c r="H37" s="496" t="s">
        <v>336</v>
      </c>
      <c r="I37" s="496" t="s">
        <v>343</v>
      </c>
      <c r="J37" s="118" t="s">
        <v>281</v>
      </c>
      <c r="K37" s="123">
        <f>+'[3]Cuadro 1'!D40</f>
        <v>1840.8</v>
      </c>
    </row>
    <row r="38" spans="1:11" s="18" customFormat="1" x14ac:dyDescent="0.25">
      <c r="A38" s="184" t="s">
        <v>344</v>
      </c>
      <c r="B38" s="181" t="s">
        <v>345</v>
      </c>
      <c r="C38" s="665"/>
      <c r="D38" s="88"/>
      <c r="E38" s="88"/>
      <c r="F38" s="88"/>
      <c r="G38" s="88"/>
      <c r="H38" s="496" t="s">
        <v>346</v>
      </c>
      <c r="I38" s="496" t="s">
        <v>336</v>
      </c>
      <c r="J38" s="118" t="s">
        <v>281</v>
      </c>
      <c r="K38" s="123">
        <f>+'[3]Cuadro 1'!D41</f>
        <v>3681.6</v>
      </c>
    </row>
    <row r="39" spans="1:11" s="18" customFormat="1" ht="45" x14ac:dyDescent="0.25">
      <c r="A39" s="184" t="s">
        <v>347</v>
      </c>
      <c r="B39" s="181" t="s">
        <v>348</v>
      </c>
      <c r="C39" s="485"/>
      <c r="D39" s="185">
        <v>0.03</v>
      </c>
      <c r="E39" s="88"/>
      <c r="F39" s="88"/>
      <c r="G39" s="88"/>
      <c r="H39" s="496"/>
      <c r="I39" s="496"/>
      <c r="J39" s="118" t="s">
        <v>281</v>
      </c>
      <c r="K39" s="123">
        <f>+'[3]Cuadro 1'!D16</f>
        <v>7226.58</v>
      </c>
    </row>
    <row r="40" spans="1:11" ht="15.95" customHeight="1" x14ac:dyDescent="0.25">
      <c r="A40" s="39"/>
      <c r="B40" s="181"/>
      <c r="C40" s="482"/>
      <c r="D40" s="41"/>
      <c r="E40" s="41"/>
      <c r="F40" s="41"/>
      <c r="G40" s="41"/>
      <c r="H40" s="118"/>
      <c r="I40" s="118"/>
      <c r="J40" s="118"/>
      <c r="K40" s="750"/>
    </row>
    <row r="41" spans="1:11" ht="15.95" customHeight="1" x14ac:dyDescent="0.25">
      <c r="A41" s="31" t="s">
        <v>74</v>
      </c>
      <c r="B41" s="682"/>
      <c r="C41" s="480"/>
      <c r="D41" s="155"/>
      <c r="E41" s="32"/>
      <c r="F41" s="32"/>
      <c r="G41" s="32"/>
      <c r="H41" s="880"/>
      <c r="I41" s="880"/>
      <c r="J41" s="670"/>
      <c r="K41" s="174">
        <f>+SUM(K42:K42)</f>
        <v>0</v>
      </c>
    </row>
    <row r="42" spans="1:11" ht="15.95" customHeight="1" x14ac:dyDescent="0.25">
      <c r="A42" s="35"/>
      <c r="B42" s="683"/>
      <c r="C42" s="482"/>
      <c r="D42" s="41"/>
      <c r="E42" s="41"/>
      <c r="F42" s="41"/>
      <c r="G42" s="41"/>
      <c r="H42" s="118"/>
      <c r="I42" s="118"/>
      <c r="J42" s="118"/>
      <c r="K42" s="750"/>
    </row>
    <row r="43" spans="1:11" ht="15.95" customHeight="1" x14ac:dyDescent="0.25">
      <c r="A43" s="31" t="s">
        <v>75</v>
      </c>
      <c r="B43" s="682"/>
      <c r="C43" s="480"/>
      <c r="D43" s="155"/>
      <c r="E43" s="32"/>
      <c r="F43" s="32"/>
      <c r="G43" s="32"/>
      <c r="H43" s="880"/>
      <c r="I43" s="880"/>
      <c r="J43" s="670"/>
      <c r="K43" s="174">
        <f>+SUM(K44)</f>
        <v>14923.5</v>
      </c>
    </row>
    <row r="44" spans="1:11" s="26" customFormat="1" ht="15.95" customHeight="1" x14ac:dyDescent="0.25">
      <c r="A44" s="190" t="s">
        <v>349</v>
      </c>
      <c r="B44" s="181" t="str">
        <f>+'[3]2017'!C15</f>
        <v>% mensual</v>
      </c>
      <c r="C44" s="482" t="str">
        <f>+'[3]2017'!B15</f>
        <v>por c/pago atrasado</v>
      </c>
      <c r="D44" s="163">
        <f>+'[3]2017'!D15</f>
        <v>0.05</v>
      </c>
      <c r="E44" s="41"/>
      <c r="F44" s="41"/>
      <c r="G44" s="41"/>
      <c r="H44" s="118"/>
      <c r="I44" s="118"/>
      <c r="J44" s="118" t="s">
        <v>281</v>
      </c>
      <c r="K44" s="750">
        <f>+'[3]Cuadro 1'!D22</f>
        <v>14923.5</v>
      </c>
    </row>
    <row r="45" spans="1:11" ht="15.95" customHeight="1" x14ac:dyDescent="0.25">
      <c r="A45" s="39"/>
      <c r="B45" s="181"/>
      <c r="C45" s="482"/>
      <c r="D45" s="41"/>
      <c r="E45" s="41"/>
      <c r="F45" s="41"/>
      <c r="G45" s="41"/>
      <c r="H45" s="118"/>
      <c r="I45" s="118"/>
      <c r="J45" s="118"/>
      <c r="K45" s="750"/>
    </row>
    <row r="46" spans="1:11" s="18" customFormat="1" ht="15.95" customHeight="1" x14ac:dyDescent="0.25">
      <c r="A46" s="31" t="s">
        <v>78</v>
      </c>
      <c r="B46" s="682"/>
      <c r="C46" s="480"/>
      <c r="D46" s="155"/>
      <c r="E46" s="32"/>
      <c r="F46" s="32"/>
      <c r="G46" s="32"/>
      <c r="H46" s="880"/>
      <c r="I46" s="880"/>
      <c r="J46" s="670"/>
      <c r="K46" s="174">
        <f>+SUM(K47:K47)</f>
        <v>0</v>
      </c>
    </row>
    <row r="47" spans="1:11" s="18" customFormat="1" ht="15.95" customHeight="1" x14ac:dyDescent="0.25">
      <c r="A47" s="45"/>
      <c r="B47" s="684"/>
      <c r="C47" s="485"/>
      <c r="D47" s="88"/>
      <c r="E47" s="88"/>
      <c r="F47" s="88"/>
      <c r="G47" s="88"/>
      <c r="H47" s="496"/>
      <c r="I47" s="496"/>
      <c r="J47" s="496"/>
      <c r="K47" s="123"/>
    </row>
    <row r="48" spans="1:11" ht="15.95" customHeight="1" x14ac:dyDescent="0.25">
      <c r="A48" s="31" t="s">
        <v>79</v>
      </c>
      <c r="B48" s="682"/>
      <c r="C48" s="480"/>
      <c r="D48" s="155"/>
      <c r="E48" s="32"/>
      <c r="F48" s="32"/>
      <c r="G48" s="32"/>
      <c r="H48" s="880"/>
      <c r="I48" s="880"/>
      <c r="J48" s="670"/>
      <c r="K48" s="174">
        <f>+SUM(K49:K54)</f>
        <v>370654.30999999994</v>
      </c>
    </row>
    <row r="49" spans="1:11" s="25" customFormat="1" x14ac:dyDescent="0.25">
      <c r="A49" s="190" t="s">
        <v>350</v>
      </c>
      <c r="B49" s="181"/>
      <c r="C49" s="485"/>
      <c r="D49" s="88"/>
      <c r="E49" s="88"/>
      <c r="F49" s="88"/>
      <c r="G49" s="88"/>
      <c r="H49" s="496"/>
      <c r="I49" s="496"/>
      <c r="J49" s="118" t="s">
        <v>281</v>
      </c>
      <c r="K49" s="750">
        <f>+'[3]Cuadro 1'!D33</f>
        <v>308016.09999999998</v>
      </c>
    </row>
    <row r="50" spans="1:11" s="25" customFormat="1" x14ac:dyDescent="0.25">
      <c r="A50" s="191" t="s">
        <v>351</v>
      </c>
      <c r="B50" s="181" t="s">
        <v>352</v>
      </c>
      <c r="C50" s="181" t="s">
        <v>353</v>
      </c>
      <c r="D50" s="88"/>
      <c r="E50" s="88"/>
      <c r="F50" s="88"/>
      <c r="G50" s="88"/>
      <c r="H50" s="496"/>
      <c r="I50" s="496"/>
      <c r="J50" s="118" t="s">
        <v>281</v>
      </c>
      <c r="K50" s="123">
        <f>+'[3]Cuadro 1'!D34</f>
        <v>13593.6</v>
      </c>
    </row>
    <row r="51" spans="1:11" s="25" customFormat="1" x14ac:dyDescent="0.25">
      <c r="A51" s="192" t="s">
        <v>354</v>
      </c>
      <c r="B51" s="181" t="s">
        <v>355</v>
      </c>
      <c r="C51" s="485"/>
      <c r="D51" s="88"/>
      <c r="E51" s="88"/>
      <c r="F51" s="88"/>
      <c r="G51" s="88"/>
      <c r="H51" s="496"/>
      <c r="I51" s="496"/>
      <c r="J51" s="118" t="s">
        <v>281</v>
      </c>
      <c r="K51" s="123">
        <f>+'[3]Cuadro 1'!D37</f>
        <v>27187.200000000001</v>
      </c>
    </row>
    <row r="52" spans="1:11" s="18" customFormat="1" ht="30" x14ac:dyDescent="0.25">
      <c r="A52" s="184" t="s">
        <v>356</v>
      </c>
      <c r="B52" s="181" t="s">
        <v>357</v>
      </c>
      <c r="C52" s="485"/>
      <c r="D52" s="88"/>
      <c r="E52" s="88"/>
      <c r="F52" s="88"/>
      <c r="G52" s="88"/>
      <c r="H52" s="496"/>
      <c r="I52" s="496"/>
      <c r="J52" s="118" t="s">
        <v>281</v>
      </c>
      <c r="K52" s="123">
        <f>+'[3]Cuadro 1'!D39</f>
        <v>3256.8</v>
      </c>
    </row>
    <row r="53" spans="1:11" s="18" customFormat="1" ht="30" x14ac:dyDescent="0.25">
      <c r="A53" s="184" t="s">
        <v>358</v>
      </c>
      <c r="B53" s="181" t="s">
        <v>358</v>
      </c>
      <c r="C53" s="665"/>
      <c r="D53" s="88"/>
      <c r="E53" s="88"/>
      <c r="F53" s="88"/>
      <c r="G53" s="88"/>
      <c r="H53" s="496"/>
      <c r="I53" s="496"/>
      <c r="J53" s="118" t="s">
        <v>359</v>
      </c>
      <c r="K53" s="123">
        <f>+'[3]Cuadro 1'!D35+'[3]Cuadro 1'!D36</f>
        <v>5007.01</v>
      </c>
    </row>
    <row r="54" spans="1:11" s="18" customFormat="1" ht="30" x14ac:dyDescent="0.25">
      <c r="A54" s="184" t="s">
        <v>360</v>
      </c>
      <c r="B54" s="181" t="s">
        <v>361</v>
      </c>
      <c r="C54" s="665"/>
      <c r="D54" s="88"/>
      <c r="E54" s="88"/>
      <c r="F54" s="88"/>
      <c r="G54" s="88"/>
      <c r="H54" s="496"/>
      <c r="I54" s="496"/>
      <c r="J54" s="118" t="s">
        <v>281</v>
      </c>
      <c r="K54" s="123">
        <f>+'[3]Cuadro 1'!D38</f>
        <v>13593.6</v>
      </c>
    </row>
    <row r="55" spans="1:11" ht="15.95" customHeight="1" x14ac:dyDescent="0.25">
      <c r="A55" s="186"/>
      <c r="B55" s="683"/>
      <c r="C55" s="482"/>
      <c r="D55" s="41"/>
      <c r="E55" s="41"/>
      <c r="F55" s="41"/>
      <c r="G55" s="41"/>
      <c r="H55" s="118"/>
      <c r="I55" s="118"/>
      <c r="J55" s="118"/>
      <c r="K55" s="750"/>
    </row>
    <row r="56" spans="1:11" ht="15.95" customHeight="1" x14ac:dyDescent="0.25">
      <c r="A56" s="55" t="s">
        <v>527</v>
      </c>
      <c r="B56" s="685"/>
      <c r="C56" s="487"/>
      <c r="D56" s="145"/>
      <c r="E56" s="145"/>
      <c r="F56" s="145"/>
      <c r="G56" s="145"/>
      <c r="H56" s="328"/>
      <c r="I56" s="328"/>
      <c r="J56" s="328"/>
      <c r="K56" s="194">
        <f>+K48+K46+K43+K41+K24+K21+K11+K9</f>
        <v>3525042.62</v>
      </c>
    </row>
    <row r="57" spans="1:11" x14ac:dyDescent="0.25">
      <c r="A57" s="27"/>
      <c r="B57" s="686"/>
      <c r="C57" s="489"/>
      <c r="D57" s="28"/>
      <c r="E57" s="28"/>
      <c r="F57" s="28"/>
      <c r="G57" s="28"/>
      <c r="H57" s="674"/>
      <c r="I57" s="674"/>
      <c r="J57" s="674"/>
      <c r="K57" s="375"/>
    </row>
    <row r="59" spans="1:11" x14ac:dyDescent="0.25">
      <c r="K59" s="150">
        <f>+'[3]Cuadro 1'!D8</f>
        <v>3525042.6199999996</v>
      </c>
    </row>
    <row r="60" spans="1:11" x14ac:dyDescent="0.25">
      <c r="K60" s="150">
        <f>+K59-K56</f>
        <v>0</v>
      </c>
    </row>
  </sheetData>
  <mergeCells count="11">
    <mergeCell ref="J7:J8"/>
    <mergeCell ref="K7:K8"/>
    <mergeCell ref="H6:I6"/>
    <mergeCell ref="A7:A8"/>
    <mergeCell ref="B7:B8"/>
    <mergeCell ref="C7:C8"/>
    <mergeCell ref="D7:D8"/>
    <mergeCell ref="E7:F7"/>
    <mergeCell ref="G7:G8"/>
    <mergeCell ref="H7:I7"/>
    <mergeCell ref="E6:F6"/>
  </mergeCells>
  <pageMargins left="0.22" right="0.16" top="0.74803149606299213" bottom="0.74803149606299213" header="0.31496062992125984" footer="0.31496062992125984"/>
  <pageSetup paperSize="9" scale="57" orientation="landscape" r:id="rId1"/>
  <ignoredErrors>
    <ignoredError sqref="G14:I19 H37:I38 H25:I33 G34:G39"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80" zoomScaleNormal="80" workbookViewId="0">
      <selection activeCell="M12" sqref="M12"/>
    </sheetView>
  </sheetViews>
  <sheetFormatPr baseColWidth="10" defaultRowHeight="15" x14ac:dyDescent="0.25"/>
  <cols>
    <col min="1" max="1" width="71" style="104" customWidth="1"/>
    <col min="2" max="2" width="21" style="900" customWidth="1"/>
    <col min="3" max="3" width="17.42578125" style="907" bestFit="1" customWidth="1"/>
    <col min="4" max="4" width="22.140625" style="104" bestFit="1" customWidth="1"/>
    <col min="5" max="5" width="9.7109375" style="104" customWidth="1"/>
    <col min="6" max="6" width="10.7109375" style="104" customWidth="1"/>
    <col min="7" max="7" width="9.28515625" style="104" bestFit="1" customWidth="1"/>
    <col min="8" max="8" width="8.42578125" style="104" bestFit="1" customWidth="1"/>
    <col min="9" max="9" width="8.85546875" style="104" bestFit="1" customWidth="1"/>
    <col min="10" max="10" width="19.85546875" style="104" bestFit="1" customWidth="1"/>
    <col min="11" max="11" width="17.42578125" style="879" bestFit="1" customWidth="1"/>
    <col min="12" max="12" width="10.42578125" style="104" customWidth="1"/>
    <col min="13" max="256" width="11.42578125" style="104"/>
    <col min="257" max="257" width="71" style="104" customWidth="1"/>
    <col min="258" max="267" width="17.7109375" style="104" customWidth="1"/>
    <col min="268" max="268" width="1.28515625" style="104" customWidth="1"/>
    <col min="269" max="512" width="11.42578125" style="104"/>
    <col min="513" max="513" width="71" style="104" customWidth="1"/>
    <col min="514" max="523" width="17.7109375" style="104" customWidth="1"/>
    <col min="524" max="524" width="1.28515625" style="104" customWidth="1"/>
    <col min="525" max="768" width="11.42578125" style="104"/>
    <col min="769" max="769" width="71" style="104" customWidth="1"/>
    <col min="770" max="779" width="17.7109375" style="104" customWidth="1"/>
    <col min="780" max="780" width="1.28515625" style="104" customWidth="1"/>
    <col min="781" max="1024" width="11.42578125" style="104"/>
    <col min="1025" max="1025" width="71" style="104" customWidth="1"/>
    <col min="1026" max="1035" width="17.7109375" style="104" customWidth="1"/>
    <col min="1036" max="1036" width="1.28515625" style="104" customWidth="1"/>
    <col min="1037" max="1280" width="11.42578125" style="104"/>
    <col min="1281" max="1281" width="71" style="104" customWidth="1"/>
    <col min="1282" max="1291" width="17.7109375" style="104" customWidth="1"/>
    <col min="1292" max="1292" width="1.28515625" style="104" customWidth="1"/>
    <col min="1293" max="1536" width="11.42578125" style="104"/>
    <col min="1537" max="1537" width="71" style="104" customWidth="1"/>
    <col min="1538" max="1547" width="17.7109375" style="104" customWidth="1"/>
    <col min="1548" max="1548" width="1.28515625" style="104" customWidth="1"/>
    <col min="1549" max="1792" width="11.42578125" style="104"/>
    <col min="1793" max="1793" width="71" style="104" customWidth="1"/>
    <col min="1794" max="1803" width="17.7109375" style="104" customWidth="1"/>
    <col min="1804" max="1804" width="1.28515625" style="104" customWidth="1"/>
    <col min="1805" max="2048" width="11.42578125" style="104"/>
    <col min="2049" max="2049" width="71" style="104" customWidth="1"/>
    <col min="2050" max="2059" width="17.7109375" style="104" customWidth="1"/>
    <col min="2060" max="2060" width="1.28515625" style="104" customWidth="1"/>
    <col min="2061" max="2304" width="11.42578125" style="104"/>
    <col min="2305" max="2305" width="71" style="104" customWidth="1"/>
    <col min="2306" max="2315" width="17.7109375" style="104" customWidth="1"/>
    <col min="2316" max="2316" width="1.28515625" style="104" customWidth="1"/>
    <col min="2317" max="2560" width="11.42578125" style="104"/>
    <col min="2561" max="2561" width="71" style="104" customWidth="1"/>
    <col min="2562" max="2571" width="17.7109375" style="104" customWidth="1"/>
    <col min="2572" max="2572" width="1.28515625" style="104" customWidth="1"/>
    <col min="2573" max="2816" width="11.42578125" style="104"/>
    <col min="2817" max="2817" width="71" style="104" customWidth="1"/>
    <col min="2818" max="2827" width="17.7109375" style="104" customWidth="1"/>
    <col min="2828" max="2828" width="1.28515625" style="104" customWidth="1"/>
    <col min="2829" max="3072" width="11.42578125" style="104"/>
    <col min="3073" max="3073" width="71" style="104" customWidth="1"/>
    <col min="3074" max="3083" width="17.7109375" style="104" customWidth="1"/>
    <col min="3084" max="3084" width="1.28515625" style="104" customWidth="1"/>
    <col min="3085" max="3328" width="11.42578125" style="104"/>
    <col min="3329" max="3329" width="71" style="104" customWidth="1"/>
    <col min="3330" max="3339" width="17.7109375" style="104" customWidth="1"/>
    <col min="3340" max="3340" width="1.28515625" style="104" customWidth="1"/>
    <col min="3341" max="3584" width="11.42578125" style="104"/>
    <col min="3585" max="3585" width="71" style="104" customWidth="1"/>
    <col min="3586" max="3595" width="17.7109375" style="104" customWidth="1"/>
    <col min="3596" max="3596" width="1.28515625" style="104" customWidth="1"/>
    <col min="3597" max="3840" width="11.42578125" style="104"/>
    <col min="3841" max="3841" width="71" style="104" customWidth="1"/>
    <col min="3842" max="3851" width="17.7109375" style="104" customWidth="1"/>
    <col min="3852" max="3852" width="1.28515625" style="104" customWidth="1"/>
    <col min="3853" max="4096" width="11.42578125" style="104"/>
    <col min="4097" max="4097" width="71" style="104" customWidth="1"/>
    <col min="4098" max="4107" width="17.7109375" style="104" customWidth="1"/>
    <col min="4108" max="4108" width="1.28515625" style="104" customWidth="1"/>
    <col min="4109" max="4352" width="11.42578125" style="104"/>
    <col min="4353" max="4353" width="71" style="104" customWidth="1"/>
    <col min="4354" max="4363" width="17.7109375" style="104" customWidth="1"/>
    <col min="4364" max="4364" width="1.28515625" style="104" customWidth="1"/>
    <col min="4365" max="4608" width="11.42578125" style="104"/>
    <col min="4609" max="4609" width="71" style="104" customWidth="1"/>
    <col min="4610" max="4619" width="17.7109375" style="104" customWidth="1"/>
    <col min="4620" max="4620" width="1.28515625" style="104" customWidth="1"/>
    <col min="4621" max="4864" width="11.42578125" style="104"/>
    <col min="4865" max="4865" width="71" style="104" customWidth="1"/>
    <col min="4866" max="4875" width="17.7109375" style="104" customWidth="1"/>
    <col min="4876" max="4876" width="1.28515625" style="104" customWidth="1"/>
    <col min="4877" max="5120" width="11.42578125" style="104"/>
    <col min="5121" max="5121" width="71" style="104" customWidth="1"/>
    <col min="5122" max="5131" width="17.7109375" style="104" customWidth="1"/>
    <col min="5132" max="5132" width="1.28515625" style="104" customWidth="1"/>
    <col min="5133" max="5376" width="11.42578125" style="104"/>
    <col min="5377" max="5377" width="71" style="104" customWidth="1"/>
    <col min="5378" max="5387" width="17.7109375" style="104" customWidth="1"/>
    <col min="5388" max="5388" width="1.28515625" style="104" customWidth="1"/>
    <col min="5389" max="5632" width="11.42578125" style="104"/>
    <col min="5633" max="5633" width="71" style="104" customWidth="1"/>
    <col min="5634" max="5643" width="17.7109375" style="104" customWidth="1"/>
    <col min="5644" max="5644" width="1.28515625" style="104" customWidth="1"/>
    <col min="5645" max="5888" width="11.42578125" style="104"/>
    <col min="5889" max="5889" width="71" style="104" customWidth="1"/>
    <col min="5890" max="5899" width="17.7109375" style="104" customWidth="1"/>
    <col min="5900" max="5900" width="1.28515625" style="104" customWidth="1"/>
    <col min="5901" max="6144" width="11.42578125" style="104"/>
    <col min="6145" max="6145" width="71" style="104" customWidth="1"/>
    <col min="6146" max="6155" width="17.7109375" style="104" customWidth="1"/>
    <col min="6156" max="6156" width="1.28515625" style="104" customWidth="1"/>
    <col min="6157" max="6400" width="11.42578125" style="104"/>
    <col min="6401" max="6401" width="71" style="104" customWidth="1"/>
    <col min="6402" max="6411" width="17.7109375" style="104" customWidth="1"/>
    <col min="6412" max="6412" width="1.28515625" style="104" customWidth="1"/>
    <col min="6413" max="6656" width="11.42578125" style="104"/>
    <col min="6657" max="6657" width="71" style="104" customWidth="1"/>
    <col min="6658" max="6667" width="17.7109375" style="104" customWidth="1"/>
    <col min="6668" max="6668" width="1.28515625" style="104" customWidth="1"/>
    <col min="6669" max="6912" width="11.42578125" style="104"/>
    <col min="6913" max="6913" width="71" style="104" customWidth="1"/>
    <col min="6914" max="6923" width="17.7109375" style="104" customWidth="1"/>
    <col min="6924" max="6924" width="1.28515625" style="104" customWidth="1"/>
    <col min="6925" max="7168" width="11.42578125" style="104"/>
    <col min="7169" max="7169" width="71" style="104" customWidth="1"/>
    <col min="7170" max="7179" width="17.7109375" style="104" customWidth="1"/>
    <col min="7180" max="7180" width="1.28515625" style="104" customWidth="1"/>
    <col min="7181" max="7424" width="11.42578125" style="104"/>
    <col min="7425" max="7425" width="71" style="104" customWidth="1"/>
    <col min="7426" max="7435" width="17.7109375" style="104" customWidth="1"/>
    <col min="7436" max="7436" width="1.28515625" style="104" customWidth="1"/>
    <col min="7437" max="7680" width="11.42578125" style="104"/>
    <col min="7681" max="7681" width="71" style="104" customWidth="1"/>
    <col min="7682" max="7691" width="17.7109375" style="104" customWidth="1"/>
    <col min="7692" max="7692" width="1.28515625" style="104" customWidth="1"/>
    <col min="7693" max="7936" width="11.42578125" style="104"/>
    <col min="7937" max="7937" width="71" style="104" customWidth="1"/>
    <col min="7938" max="7947" width="17.7109375" style="104" customWidth="1"/>
    <col min="7948" max="7948" width="1.28515625" style="104" customWidth="1"/>
    <col min="7949" max="8192" width="11.42578125" style="104"/>
    <col min="8193" max="8193" width="71" style="104" customWidth="1"/>
    <col min="8194" max="8203" width="17.7109375" style="104" customWidth="1"/>
    <col min="8204" max="8204" width="1.28515625" style="104" customWidth="1"/>
    <col min="8205" max="8448" width="11.42578125" style="104"/>
    <col min="8449" max="8449" width="71" style="104" customWidth="1"/>
    <col min="8450" max="8459" width="17.7109375" style="104" customWidth="1"/>
    <col min="8460" max="8460" width="1.28515625" style="104" customWidth="1"/>
    <col min="8461" max="8704" width="11.42578125" style="104"/>
    <col min="8705" max="8705" width="71" style="104" customWidth="1"/>
    <col min="8706" max="8715" width="17.7109375" style="104" customWidth="1"/>
    <col min="8716" max="8716" width="1.28515625" style="104" customWidth="1"/>
    <col min="8717" max="8960" width="11.42578125" style="104"/>
    <col min="8961" max="8961" width="71" style="104" customWidth="1"/>
    <col min="8962" max="8971" width="17.7109375" style="104" customWidth="1"/>
    <col min="8972" max="8972" width="1.28515625" style="104" customWidth="1"/>
    <col min="8973" max="9216" width="11.42578125" style="104"/>
    <col min="9217" max="9217" width="71" style="104" customWidth="1"/>
    <col min="9218" max="9227" width="17.7109375" style="104" customWidth="1"/>
    <col min="9228" max="9228" width="1.28515625" style="104" customWidth="1"/>
    <col min="9229" max="9472" width="11.42578125" style="104"/>
    <col min="9473" max="9473" width="71" style="104" customWidth="1"/>
    <col min="9474" max="9483" width="17.7109375" style="104" customWidth="1"/>
    <col min="9484" max="9484" width="1.28515625" style="104" customWidth="1"/>
    <col min="9485" max="9728" width="11.42578125" style="104"/>
    <col min="9729" max="9729" width="71" style="104" customWidth="1"/>
    <col min="9730" max="9739" width="17.7109375" style="104" customWidth="1"/>
    <col min="9740" max="9740" width="1.28515625" style="104" customWidth="1"/>
    <col min="9741" max="9984" width="11.42578125" style="104"/>
    <col min="9985" max="9985" width="71" style="104" customWidth="1"/>
    <col min="9986" max="9995" width="17.7109375" style="104" customWidth="1"/>
    <col min="9996" max="9996" width="1.28515625" style="104" customWidth="1"/>
    <col min="9997" max="10240" width="11.42578125" style="104"/>
    <col min="10241" max="10241" width="71" style="104" customWidth="1"/>
    <col min="10242" max="10251" width="17.7109375" style="104" customWidth="1"/>
    <col min="10252" max="10252" width="1.28515625" style="104" customWidth="1"/>
    <col min="10253" max="10496" width="11.42578125" style="104"/>
    <col min="10497" max="10497" width="71" style="104" customWidth="1"/>
    <col min="10498" max="10507" width="17.7109375" style="104" customWidth="1"/>
    <col min="10508" max="10508" width="1.28515625" style="104" customWidth="1"/>
    <col min="10509" max="10752" width="11.42578125" style="104"/>
    <col min="10753" max="10753" width="71" style="104" customWidth="1"/>
    <col min="10754" max="10763" width="17.7109375" style="104" customWidth="1"/>
    <col min="10764" max="10764" width="1.28515625" style="104" customWidth="1"/>
    <col min="10765" max="11008" width="11.42578125" style="104"/>
    <col min="11009" max="11009" width="71" style="104" customWidth="1"/>
    <col min="11010" max="11019" width="17.7109375" style="104" customWidth="1"/>
    <col min="11020" max="11020" width="1.28515625" style="104" customWidth="1"/>
    <col min="11021" max="11264" width="11.42578125" style="104"/>
    <col min="11265" max="11265" width="71" style="104" customWidth="1"/>
    <col min="11266" max="11275" width="17.7109375" style="104" customWidth="1"/>
    <col min="11276" max="11276" width="1.28515625" style="104" customWidth="1"/>
    <col min="11277" max="11520" width="11.42578125" style="104"/>
    <col min="11521" max="11521" width="71" style="104" customWidth="1"/>
    <col min="11522" max="11531" width="17.7109375" style="104" customWidth="1"/>
    <col min="11532" max="11532" width="1.28515625" style="104" customWidth="1"/>
    <col min="11533" max="11776" width="11.42578125" style="104"/>
    <col min="11777" max="11777" width="71" style="104" customWidth="1"/>
    <col min="11778" max="11787" width="17.7109375" style="104" customWidth="1"/>
    <col min="11788" max="11788" width="1.28515625" style="104" customWidth="1"/>
    <col min="11789" max="12032" width="11.42578125" style="104"/>
    <col min="12033" max="12033" width="71" style="104" customWidth="1"/>
    <col min="12034" max="12043" width="17.7109375" style="104" customWidth="1"/>
    <col min="12044" max="12044" width="1.28515625" style="104" customWidth="1"/>
    <col min="12045" max="12288" width="11.42578125" style="104"/>
    <col min="12289" max="12289" width="71" style="104" customWidth="1"/>
    <col min="12290" max="12299" width="17.7109375" style="104" customWidth="1"/>
    <col min="12300" max="12300" width="1.28515625" style="104" customWidth="1"/>
    <col min="12301" max="12544" width="11.42578125" style="104"/>
    <col min="12545" max="12545" width="71" style="104" customWidth="1"/>
    <col min="12546" max="12555" width="17.7109375" style="104" customWidth="1"/>
    <col min="12556" max="12556" width="1.28515625" style="104" customWidth="1"/>
    <col min="12557" max="12800" width="11.42578125" style="104"/>
    <col min="12801" max="12801" width="71" style="104" customWidth="1"/>
    <col min="12802" max="12811" width="17.7109375" style="104" customWidth="1"/>
    <col min="12812" max="12812" width="1.28515625" style="104" customWidth="1"/>
    <col min="12813" max="13056" width="11.42578125" style="104"/>
    <col min="13057" max="13057" width="71" style="104" customWidth="1"/>
    <col min="13058" max="13067" width="17.7109375" style="104" customWidth="1"/>
    <col min="13068" max="13068" width="1.28515625" style="104" customWidth="1"/>
    <col min="13069" max="13312" width="11.42578125" style="104"/>
    <col min="13313" max="13313" width="71" style="104" customWidth="1"/>
    <col min="13314" max="13323" width="17.7109375" style="104" customWidth="1"/>
    <col min="13324" max="13324" width="1.28515625" style="104" customWidth="1"/>
    <col min="13325" max="13568" width="11.42578125" style="104"/>
    <col min="13569" max="13569" width="71" style="104" customWidth="1"/>
    <col min="13570" max="13579" width="17.7109375" style="104" customWidth="1"/>
    <col min="13580" max="13580" width="1.28515625" style="104" customWidth="1"/>
    <col min="13581" max="13824" width="11.42578125" style="104"/>
    <col min="13825" max="13825" width="71" style="104" customWidth="1"/>
    <col min="13826" max="13835" width="17.7109375" style="104" customWidth="1"/>
    <col min="13836" max="13836" width="1.28515625" style="104" customWidth="1"/>
    <col min="13837" max="14080" width="11.42578125" style="104"/>
    <col min="14081" max="14081" width="71" style="104" customWidth="1"/>
    <col min="14082" max="14091" width="17.7109375" style="104" customWidth="1"/>
    <col min="14092" max="14092" width="1.28515625" style="104" customWidth="1"/>
    <col min="14093" max="14336" width="11.42578125" style="104"/>
    <col min="14337" max="14337" width="71" style="104" customWidth="1"/>
    <col min="14338" max="14347" width="17.7109375" style="104" customWidth="1"/>
    <col min="14348" max="14348" width="1.28515625" style="104" customWidth="1"/>
    <col min="14349" max="14592" width="11.42578125" style="104"/>
    <col min="14593" max="14593" width="71" style="104" customWidth="1"/>
    <col min="14594" max="14603" width="17.7109375" style="104" customWidth="1"/>
    <col min="14604" max="14604" width="1.28515625" style="104" customWidth="1"/>
    <col min="14605" max="14848" width="11.42578125" style="104"/>
    <col min="14849" max="14849" width="71" style="104" customWidth="1"/>
    <col min="14850" max="14859" width="17.7109375" style="104" customWidth="1"/>
    <col min="14860" max="14860" width="1.28515625" style="104" customWidth="1"/>
    <col min="14861" max="15104" width="11.42578125" style="104"/>
    <col min="15105" max="15105" width="71" style="104" customWidth="1"/>
    <col min="15106" max="15115" width="17.7109375" style="104" customWidth="1"/>
    <col min="15116" max="15116" width="1.28515625" style="104" customWidth="1"/>
    <col min="15117" max="15360" width="11.42578125" style="104"/>
    <col min="15361" max="15361" width="71" style="104" customWidth="1"/>
    <col min="15362" max="15371" width="17.7109375" style="104" customWidth="1"/>
    <col min="15372" max="15372" width="1.28515625" style="104" customWidth="1"/>
    <col min="15373" max="15616" width="11.42578125" style="104"/>
    <col min="15617" max="15617" width="71" style="104" customWidth="1"/>
    <col min="15618" max="15627" width="17.7109375" style="104" customWidth="1"/>
    <col min="15628" max="15628" width="1.28515625" style="104" customWidth="1"/>
    <col min="15629" max="15872" width="11.42578125" style="104"/>
    <col min="15873" max="15873" width="71" style="104" customWidth="1"/>
    <col min="15874" max="15883" width="17.7109375" style="104" customWidth="1"/>
    <col min="15884" max="15884" width="1.28515625" style="104" customWidth="1"/>
    <col min="15885" max="16128" width="11.42578125" style="104"/>
    <col min="16129" max="16129" width="71" style="104" customWidth="1"/>
    <col min="16130" max="16139" width="17.7109375" style="104" customWidth="1"/>
    <col min="16140" max="16140" width="1.28515625" style="104" customWidth="1"/>
    <col min="16141" max="16384" width="11.42578125" style="104"/>
  </cols>
  <sheetData>
    <row r="1" spans="1:11" s="100" customFormat="1" x14ac:dyDescent="0.25">
      <c r="A1" s="983"/>
      <c r="B1" s="983"/>
      <c r="C1" s="983"/>
      <c r="D1" s="983"/>
      <c r="E1" s="983"/>
      <c r="F1" s="983"/>
      <c r="G1" s="983"/>
      <c r="H1" s="983"/>
      <c r="I1" s="983"/>
      <c r="J1" s="983"/>
      <c r="K1" s="983"/>
    </row>
    <row r="2" spans="1:11" s="100" customFormat="1" x14ac:dyDescent="0.25">
      <c r="A2" s="19" t="s">
        <v>84</v>
      </c>
      <c r="B2" s="894"/>
      <c r="C2" s="901"/>
      <c r="D2" s="101"/>
      <c r="E2" s="101"/>
      <c r="F2" s="101"/>
      <c r="G2" s="101"/>
      <c r="H2" s="101"/>
      <c r="I2" s="101"/>
      <c r="J2" s="101"/>
      <c r="K2" s="875" t="s">
        <v>20</v>
      </c>
    </row>
    <row r="3" spans="1:11" s="100" customFormat="1" x14ac:dyDescent="0.25">
      <c r="A3" s="154" t="s">
        <v>85</v>
      </c>
      <c r="B3" s="894"/>
      <c r="C3" s="901"/>
      <c r="D3" s="101"/>
      <c r="E3" s="101"/>
      <c r="F3" s="101"/>
      <c r="G3" s="101"/>
      <c r="H3" s="101"/>
      <c r="I3" s="101"/>
      <c r="J3" s="101"/>
      <c r="K3" s="876"/>
    </row>
    <row r="4" spans="1:11" s="100" customFormat="1" x14ac:dyDescent="0.25">
      <c r="A4" s="29" t="s">
        <v>2329</v>
      </c>
      <c r="B4" s="894"/>
      <c r="C4" s="901"/>
      <c r="D4" s="101"/>
      <c r="E4" s="101"/>
      <c r="F4" s="101"/>
      <c r="G4" s="101"/>
      <c r="H4" s="101"/>
      <c r="I4" s="101"/>
      <c r="J4" s="101"/>
      <c r="K4" s="876"/>
    </row>
    <row r="5" spans="1:11" s="100" customFormat="1" x14ac:dyDescent="0.25">
      <c r="B5" s="895"/>
      <c r="C5" s="902"/>
      <c r="K5" s="874"/>
    </row>
    <row r="6" spans="1:11" s="100" customFormat="1" x14ac:dyDescent="0.25">
      <c r="A6" s="401" t="s">
        <v>21</v>
      </c>
      <c r="B6" s="751" t="s">
        <v>22</v>
      </c>
      <c r="C6" s="751" t="s">
        <v>23</v>
      </c>
      <c r="D6" s="401"/>
      <c r="E6" s="975" t="s">
        <v>24</v>
      </c>
      <c r="F6" s="975"/>
      <c r="G6" s="401" t="s">
        <v>25</v>
      </c>
      <c r="H6" s="974" t="s">
        <v>26</v>
      </c>
      <c r="I6" s="974"/>
      <c r="J6" s="401" t="s">
        <v>27</v>
      </c>
      <c r="K6" s="877" t="s">
        <v>28</v>
      </c>
    </row>
    <row r="7" spans="1:11" s="103" customFormat="1" ht="15" customHeight="1" x14ac:dyDescent="0.25">
      <c r="A7" s="933" t="s">
        <v>29</v>
      </c>
      <c r="B7" s="984" t="s">
        <v>30</v>
      </c>
      <c r="C7" s="986" t="s">
        <v>31</v>
      </c>
      <c r="D7" s="986" t="s">
        <v>32</v>
      </c>
      <c r="E7" s="986" t="s">
        <v>33</v>
      </c>
      <c r="F7" s="986"/>
      <c r="G7" s="986" t="s">
        <v>34</v>
      </c>
      <c r="H7" s="986" t="s">
        <v>35</v>
      </c>
      <c r="I7" s="986"/>
      <c r="J7" s="986" t="s">
        <v>36</v>
      </c>
      <c r="K7" s="980" t="s">
        <v>37</v>
      </c>
    </row>
    <row r="8" spans="1:11" s="103" customFormat="1" x14ac:dyDescent="0.25">
      <c r="A8" s="933"/>
      <c r="B8" s="985"/>
      <c r="C8" s="986"/>
      <c r="D8" s="986"/>
      <c r="E8" s="883" t="s">
        <v>38</v>
      </c>
      <c r="F8" s="883" t="s">
        <v>39</v>
      </c>
      <c r="G8" s="986"/>
      <c r="H8" s="883" t="s">
        <v>38</v>
      </c>
      <c r="I8" s="883" t="s">
        <v>39</v>
      </c>
      <c r="J8" s="986"/>
      <c r="K8" s="980"/>
    </row>
    <row r="9" spans="1:11" ht="15.95" customHeight="1" x14ac:dyDescent="0.25">
      <c r="A9" s="31" t="s">
        <v>40</v>
      </c>
      <c r="B9" s="682"/>
      <c r="C9" s="480"/>
      <c r="D9" s="155"/>
      <c r="E9" s="32"/>
      <c r="F9" s="32"/>
      <c r="G9" s="32"/>
      <c r="H9" s="880"/>
      <c r="I9" s="880"/>
      <c r="J9" s="670"/>
      <c r="K9" s="174">
        <f>SUM(K10)</f>
        <v>0</v>
      </c>
    </row>
    <row r="10" spans="1:11" ht="15.95" customHeight="1" x14ac:dyDescent="0.25">
      <c r="A10" s="884"/>
      <c r="B10" s="896"/>
      <c r="C10" s="903"/>
      <c r="D10" s="885"/>
      <c r="E10" s="885"/>
      <c r="F10" s="885"/>
      <c r="G10" s="885"/>
      <c r="H10" s="885"/>
      <c r="I10" s="885"/>
      <c r="J10" s="885"/>
      <c r="K10" s="908"/>
    </row>
    <row r="11" spans="1:11" ht="15.95" customHeight="1" x14ac:dyDescent="0.25">
      <c r="A11" s="31" t="s">
        <v>41</v>
      </c>
      <c r="B11" s="682"/>
      <c r="C11" s="480"/>
      <c r="D11" s="155"/>
      <c r="E11" s="32"/>
      <c r="F11" s="32"/>
      <c r="G11" s="32"/>
      <c r="H11" s="880"/>
      <c r="I11" s="880"/>
      <c r="J11" s="670"/>
      <c r="K11" s="174">
        <f>SUM(K12:K15)</f>
        <v>164400000</v>
      </c>
    </row>
    <row r="12" spans="1:11" ht="15.95" customHeight="1" x14ac:dyDescent="0.25">
      <c r="A12" s="889" t="s">
        <v>1742</v>
      </c>
      <c r="B12" s="897" t="s">
        <v>254</v>
      </c>
      <c r="C12" s="904" t="s">
        <v>44</v>
      </c>
      <c r="D12" s="891">
        <v>1.6500000000000001E-2</v>
      </c>
      <c r="E12" s="891">
        <v>6.000000000000001E-3</v>
      </c>
      <c r="F12" s="891">
        <v>6.6000000000000003E-2</v>
      </c>
      <c r="G12" s="890" t="s">
        <v>260</v>
      </c>
      <c r="H12" s="885"/>
      <c r="I12" s="885"/>
      <c r="J12" s="981" t="s">
        <v>1743</v>
      </c>
      <c r="K12" s="909">
        <v>62500000</v>
      </c>
    </row>
    <row r="13" spans="1:11" ht="15.95" customHeight="1" x14ac:dyDescent="0.25">
      <c r="A13" s="886" t="s">
        <v>1744</v>
      </c>
      <c r="B13" s="897" t="s">
        <v>1745</v>
      </c>
      <c r="C13" s="904" t="s">
        <v>44</v>
      </c>
      <c r="D13" s="890" t="s">
        <v>1746</v>
      </c>
      <c r="E13" s="890"/>
      <c r="F13" s="891">
        <v>0.15</v>
      </c>
      <c r="G13" s="890" t="s">
        <v>260</v>
      </c>
      <c r="H13" s="885"/>
      <c r="I13" s="885"/>
      <c r="J13" s="981"/>
      <c r="K13" s="135">
        <v>60000000</v>
      </c>
    </row>
    <row r="14" spans="1:11" ht="15.95" customHeight="1" x14ac:dyDescent="0.25">
      <c r="A14" s="886" t="s">
        <v>1747</v>
      </c>
      <c r="B14" s="897" t="s">
        <v>1748</v>
      </c>
      <c r="C14" s="904" t="s">
        <v>44</v>
      </c>
      <c r="D14" s="890" t="s">
        <v>260</v>
      </c>
      <c r="E14" s="890"/>
      <c r="F14" s="890"/>
      <c r="G14" s="890" t="s">
        <v>260</v>
      </c>
      <c r="H14" s="885"/>
      <c r="I14" s="885"/>
      <c r="J14" s="981"/>
      <c r="K14" s="135">
        <f>22800000+700000</f>
        <v>23500000</v>
      </c>
    </row>
    <row r="15" spans="1:11" ht="15.95" customHeight="1" x14ac:dyDescent="0.25">
      <c r="A15" s="886" t="s">
        <v>258</v>
      </c>
      <c r="B15" s="897" t="s">
        <v>1749</v>
      </c>
      <c r="C15" s="904" t="s">
        <v>44</v>
      </c>
      <c r="D15" s="890" t="s">
        <v>260</v>
      </c>
      <c r="E15" s="890"/>
      <c r="F15" s="890"/>
      <c r="G15" s="890" t="s">
        <v>260</v>
      </c>
      <c r="H15" s="885"/>
      <c r="I15" s="885"/>
      <c r="J15" s="981"/>
      <c r="K15" s="135">
        <v>18400000</v>
      </c>
    </row>
    <row r="16" spans="1:11" ht="15.95" customHeight="1" x14ac:dyDescent="0.25">
      <c r="A16" s="884"/>
      <c r="B16" s="896"/>
      <c r="C16" s="903"/>
      <c r="D16" s="885"/>
      <c r="E16" s="885"/>
      <c r="F16" s="885"/>
      <c r="G16" s="885"/>
      <c r="H16" s="885"/>
      <c r="I16" s="885"/>
      <c r="J16" s="885"/>
      <c r="K16" s="909"/>
    </row>
    <row r="17" spans="1:11" s="100" customFormat="1" ht="15.95" customHeight="1" x14ac:dyDescent="0.25">
      <c r="A17" s="31" t="s">
        <v>60</v>
      </c>
      <c r="B17" s="682"/>
      <c r="C17" s="480"/>
      <c r="D17" s="155"/>
      <c r="E17" s="32"/>
      <c r="F17" s="32"/>
      <c r="G17" s="32"/>
      <c r="H17" s="880"/>
      <c r="I17" s="880"/>
      <c r="J17" s="670"/>
      <c r="K17" s="174">
        <f>SUM(K18)</f>
        <v>7850000</v>
      </c>
    </row>
    <row r="18" spans="1:11" s="105" customFormat="1" ht="15.95" customHeight="1" x14ac:dyDescent="0.25">
      <c r="A18" s="892" t="s">
        <v>1750</v>
      </c>
      <c r="B18" s="897" t="s">
        <v>983</v>
      </c>
      <c r="C18" s="904" t="s">
        <v>984</v>
      </c>
      <c r="D18" s="890" t="s">
        <v>260</v>
      </c>
      <c r="E18" s="890"/>
      <c r="F18" s="890"/>
      <c r="G18" s="890" t="s">
        <v>260</v>
      </c>
      <c r="H18" s="887"/>
      <c r="I18" s="887"/>
      <c r="J18" s="890" t="s">
        <v>1743</v>
      </c>
      <c r="K18" s="140">
        <v>7850000</v>
      </c>
    </row>
    <row r="19" spans="1:11" s="100" customFormat="1" ht="15.95" customHeight="1" x14ac:dyDescent="0.25">
      <c r="A19" s="884"/>
      <c r="B19" s="899"/>
      <c r="C19" s="905"/>
      <c r="D19" s="887"/>
      <c r="E19" s="887"/>
      <c r="F19" s="887"/>
      <c r="G19" s="887"/>
      <c r="H19" s="887"/>
      <c r="I19" s="887"/>
      <c r="J19" s="887"/>
      <c r="K19" s="911"/>
    </row>
    <row r="20" spans="1:11" ht="15.95" customHeight="1" x14ac:dyDescent="0.25">
      <c r="A20" s="31" t="s">
        <v>61</v>
      </c>
      <c r="B20" s="682"/>
      <c r="C20" s="480"/>
      <c r="D20" s="155"/>
      <c r="E20" s="32"/>
      <c r="F20" s="32"/>
      <c r="G20" s="32"/>
      <c r="H20" s="880"/>
      <c r="I20" s="880"/>
      <c r="J20" s="670"/>
      <c r="K20" s="174">
        <f>SUM(K21:K25)</f>
        <v>8500000</v>
      </c>
    </row>
    <row r="21" spans="1:11" ht="15.95" customHeight="1" x14ac:dyDescent="0.25">
      <c r="A21" s="886" t="s">
        <v>1751</v>
      </c>
      <c r="B21" s="897" t="s">
        <v>260</v>
      </c>
      <c r="C21" s="904" t="s">
        <v>260</v>
      </c>
      <c r="D21" s="890" t="s">
        <v>260</v>
      </c>
      <c r="E21" s="890"/>
      <c r="F21" s="890"/>
      <c r="G21" s="890" t="s">
        <v>260</v>
      </c>
      <c r="H21" s="885"/>
      <c r="I21" s="885"/>
      <c r="J21" s="981" t="s">
        <v>1743</v>
      </c>
      <c r="K21" s="135">
        <v>4800000</v>
      </c>
    </row>
    <row r="22" spans="1:11" ht="15.95" customHeight="1" x14ac:dyDescent="0.25">
      <c r="A22" s="886" t="s">
        <v>1752</v>
      </c>
      <c r="B22" s="897" t="s">
        <v>260</v>
      </c>
      <c r="C22" s="904" t="s">
        <v>984</v>
      </c>
      <c r="D22" s="890" t="s">
        <v>260</v>
      </c>
      <c r="E22" s="890"/>
      <c r="F22" s="890"/>
      <c r="G22" s="890" t="s">
        <v>260</v>
      </c>
      <c r="H22" s="885"/>
      <c r="I22" s="885"/>
      <c r="J22" s="981"/>
      <c r="K22" s="135">
        <v>3000000</v>
      </c>
    </row>
    <row r="23" spans="1:11" ht="15.95" customHeight="1" x14ac:dyDescent="0.25">
      <c r="A23" s="886" t="s">
        <v>1753</v>
      </c>
      <c r="B23" s="897" t="s">
        <v>260</v>
      </c>
      <c r="C23" s="904" t="s">
        <v>260</v>
      </c>
      <c r="D23" s="890" t="s">
        <v>260</v>
      </c>
      <c r="E23" s="890"/>
      <c r="F23" s="890"/>
      <c r="G23" s="890" t="s">
        <v>260</v>
      </c>
      <c r="H23" s="885"/>
      <c r="I23" s="885"/>
      <c r="J23" s="981"/>
      <c r="K23" s="135">
        <v>450000</v>
      </c>
    </row>
    <row r="24" spans="1:11" ht="15.95" customHeight="1" x14ac:dyDescent="0.25">
      <c r="A24" s="886" t="s">
        <v>1754</v>
      </c>
      <c r="B24" s="897" t="s">
        <v>260</v>
      </c>
      <c r="C24" s="904" t="s">
        <v>1582</v>
      </c>
      <c r="D24" s="890" t="s">
        <v>1755</v>
      </c>
      <c r="E24" s="890"/>
      <c r="F24" s="890"/>
      <c r="G24" s="890" t="s">
        <v>260</v>
      </c>
      <c r="H24" s="885"/>
      <c r="I24" s="885"/>
      <c r="J24" s="981"/>
      <c r="K24" s="135">
        <v>150000</v>
      </c>
    </row>
    <row r="25" spans="1:11" ht="15.95" customHeight="1" x14ac:dyDescent="0.25">
      <c r="A25" s="886" t="s">
        <v>1756</v>
      </c>
      <c r="B25" s="897" t="s">
        <v>260</v>
      </c>
      <c r="C25" s="904" t="s">
        <v>260</v>
      </c>
      <c r="D25" s="890" t="s">
        <v>260</v>
      </c>
      <c r="E25" s="890"/>
      <c r="F25" s="890"/>
      <c r="G25" s="890" t="s">
        <v>260</v>
      </c>
      <c r="H25" s="885"/>
      <c r="I25" s="885"/>
      <c r="J25" s="981"/>
      <c r="K25" s="135">
        <v>100000</v>
      </c>
    </row>
    <row r="26" spans="1:11" ht="15.95" customHeight="1" x14ac:dyDescent="0.25">
      <c r="A26" s="886"/>
      <c r="B26" s="898"/>
      <c r="C26" s="904"/>
      <c r="D26" s="886"/>
      <c r="E26" s="886"/>
      <c r="F26" s="886"/>
      <c r="G26" s="886"/>
      <c r="H26" s="886"/>
      <c r="I26" s="886"/>
      <c r="J26" s="886"/>
      <c r="K26" s="910"/>
    </row>
    <row r="27" spans="1:11" ht="15.95" customHeight="1" x14ac:dyDescent="0.25">
      <c r="A27" s="31" t="s">
        <v>74</v>
      </c>
      <c r="B27" s="682"/>
      <c r="C27" s="480"/>
      <c r="D27" s="155"/>
      <c r="E27" s="32"/>
      <c r="F27" s="32"/>
      <c r="G27" s="32"/>
      <c r="H27" s="880"/>
      <c r="I27" s="880"/>
      <c r="J27" s="670"/>
      <c r="K27" s="174">
        <f>SUM(K28)</f>
        <v>0</v>
      </c>
    </row>
    <row r="28" spans="1:11" ht="15.95" customHeight="1" x14ac:dyDescent="0.25">
      <c r="A28" s="884"/>
      <c r="B28" s="896"/>
      <c r="C28" s="903"/>
      <c r="D28" s="885"/>
      <c r="E28" s="885"/>
      <c r="F28" s="885"/>
      <c r="G28" s="885"/>
      <c r="H28" s="885"/>
      <c r="I28" s="885"/>
      <c r="J28" s="885"/>
      <c r="K28" s="909"/>
    </row>
    <row r="29" spans="1:11" ht="15.95" customHeight="1" x14ac:dyDescent="0.25">
      <c r="A29" s="31" t="s">
        <v>75</v>
      </c>
      <c r="B29" s="682"/>
      <c r="C29" s="480"/>
      <c r="D29" s="155"/>
      <c r="E29" s="32"/>
      <c r="F29" s="32"/>
      <c r="G29" s="32"/>
      <c r="H29" s="880"/>
      <c r="I29" s="880"/>
      <c r="J29" s="670"/>
      <c r="K29" s="174">
        <f>SUM(K30)</f>
        <v>1800000</v>
      </c>
    </row>
    <row r="30" spans="1:11" s="404" customFormat="1" ht="15.95" customHeight="1" x14ac:dyDescent="0.25">
      <c r="A30" s="892" t="s">
        <v>349</v>
      </c>
      <c r="B30" s="897" t="s">
        <v>1757</v>
      </c>
      <c r="C30" s="904" t="s">
        <v>260</v>
      </c>
      <c r="D30" s="890" t="s">
        <v>1758</v>
      </c>
      <c r="E30" s="890"/>
      <c r="F30" s="890"/>
      <c r="G30" s="890" t="s">
        <v>260</v>
      </c>
      <c r="H30" s="885"/>
      <c r="I30" s="885"/>
      <c r="J30" s="890" t="s">
        <v>1743</v>
      </c>
      <c r="K30" s="135">
        <v>1800000</v>
      </c>
    </row>
    <row r="31" spans="1:11" ht="15.95" customHeight="1" x14ac:dyDescent="0.25">
      <c r="A31" s="884"/>
      <c r="B31" s="896"/>
      <c r="C31" s="903"/>
      <c r="D31" s="885"/>
      <c r="E31" s="885"/>
      <c r="F31" s="885"/>
      <c r="G31" s="885"/>
      <c r="H31" s="885"/>
      <c r="I31" s="885"/>
      <c r="J31" s="885"/>
      <c r="K31" s="909"/>
    </row>
    <row r="32" spans="1:11" s="100" customFormat="1" ht="15.95" customHeight="1" x14ac:dyDescent="0.25">
      <c r="A32" s="31" t="s">
        <v>78</v>
      </c>
      <c r="B32" s="682"/>
      <c r="C32" s="480"/>
      <c r="D32" s="155"/>
      <c r="E32" s="32"/>
      <c r="F32" s="32"/>
      <c r="G32" s="32"/>
      <c r="H32" s="880"/>
      <c r="I32" s="880"/>
      <c r="J32" s="670"/>
      <c r="K32" s="174">
        <f>SUM(K33)</f>
        <v>200000</v>
      </c>
    </row>
    <row r="33" spans="1:11" s="105" customFormat="1" ht="15.95" customHeight="1" x14ac:dyDescent="0.25">
      <c r="A33" s="886" t="s">
        <v>564</v>
      </c>
      <c r="B33" s="897" t="s">
        <v>1759</v>
      </c>
      <c r="C33" s="904" t="s">
        <v>44</v>
      </c>
      <c r="D33" s="890" t="s">
        <v>1760</v>
      </c>
      <c r="E33" s="890"/>
      <c r="F33" s="890"/>
      <c r="G33" s="890" t="s">
        <v>260</v>
      </c>
      <c r="H33" s="887"/>
      <c r="I33" s="887"/>
      <c r="J33" s="890" t="s">
        <v>1743</v>
      </c>
      <c r="K33" s="911">
        <v>200000</v>
      </c>
    </row>
    <row r="34" spans="1:11" s="100" customFormat="1" ht="15.95" customHeight="1" x14ac:dyDescent="0.25">
      <c r="A34" s="888"/>
      <c r="B34" s="899"/>
      <c r="C34" s="905"/>
      <c r="D34" s="887"/>
      <c r="E34" s="887"/>
      <c r="F34" s="887"/>
      <c r="G34" s="887"/>
      <c r="H34" s="887"/>
      <c r="I34" s="887"/>
      <c r="J34" s="887"/>
      <c r="K34" s="911"/>
    </row>
    <row r="35" spans="1:11" ht="15.95" customHeight="1" x14ac:dyDescent="0.25">
      <c r="A35" s="31" t="s">
        <v>79</v>
      </c>
      <c r="B35" s="682"/>
      <c r="C35" s="480"/>
      <c r="D35" s="155"/>
      <c r="E35" s="32"/>
      <c r="F35" s="32"/>
      <c r="G35" s="32"/>
      <c r="H35" s="880"/>
      <c r="I35" s="880"/>
      <c r="J35" s="670"/>
      <c r="K35" s="174">
        <f>SUM(K36:K41)</f>
        <v>33450000</v>
      </c>
    </row>
    <row r="36" spans="1:11" ht="15.95" customHeight="1" x14ac:dyDescent="0.25">
      <c r="A36" s="886" t="s">
        <v>1761</v>
      </c>
      <c r="B36" s="897" t="s">
        <v>260</v>
      </c>
      <c r="C36" s="904" t="s">
        <v>260</v>
      </c>
      <c r="D36" s="890" t="s">
        <v>260</v>
      </c>
      <c r="E36" s="890"/>
      <c r="F36" s="890"/>
      <c r="G36" s="890" t="s">
        <v>260</v>
      </c>
      <c r="H36" s="887"/>
      <c r="I36" s="887"/>
      <c r="J36" s="982" t="s">
        <v>1743</v>
      </c>
      <c r="K36" s="140">
        <v>11500000</v>
      </c>
    </row>
    <row r="37" spans="1:11" s="105" customFormat="1" ht="15.95" customHeight="1" x14ac:dyDescent="0.25">
      <c r="A37" s="886" t="s">
        <v>1762</v>
      </c>
      <c r="B37" s="897" t="s">
        <v>260</v>
      </c>
      <c r="C37" s="904" t="s">
        <v>260</v>
      </c>
      <c r="D37" s="891">
        <v>0.26</v>
      </c>
      <c r="E37" s="891"/>
      <c r="F37" s="891"/>
      <c r="G37" s="890" t="s">
        <v>260</v>
      </c>
      <c r="H37" s="887"/>
      <c r="I37" s="887"/>
      <c r="J37" s="982"/>
      <c r="K37" s="140">
        <v>7700000</v>
      </c>
    </row>
    <row r="38" spans="1:11" s="105" customFormat="1" ht="15.95" customHeight="1" x14ac:dyDescent="0.25">
      <c r="A38" s="893" t="s">
        <v>1763</v>
      </c>
      <c r="B38" s="897" t="s">
        <v>260</v>
      </c>
      <c r="C38" s="904" t="s">
        <v>260</v>
      </c>
      <c r="D38" s="890" t="s">
        <v>260</v>
      </c>
      <c r="E38" s="890"/>
      <c r="F38" s="890"/>
      <c r="G38" s="890" t="s">
        <v>260</v>
      </c>
      <c r="H38" s="885"/>
      <c r="I38" s="885"/>
      <c r="J38" s="982"/>
      <c r="K38" s="135">
        <v>10000000</v>
      </c>
    </row>
    <row r="39" spans="1:11" s="105" customFormat="1" ht="15.95" customHeight="1" x14ac:dyDescent="0.25">
      <c r="A39" s="886" t="s">
        <v>52</v>
      </c>
      <c r="B39" s="897" t="s">
        <v>1764</v>
      </c>
      <c r="C39" s="904" t="s">
        <v>1644</v>
      </c>
      <c r="D39" s="890" t="s">
        <v>260</v>
      </c>
      <c r="E39" s="890"/>
      <c r="F39" s="890"/>
      <c r="G39" s="890" t="s">
        <v>260</v>
      </c>
      <c r="H39" s="887"/>
      <c r="I39" s="887"/>
      <c r="J39" s="982"/>
      <c r="K39" s="140">
        <v>3200000</v>
      </c>
    </row>
    <row r="40" spans="1:11" s="100" customFormat="1" ht="15.95" customHeight="1" x14ac:dyDescent="0.25">
      <c r="A40" s="886" t="s">
        <v>1765</v>
      </c>
      <c r="B40" s="897" t="s">
        <v>260</v>
      </c>
      <c r="C40" s="904" t="s">
        <v>44</v>
      </c>
      <c r="D40" s="890" t="s">
        <v>260</v>
      </c>
      <c r="E40" s="890"/>
      <c r="F40" s="890"/>
      <c r="G40" s="890" t="s">
        <v>260</v>
      </c>
      <c r="H40" s="887"/>
      <c r="I40" s="887"/>
      <c r="J40" s="982"/>
      <c r="K40" s="140">
        <v>650000</v>
      </c>
    </row>
    <row r="41" spans="1:11" s="100" customFormat="1" ht="15.95" customHeight="1" x14ac:dyDescent="0.25">
      <c r="A41" s="886" t="s">
        <v>1766</v>
      </c>
      <c r="B41" s="897" t="s">
        <v>43</v>
      </c>
      <c r="C41" s="904" t="s">
        <v>44</v>
      </c>
      <c r="D41" s="890" t="s">
        <v>260</v>
      </c>
      <c r="E41" s="890"/>
      <c r="F41" s="890"/>
      <c r="G41" s="890" t="s">
        <v>260</v>
      </c>
      <c r="H41" s="887"/>
      <c r="I41" s="887"/>
      <c r="J41" s="982"/>
      <c r="K41" s="140">
        <v>400000</v>
      </c>
    </row>
    <row r="42" spans="1:11" ht="15.95" customHeight="1" x14ac:dyDescent="0.25">
      <c r="A42" s="886"/>
      <c r="B42" s="898"/>
      <c r="C42" s="904"/>
      <c r="D42" s="886"/>
      <c r="E42" s="886"/>
      <c r="F42" s="886"/>
      <c r="G42" s="886"/>
      <c r="H42" s="886"/>
      <c r="I42" s="886"/>
      <c r="J42" s="886"/>
      <c r="K42" s="910"/>
    </row>
    <row r="43" spans="1:11" ht="15.95" customHeight="1" x14ac:dyDescent="0.25">
      <c r="A43" s="55" t="s">
        <v>527</v>
      </c>
      <c r="B43" s="685"/>
      <c r="C43" s="487"/>
      <c r="D43" s="747"/>
      <c r="E43" s="747"/>
      <c r="F43" s="747"/>
      <c r="G43" s="747"/>
      <c r="H43" s="328"/>
      <c r="I43" s="328"/>
      <c r="J43" s="328"/>
      <c r="K43" s="64">
        <f>SUM(K9,K11,K17,K20,K27,K29,K32,K35)</f>
        <v>216200000</v>
      </c>
    </row>
    <row r="44" spans="1:11" x14ac:dyDescent="0.25">
      <c r="A44" s="106"/>
      <c r="B44" s="106"/>
      <c r="C44" s="906"/>
      <c r="D44" s="107"/>
      <c r="E44" s="107"/>
      <c r="F44" s="107"/>
      <c r="G44" s="107"/>
      <c r="H44" s="107"/>
      <c r="I44" s="107"/>
      <c r="J44" s="107"/>
      <c r="K44" s="590"/>
    </row>
  </sheetData>
  <sheetProtection selectLockedCells="1" selectUnlockedCells="1"/>
  <mergeCells count="15">
    <mergeCell ref="K7:K8"/>
    <mergeCell ref="J12:J15"/>
    <mergeCell ref="J21:J25"/>
    <mergeCell ref="J36:J41"/>
    <mergeCell ref="A1:K1"/>
    <mergeCell ref="H6:I6"/>
    <mergeCell ref="A7:A8"/>
    <mergeCell ref="B7:B8"/>
    <mergeCell ref="C7:C8"/>
    <mergeCell ref="D7:D8"/>
    <mergeCell ref="E7:F7"/>
    <mergeCell ref="G7:G8"/>
    <mergeCell ref="H7:I7"/>
    <mergeCell ref="J7:J8"/>
    <mergeCell ref="E6:F6"/>
  </mergeCells>
  <pageMargins left="0.22013888888888888" right="0.15972222222222221" top="0.74791666666666667" bottom="0.74791666666666667" header="0.51180555555555551" footer="0.51180555555555551"/>
  <pageSetup paperSize="9"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showGridLines="0" zoomScale="80" zoomScaleNormal="80" workbookViewId="0">
      <selection activeCell="B3" sqref="B3"/>
    </sheetView>
  </sheetViews>
  <sheetFormatPr baseColWidth="10" defaultRowHeight="15" x14ac:dyDescent="0.25"/>
  <cols>
    <col min="1" max="1" width="71" customWidth="1"/>
    <col min="2" max="2" width="22.5703125" style="488" customWidth="1"/>
    <col min="3" max="3" width="17.7109375" style="488" customWidth="1"/>
    <col min="4" max="4" width="12.28515625" customWidth="1"/>
    <col min="5" max="5" width="11.140625" customWidth="1"/>
    <col min="6" max="6" width="9.7109375" customWidth="1"/>
    <col min="7" max="7" width="9.28515625" bestFit="1" customWidth="1"/>
    <col min="8" max="8" width="8.42578125" bestFit="1" customWidth="1"/>
    <col min="9" max="9" width="8.85546875" bestFit="1" customWidth="1"/>
    <col min="10" max="10" width="31.7109375" customWidth="1"/>
    <col min="11" max="11" width="17.7109375" style="150" customWidth="1"/>
    <col min="257" max="257" width="71" customWidth="1"/>
    <col min="258" max="258" width="30.140625" bestFit="1" customWidth="1"/>
    <col min="259" max="262" width="17.7109375" customWidth="1"/>
    <col min="263" max="263" width="19.42578125" customWidth="1"/>
    <col min="264" max="265" width="17.7109375" customWidth="1"/>
    <col min="266" max="266" width="70.28515625" bestFit="1" customWidth="1"/>
    <col min="267" max="267" width="17.7109375" customWidth="1"/>
    <col min="513" max="513" width="71" customWidth="1"/>
    <col min="514" max="514" width="30.140625" bestFit="1" customWidth="1"/>
    <col min="515" max="518" width="17.7109375" customWidth="1"/>
    <col min="519" max="519" width="19.42578125" customWidth="1"/>
    <col min="520" max="521" width="17.7109375" customWidth="1"/>
    <col min="522" max="522" width="70.28515625" bestFit="1" customWidth="1"/>
    <col min="523" max="523" width="17.7109375" customWidth="1"/>
    <col min="769" max="769" width="71" customWidth="1"/>
    <col min="770" max="770" width="30.140625" bestFit="1" customWidth="1"/>
    <col min="771" max="774" width="17.7109375" customWidth="1"/>
    <col min="775" max="775" width="19.42578125" customWidth="1"/>
    <col min="776" max="777" width="17.7109375" customWidth="1"/>
    <col min="778" max="778" width="70.28515625" bestFit="1" customWidth="1"/>
    <col min="779" max="779" width="17.7109375" customWidth="1"/>
    <col min="1025" max="1025" width="71" customWidth="1"/>
    <col min="1026" max="1026" width="30.140625" bestFit="1" customWidth="1"/>
    <col min="1027" max="1030" width="17.7109375" customWidth="1"/>
    <col min="1031" max="1031" width="19.42578125" customWidth="1"/>
    <col min="1032" max="1033" width="17.7109375" customWidth="1"/>
    <col min="1034" max="1034" width="70.28515625" bestFit="1" customWidth="1"/>
    <col min="1035" max="1035" width="17.7109375" customWidth="1"/>
    <col min="1281" max="1281" width="71" customWidth="1"/>
    <col min="1282" max="1282" width="30.140625" bestFit="1" customWidth="1"/>
    <col min="1283" max="1286" width="17.7109375" customWidth="1"/>
    <col min="1287" max="1287" width="19.42578125" customWidth="1"/>
    <col min="1288" max="1289" width="17.7109375" customWidth="1"/>
    <col min="1290" max="1290" width="70.28515625" bestFit="1" customWidth="1"/>
    <col min="1291" max="1291" width="17.7109375" customWidth="1"/>
    <col min="1537" max="1537" width="71" customWidth="1"/>
    <col min="1538" max="1538" width="30.140625" bestFit="1" customWidth="1"/>
    <col min="1539" max="1542" width="17.7109375" customWidth="1"/>
    <col min="1543" max="1543" width="19.42578125" customWidth="1"/>
    <col min="1544" max="1545" width="17.7109375" customWidth="1"/>
    <col min="1546" max="1546" width="70.28515625" bestFit="1" customWidth="1"/>
    <col min="1547" max="1547" width="17.7109375" customWidth="1"/>
    <col min="1793" max="1793" width="71" customWidth="1"/>
    <col min="1794" max="1794" width="30.140625" bestFit="1" customWidth="1"/>
    <col min="1795" max="1798" width="17.7109375" customWidth="1"/>
    <col min="1799" max="1799" width="19.42578125" customWidth="1"/>
    <col min="1800" max="1801" width="17.7109375" customWidth="1"/>
    <col min="1802" max="1802" width="70.28515625" bestFit="1" customWidth="1"/>
    <col min="1803" max="1803" width="17.7109375" customWidth="1"/>
    <col min="2049" max="2049" width="71" customWidth="1"/>
    <col min="2050" max="2050" width="30.140625" bestFit="1" customWidth="1"/>
    <col min="2051" max="2054" width="17.7109375" customWidth="1"/>
    <col min="2055" max="2055" width="19.42578125" customWidth="1"/>
    <col min="2056" max="2057" width="17.7109375" customWidth="1"/>
    <col min="2058" max="2058" width="70.28515625" bestFit="1" customWidth="1"/>
    <col min="2059" max="2059" width="17.7109375" customWidth="1"/>
    <col min="2305" max="2305" width="71" customWidth="1"/>
    <col min="2306" max="2306" width="30.140625" bestFit="1" customWidth="1"/>
    <col min="2307" max="2310" width="17.7109375" customWidth="1"/>
    <col min="2311" max="2311" width="19.42578125" customWidth="1"/>
    <col min="2312" max="2313" width="17.7109375" customWidth="1"/>
    <col min="2314" max="2314" width="70.28515625" bestFit="1" customWidth="1"/>
    <col min="2315" max="2315" width="17.7109375" customWidth="1"/>
    <col min="2561" max="2561" width="71" customWidth="1"/>
    <col min="2562" max="2562" width="30.140625" bestFit="1" customWidth="1"/>
    <col min="2563" max="2566" width="17.7109375" customWidth="1"/>
    <col min="2567" max="2567" width="19.42578125" customWidth="1"/>
    <col min="2568" max="2569" width="17.7109375" customWidth="1"/>
    <col min="2570" max="2570" width="70.28515625" bestFit="1" customWidth="1"/>
    <col min="2571" max="2571" width="17.7109375" customWidth="1"/>
    <col min="2817" max="2817" width="71" customWidth="1"/>
    <col min="2818" max="2818" width="30.140625" bestFit="1" customWidth="1"/>
    <col min="2819" max="2822" width="17.7109375" customWidth="1"/>
    <col min="2823" max="2823" width="19.42578125" customWidth="1"/>
    <col min="2824" max="2825" width="17.7109375" customWidth="1"/>
    <col min="2826" max="2826" width="70.28515625" bestFit="1" customWidth="1"/>
    <col min="2827" max="2827" width="17.7109375" customWidth="1"/>
    <col min="3073" max="3073" width="71" customWidth="1"/>
    <col min="3074" max="3074" width="30.140625" bestFit="1" customWidth="1"/>
    <col min="3075" max="3078" width="17.7109375" customWidth="1"/>
    <col min="3079" max="3079" width="19.42578125" customWidth="1"/>
    <col min="3080" max="3081" width="17.7109375" customWidth="1"/>
    <col min="3082" max="3082" width="70.28515625" bestFit="1" customWidth="1"/>
    <col min="3083" max="3083" width="17.7109375" customWidth="1"/>
    <col min="3329" max="3329" width="71" customWidth="1"/>
    <col min="3330" max="3330" width="30.140625" bestFit="1" customWidth="1"/>
    <col min="3331" max="3334" width="17.7109375" customWidth="1"/>
    <col min="3335" max="3335" width="19.42578125" customWidth="1"/>
    <col min="3336" max="3337" width="17.7109375" customWidth="1"/>
    <col min="3338" max="3338" width="70.28515625" bestFit="1" customWidth="1"/>
    <col min="3339" max="3339" width="17.7109375" customWidth="1"/>
    <col min="3585" max="3585" width="71" customWidth="1"/>
    <col min="3586" max="3586" width="30.140625" bestFit="1" customWidth="1"/>
    <col min="3587" max="3590" width="17.7109375" customWidth="1"/>
    <col min="3591" max="3591" width="19.42578125" customWidth="1"/>
    <col min="3592" max="3593" width="17.7109375" customWidth="1"/>
    <col min="3594" max="3594" width="70.28515625" bestFit="1" customWidth="1"/>
    <col min="3595" max="3595" width="17.7109375" customWidth="1"/>
    <col min="3841" max="3841" width="71" customWidth="1"/>
    <col min="3842" max="3842" width="30.140625" bestFit="1" customWidth="1"/>
    <col min="3843" max="3846" width="17.7109375" customWidth="1"/>
    <col min="3847" max="3847" width="19.42578125" customWidth="1"/>
    <col min="3848" max="3849" width="17.7109375" customWidth="1"/>
    <col min="3850" max="3850" width="70.28515625" bestFit="1" customWidth="1"/>
    <col min="3851" max="3851" width="17.7109375" customWidth="1"/>
    <col min="4097" max="4097" width="71" customWidth="1"/>
    <col min="4098" max="4098" width="30.140625" bestFit="1" customWidth="1"/>
    <col min="4099" max="4102" width="17.7109375" customWidth="1"/>
    <col min="4103" max="4103" width="19.42578125" customWidth="1"/>
    <col min="4104" max="4105" width="17.7109375" customWidth="1"/>
    <col min="4106" max="4106" width="70.28515625" bestFit="1" customWidth="1"/>
    <col min="4107" max="4107" width="17.7109375" customWidth="1"/>
    <col min="4353" max="4353" width="71" customWidth="1"/>
    <col min="4354" max="4354" width="30.140625" bestFit="1" customWidth="1"/>
    <col min="4355" max="4358" width="17.7109375" customWidth="1"/>
    <col min="4359" max="4359" width="19.42578125" customWidth="1"/>
    <col min="4360" max="4361" width="17.7109375" customWidth="1"/>
    <col min="4362" max="4362" width="70.28515625" bestFit="1" customWidth="1"/>
    <col min="4363" max="4363" width="17.7109375" customWidth="1"/>
    <col min="4609" max="4609" width="71" customWidth="1"/>
    <col min="4610" max="4610" width="30.140625" bestFit="1" customWidth="1"/>
    <col min="4611" max="4614" width="17.7109375" customWidth="1"/>
    <col min="4615" max="4615" width="19.42578125" customWidth="1"/>
    <col min="4616" max="4617" width="17.7109375" customWidth="1"/>
    <col min="4618" max="4618" width="70.28515625" bestFit="1" customWidth="1"/>
    <col min="4619" max="4619" width="17.7109375" customWidth="1"/>
    <col min="4865" max="4865" width="71" customWidth="1"/>
    <col min="4866" max="4866" width="30.140625" bestFit="1" customWidth="1"/>
    <col min="4867" max="4870" width="17.7109375" customWidth="1"/>
    <col min="4871" max="4871" width="19.42578125" customWidth="1"/>
    <col min="4872" max="4873" width="17.7109375" customWidth="1"/>
    <col min="4874" max="4874" width="70.28515625" bestFit="1" customWidth="1"/>
    <col min="4875" max="4875" width="17.7109375" customWidth="1"/>
    <col min="5121" max="5121" width="71" customWidth="1"/>
    <col min="5122" max="5122" width="30.140625" bestFit="1" customWidth="1"/>
    <col min="5123" max="5126" width="17.7109375" customWidth="1"/>
    <col min="5127" max="5127" width="19.42578125" customWidth="1"/>
    <col min="5128" max="5129" width="17.7109375" customWidth="1"/>
    <col min="5130" max="5130" width="70.28515625" bestFit="1" customWidth="1"/>
    <col min="5131" max="5131" width="17.7109375" customWidth="1"/>
    <col min="5377" max="5377" width="71" customWidth="1"/>
    <col min="5378" max="5378" width="30.140625" bestFit="1" customWidth="1"/>
    <col min="5379" max="5382" width="17.7109375" customWidth="1"/>
    <col min="5383" max="5383" width="19.42578125" customWidth="1"/>
    <col min="5384" max="5385" width="17.7109375" customWidth="1"/>
    <col min="5386" max="5386" width="70.28515625" bestFit="1" customWidth="1"/>
    <col min="5387" max="5387" width="17.7109375" customWidth="1"/>
    <col min="5633" max="5633" width="71" customWidth="1"/>
    <col min="5634" max="5634" width="30.140625" bestFit="1" customWidth="1"/>
    <col min="5635" max="5638" width="17.7109375" customWidth="1"/>
    <col min="5639" max="5639" width="19.42578125" customWidth="1"/>
    <col min="5640" max="5641" width="17.7109375" customWidth="1"/>
    <col min="5642" max="5642" width="70.28515625" bestFit="1" customWidth="1"/>
    <col min="5643" max="5643" width="17.7109375" customWidth="1"/>
    <col min="5889" max="5889" width="71" customWidth="1"/>
    <col min="5890" max="5890" width="30.140625" bestFit="1" customWidth="1"/>
    <col min="5891" max="5894" width="17.7109375" customWidth="1"/>
    <col min="5895" max="5895" width="19.42578125" customWidth="1"/>
    <col min="5896" max="5897" width="17.7109375" customWidth="1"/>
    <col min="5898" max="5898" width="70.28515625" bestFit="1" customWidth="1"/>
    <col min="5899" max="5899" width="17.7109375" customWidth="1"/>
    <col min="6145" max="6145" width="71" customWidth="1"/>
    <col min="6146" max="6146" width="30.140625" bestFit="1" customWidth="1"/>
    <col min="6147" max="6150" width="17.7109375" customWidth="1"/>
    <col min="6151" max="6151" width="19.42578125" customWidth="1"/>
    <col min="6152" max="6153" width="17.7109375" customWidth="1"/>
    <col min="6154" max="6154" width="70.28515625" bestFit="1" customWidth="1"/>
    <col min="6155" max="6155" width="17.7109375" customWidth="1"/>
    <col min="6401" max="6401" width="71" customWidth="1"/>
    <col min="6402" max="6402" width="30.140625" bestFit="1" customWidth="1"/>
    <col min="6403" max="6406" width="17.7109375" customWidth="1"/>
    <col min="6407" max="6407" width="19.42578125" customWidth="1"/>
    <col min="6408" max="6409" width="17.7109375" customWidth="1"/>
    <col min="6410" max="6410" width="70.28515625" bestFit="1" customWidth="1"/>
    <col min="6411" max="6411" width="17.7109375" customWidth="1"/>
    <col min="6657" max="6657" width="71" customWidth="1"/>
    <col min="6658" max="6658" width="30.140625" bestFit="1" customWidth="1"/>
    <col min="6659" max="6662" width="17.7109375" customWidth="1"/>
    <col min="6663" max="6663" width="19.42578125" customWidth="1"/>
    <col min="6664" max="6665" width="17.7109375" customWidth="1"/>
    <col min="6666" max="6666" width="70.28515625" bestFit="1" customWidth="1"/>
    <col min="6667" max="6667" width="17.7109375" customWidth="1"/>
    <col min="6913" max="6913" width="71" customWidth="1"/>
    <col min="6914" max="6914" width="30.140625" bestFit="1" customWidth="1"/>
    <col min="6915" max="6918" width="17.7109375" customWidth="1"/>
    <col min="6919" max="6919" width="19.42578125" customWidth="1"/>
    <col min="6920" max="6921" width="17.7109375" customWidth="1"/>
    <col min="6922" max="6922" width="70.28515625" bestFit="1" customWidth="1"/>
    <col min="6923" max="6923" width="17.7109375" customWidth="1"/>
    <col min="7169" max="7169" width="71" customWidth="1"/>
    <col min="7170" max="7170" width="30.140625" bestFit="1" customWidth="1"/>
    <col min="7171" max="7174" width="17.7109375" customWidth="1"/>
    <col min="7175" max="7175" width="19.42578125" customWidth="1"/>
    <col min="7176" max="7177" width="17.7109375" customWidth="1"/>
    <col min="7178" max="7178" width="70.28515625" bestFit="1" customWidth="1"/>
    <col min="7179" max="7179" width="17.7109375" customWidth="1"/>
    <col min="7425" max="7425" width="71" customWidth="1"/>
    <col min="7426" max="7426" width="30.140625" bestFit="1" customWidth="1"/>
    <col min="7427" max="7430" width="17.7109375" customWidth="1"/>
    <col min="7431" max="7431" width="19.42578125" customWidth="1"/>
    <col min="7432" max="7433" width="17.7109375" customWidth="1"/>
    <col min="7434" max="7434" width="70.28515625" bestFit="1" customWidth="1"/>
    <col min="7435" max="7435" width="17.7109375" customWidth="1"/>
    <col min="7681" max="7681" width="71" customWidth="1"/>
    <col min="7682" max="7682" width="30.140625" bestFit="1" customWidth="1"/>
    <col min="7683" max="7686" width="17.7109375" customWidth="1"/>
    <col min="7687" max="7687" width="19.42578125" customWidth="1"/>
    <col min="7688" max="7689" width="17.7109375" customWidth="1"/>
    <col min="7690" max="7690" width="70.28515625" bestFit="1" customWidth="1"/>
    <col min="7691" max="7691" width="17.7109375" customWidth="1"/>
    <col min="7937" max="7937" width="71" customWidth="1"/>
    <col min="7938" max="7938" width="30.140625" bestFit="1" customWidth="1"/>
    <col min="7939" max="7942" width="17.7109375" customWidth="1"/>
    <col min="7943" max="7943" width="19.42578125" customWidth="1"/>
    <col min="7944" max="7945" width="17.7109375" customWidth="1"/>
    <col min="7946" max="7946" width="70.28515625" bestFit="1" customWidth="1"/>
    <col min="7947" max="7947" width="17.7109375" customWidth="1"/>
    <col min="8193" max="8193" width="71" customWidth="1"/>
    <col min="8194" max="8194" width="30.140625" bestFit="1" customWidth="1"/>
    <col min="8195" max="8198" width="17.7109375" customWidth="1"/>
    <col min="8199" max="8199" width="19.42578125" customWidth="1"/>
    <col min="8200" max="8201" width="17.7109375" customWidth="1"/>
    <col min="8202" max="8202" width="70.28515625" bestFit="1" customWidth="1"/>
    <col min="8203" max="8203" width="17.7109375" customWidth="1"/>
    <col min="8449" max="8449" width="71" customWidth="1"/>
    <col min="8450" max="8450" width="30.140625" bestFit="1" customWidth="1"/>
    <col min="8451" max="8454" width="17.7109375" customWidth="1"/>
    <col min="8455" max="8455" width="19.42578125" customWidth="1"/>
    <col min="8456" max="8457" width="17.7109375" customWidth="1"/>
    <col min="8458" max="8458" width="70.28515625" bestFit="1" customWidth="1"/>
    <col min="8459" max="8459" width="17.7109375" customWidth="1"/>
    <col min="8705" max="8705" width="71" customWidth="1"/>
    <col min="8706" max="8706" width="30.140625" bestFit="1" customWidth="1"/>
    <col min="8707" max="8710" width="17.7109375" customWidth="1"/>
    <col min="8711" max="8711" width="19.42578125" customWidth="1"/>
    <col min="8712" max="8713" width="17.7109375" customWidth="1"/>
    <col min="8714" max="8714" width="70.28515625" bestFit="1" customWidth="1"/>
    <col min="8715" max="8715" width="17.7109375" customWidth="1"/>
    <col min="8961" max="8961" width="71" customWidth="1"/>
    <col min="8962" max="8962" width="30.140625" bestFit="1" customWidth="1"/>
    <col min="8963" max="8966" width="17.7109375" customWidth="1"/>
    <col min="8967" max="8967" width="19.42578125" customWidth="1"/>
    <col min="8968" max="8969" width="17.7109375" customWidth="1"/>
    <col min="8970" max="8970" width="70.28515625" bestFit="1" customWidth="1"/>
    <col min="8971" max="8971" width="17.7109375" customWidth="1"/>
    <col min="9217" max="9217" width="71" customWidth="1"/>
    <col min="9218" max="9218" width="30.140625" bestFit="1" customWidth="1"/>
    <col min="9219" max="9222" width="17.7109375" customWidth="1"/>
    <col min="9223" max="9223" width="19.42578125" customWidth="1"/>
    <col min="9224" max="9225" width="17.7109375" customWidth="1"/>
    <col min="9226" max="9226" width="70.28515625" bestFit="1" customWidth="1"/>
    <col min="9227" max="9227" width="17.7109375" customWidth="1"/>
    <col min="9473" max="9473" width="71" customWidth="1"/>
    <col min="9474" max="9474" width="30.140625" bestFit="1" customWidth="1"/>
    <col min="9475" max="9478" width="17.7109375" customWidth="1"/>
    <col min="9479" max="9479" width="19.42578125" customWidth="1"/>
    <col min="9480" max="9481" width="17.7109375" customWidth="1"/>
    <col min="9482" max="9482" width="70.28515625" bestFit="1" customWidth="1"/>
    <col min="9483" max="9483" width="17.7109375" customWidth="1"/>
    <col min="9729" max="9729" width="71" customWidth="1"/>
    <col min="9730" max="9730" width="30.140625" bestFit="1" customWidth="1"/>
    <col min="9731" max="9734" width="17.7109375" customWidth="1"/>
    <col min="9735" max="9735" width="19.42578125" customWidth="1"/>
    <col min="9736" max="9737" width="17.7109375" customWidth="1"/>
    <col min="9738" max="9738" width="70.28515625" bestFit="1" customWidth="1"/>
    <col min="9739" max="9739" width="17.7109375" customWidth="1"/>
    <col min="9985" max="9985" width="71" customWidth="1"/>
    <col min="9986" max="9986" width="30.140625" bestFit="1" customWidth="1"/>
    <col min="9987" max="9990" width="17.7109375" customWidth="1"/>
    <col min="9991" max="9991" width="19.42578125" customWidth="1"/>
    <col min="9992" max="9993" width="17.7109375" customWidth="1"/>
    <col min="9994" max="9994" width="70.28515625" bestFit="1" customWidth="1"/>
    <col min="9995" max="9995" width="17.7109375" customWidth="1"/>
    <col min="10241" max="10241" width="71" customWidth="1"/>
    <col min="10242" max="10242" width="30.140625" bestFit="1" customWidth="1"/>
    <col min="10243" max="10246" width="17.7109375" customWidth="1"/>
    <col min="10247" max="10247" width="19.42578125" customWidth="1"/>
    <col min="10248" max="10249" width="17.7109375" customWidth="1"/>
    <col min="10250" max="10250" width="70.28515625" bestFit="1" customWidth="1"/>
    <col min="10251" max="10251" width="17.7109375" customWidth="1"/>
    <col min="10497" max="10497" width="71" customWidth="1"/>
    <col min="10498" max="10498" width="30.140625" bestFit="1" customWidth="1"/>
    <col min="10499" max="10502" width="17.7109375" customWidth="1"/>
    <col min="10503" max="10503" width="19.42578125" customWidth="1"/>
    <col min="10504" max="10505" width="17.7109375" customWidth="1"/>
    <col min="10506" max="10506" width="70.28515625" bestFit="1" customWidth="1"/>
    <col min="10507" max="10507" width="17.7109375" customWidth="1"/>
    <col min="10753" max="10753" width="71" customWidth="1"/>
    <col min="10754" max="10754" width="30.140625" bestFit="1" customWidth="1"/>
    <col min="10755" max="10758" width="17.7109375" customWidth="1"/>
    <col min="10759" max="10759" width="19.42578125" customWidth="1"/>
    <col min="10760" max="10761" width="17.7109375" customWidth="1"/>
    <col min="10762" max="10762" width="70.28515625" bestFit="1" customWidth="1"/>
    <col min="10763" max="10763" width="17.7109375" customWidth="1"/>
    <col min="11009" max="11009" width="71" customWidth="1"/>
    <col min="11010" max="11010" width="30.140625" bestFit="1" customWidth="1"/>
    <col min="11011" max="11014" width="17.7109375" customWidth="1"/>
    <col min="11015" max="11015" width="19.42578125" customWidth="1"/>
    <col min="11016" max="11017" width="17.7109375" customWidth="1"/>
    <col min="11018" max="11018" width="70.28515625" bestFit="1" customWidth="1"/>
    <col min="11019" max="11019" width="17.7109375" customWidth="1"/>
    <col min="11265" max="11265" width="71" customWidth="1"/>
    <col min="11266" max="11266" width="30.140625" bestFit="1" customWidth="1"/>
    <col min="11267" max="11270" width="17.7109375" customWidth="1"/>
    <col min="11271" max="11271" width="19.42578125" customWidth="1"/>
    <col min="11272" max="11273" width="17.7109375" customWidth="1"/>
    <col min="11274" max="11274" width="70.28515625" bestFit="1" customWidth="1"/>
    <col min="11275" max="11275" width="17.7109375" customWidth="1"/>
    <col min="11521" max="11521" width="71" customWidth="1"/>
    <col min="11522" max="11522" width="30.140625" bestFit="1" customWidth="1"/>
    <col min="11523" max="11526" width="17.7109375" customWidth="1"/>
    <col min="11527" max="11527" width="19.42578125" customWidth="1"/>
    <col min="11528" max="11529" width="17.7109375" customWidth="1"/>
    <col min="11530" max="11530" width="70.28515625" bestFit="1" customWidth="1"/>
    <col min="11531" max="11531" width="17.7109375" customWidth="1"/>
    <col min="11777" max="11777" width="71" customWidth="1"/>
    <col min="11778" max="11778" width="30.140625" bestFit="1" customWidth="1"/>
    <col min="11779" max="11782" width="17.7109375" customWidth="1"/>
    <col min="11783" max="11783" width="19.42578125" customWidth="1"/>
    <col min="11784" max="11785" width="17.7109375" customWidth="1"/>
    <col min="11786" max="11786" width="70.28515625" bestFit="1" customWidth="1"/>
    <col min="11787" max="11787" width="17.7109375" customWidth="1"/>
    <col min="12033" max="12033" width="71" customWidth="1"/>
    <col min="12034" max="12034" width="30.140625" bestFit="1" customWidth="1"/>
    <col min="12035" max="12038" width="17.7109375" customWidth="1"/>
    <col min="12039" max="12039" width="19.42578125" customWidth="1"/>
    <col min="12040" max="12041" width="17.7109375" customWidth="1"/>
    <col min="12042" max="12042" width="70.28515625" bestFit="1" customWidth="1"/>
    <col min="12043" max="12043" width="17.7109375" customWidth="1"/>
    <col min="12289" max="12289" width="71" customWidth="1"/>
    <col min="12290" max="12290" width="30.140625" bestFit="1" customWidth="1"/>
    <col min="12291" max="12294" width="17.7109375" customWidth="1"/>
    <col min="12295" max="12295" width="19.42578125" customWidth="1"/>
    <col min="12296" max="12297" width="17.7109375" customWidth="1"/>
    <col min="12298" max="12298" width="70.28515625" bestFit="1" customWidth="1"/>
    <col min="12299" max="12299" width="17.7109375" customWidth="1"/>
    <col min="12545" max="12545" width="71" customWidth="1"/>
    <col min="12546" max="12546" width="30.140625" bestFit="1" customWidth="1"/>
    <col min="12547" max="12550" width="17.7109375" customWidth="1"/>
    <col min="12551" max="12551" width="19.42578125" customWidth="1"/>
    <col min="12552" max="12553" width="17.7109375" customWidth="1"/>
    <col min="12554" max="12554" width="70.28515625" bestFit="1" customWidth="1"/>
    <col min="12555" max="12555" width="17.7109375" customWidth="1"/>
    <col min="12801" max="12801" width="71" customWidth="1"/>
    <col min="12802" max="12802" width="30.140625" bestFit="1" customWidth="1"/>
    <col min="12803" max="12806" width="17.7109375" customWidth="1"/>
    <col min="12807" max="12807" width="19.42578125" customWidth="1"/>
    <col min="12808" max="12809" width="17.7109375" customWidth="1"/>
    <col min="12810" max="12810" width="70.28515625" bestFit="1" customWidth="1"/>
    <col min="12811" max="12811" width="17.7109375" customWidth="1"/>
    <col min="13057" max="13057" width="71" customWidth="1"/>
    <col min="13058" max="13058" width="30.140625" bestFit="1" customWidth="1"/>
    <col min="13059" max="13062" width="17.7109375" customWidth="1"/>
    <col min="13063" max="13063" width="19.42578125" customWidth="1"/>
    <col min="13064" max="13065" width="17.7109375" customWidth="1"/>
    <col min="13066" max="13066" width="70.28515625" bestFit="1" customWidth="1"/>
    <col min="13067" max="13067" width="17.7109375" customWidth="1"/>
    <col min="13313" max="13313" width="71" customWidth="1"/>
    <col min="13314" max="13314" width="30.140625" bestFit="1" customWidth="1"/>
    <col min="13315" max="13318" width="17.7109375" customWidth="1"/>
    <col min="13319" max="13319" width="19.42578125" customWidth="1"/>
    <col min="13320" max="13321" width="17.7109375" customWidth="1"/>
    <col min="13322" max="13322" width="70.28515625" bestFit="1" customWidth="1"/>
    <col min="13323" max="13323" width="17.7109375" customWidth="1"/>
    <col min="13569" max="13569" width="71" customWidth="1"/>
    <col min="13570" max="13570" width="30.140625" bestFit="1" customWidth="1"/>
    <col min="13571" max="13574" width="17.7109375" customWidth="1"/>
    <col min="13575" max="13575" width="19.42578125" customWidth="1"/>
    <col min="13576" max="13577" width="17.7109375" customWidth="1"/>
    <col min="13578" max="13578" width="70.28515625" bestFit="1" customWidth="1"/>
    <col min="13579" max="13579" width="17.7109375" customWidth="1"/>
    <col min="13825" max="13825" width="71" customWidth="1"/>
    <col min="13826" max="13826" width="30.140625" bestFit="1" customWidth="1"/>
    <col min="13827" max="13830" width="17.7109375" customWidth="1"/>
    <col min="13831" max="13831" width="19.42578125" customWidth="1"/>
    <col min="13832" max="13833" width="17.7109375" customWidth="1"/>
    <col min="13834" max="13834" width="70.28515625" bestFit="1" customWidth="1"/>
    <col min="13835" max="13835" width="17.7109375" customWidth="1"/>
    <col min="14081" max="14081" width="71" customWidth="1"/>
    <col min="14082" max="14082" width="30.140625" bestFit="1" customWidth="1"/>
    <col min="14083" max="14086" width="17.7109375" customWidth="1"/>
    <col min="14087" max="14087" width="19.42578125" customWidth="1"/>
    <col min="14088" max="14089" width="17.7109375" customWidth="1"/>
    <col min="14090" max="14090" width="70.28515625" bestFit="1" customWidth="1"/>
    <col min="14091" max="14091" width="17.7109375" customWidth="1"/>
    <col min="14337" max="14337" width="71" customWidth="1"/>
    <col min="14338" max="14338" width="30.140625" bestFit="1" customWidth="1"/>
    <col min="14339" max="14342" width="17.7109375" customWidth="1"/>
    <col min="14343" max="14343" width="19.42578125" customWidth="1"/>
    <col min="14344" max="14345" width="17.7109375" customWidth="1"/>
    <col min="14346" max="14346" width="70.28515625" bestFit="1" customWidth="1"/>
    <col min="14347" max="14347" width="17.7109375" customWidth="1"/>
    <col min="14593" max="14593" width="71" customWidth="1"/>
    <col min="14594" max="14594" width="30.140625" bestFit="1" customWidth="1"/>
    <col min="14595" max="14598" width="17.7109375" customWidth="1"/>
    <col min="14599" max="14599" width="19.42578125" customWidth="1"/>
    <col min="14600" max="14601" width="17.7109375" customWidth="1"/>
    <col min="14602" max="14602" width="70.28515625" bestFit="1" customWidth="1"/>
    <col min="14603" max="14603" width="17.7109375" customWidth="1"/>
    <col min="14849" max="14849" width="71" customWidth="1"/>
    <col min="14850" max="14850" width="30.140625" bestFit="1" customWidth="1"/>
    <col min="14851" max="14854" width="17.7109375" customWidth="1"/>
    <col min="14855" max="14855" width="19.42578125" customWidth="1"/>
    <col min="14856" max="14857" width="17.7109375" customWidth="1"/>
    <col min="14858" max="14858" width="70.28515625" bestFit="1" customWidth="1"/>
    <col min="14859" max="14859" width="17.7109375" customWidth="1"/>
    <col min="15105" max="15105" width="71" customWidth="1"/>
    <col min="15106" max="15106" width="30.140625" bestFit="1" customWidth="1"/>
    <col min="15107" max="15110" width="17.7109375" customWidth="1"/>
    <col min="15111" max="15111" width="19.42578125" customWidth="1"/>
    <col min="15112" max="15113" width="17.7109375" customWidth="1"/>
    <col min="15114" max="15114" width="70.28515625" bestFit="1" customWidth="1"/>
    <col min="15115" max="15115" width="17.7109375" customWidth="1"/>
    <col min="15361" max="15361" width="71" customWidth="1"/>
    <col min="15362" max="15362" width="30.140625" bestFit="1" customWidth="1"/>
    <col min="15363" max="15366" width="17.7109375" customWidth="1"/>
    <col min="15367" max="15367" width="19.42578125" customWidth="1"/>
    <col min="15368" max="15369" width="17.7109375" customWidth="1"/>
    <col min="15370" max="15370" width="70.28515625" bestFit="1" customWidth="1"/>
    <col min="15371" max="15371" width="17.7109375" customWidth="1"/>
    <col min="15617" max="15617" width="71" customWidth="1"/>
    <col min="15618" max="15618" width="30.140625" bestFit="1" customWidth="1"/>
    <col min="15619" max="15622" width="17.7109375" customWidth="1"/>
    <col min="15623" max="15623" width="19.42578125" customWidth="1"/>
    <col min="15624" max="15625" width="17.7109375" customWidth="1"/>
    <col min="15626" max="15626" width="70.28515625" bestFit="1" customWidth="1"/>
    <col min="15627" max="15627" width="17.7109375" customWidth="1"/>
    <col min="15873" max="15873" width="71" customWidth="1"/>
    <col min="15874" max="15874" width="30.140625" bestFit="1" customWidth="1"/>
    <col min="15875" max="15878" width="17.7109375" customWidth="1"/>
    <col min="15879" max="15879" width="19.42578125" customWidth="1"/>
    <col min="15880" max="15881" width="17.7109375" customWidth="1"/>
    <col min="15882" max="15882" width="70.28515625" bestFit="1" customWidth="1"/>
    <col min="15883" max="15883" width="17.7109375" customWidth="1"/>
    <col min="16129" max="16129" width="71" customWidth="1"/>
    <col min="16130" max="16130" width="30.140625" bestFit="1" customWidth="1"/>
    <col min="16131" max="16134" width="17.7109375" customWidth="1"/>
    <col min="16135" max="16135" width="19.42578125" customWidth="1"/>
    <col min="16136" max="16137" width="17.7109375" customWidth="1"/>
    <col min="16138" max="16138" width="70.28515625" bestFit="1" customWidth="1"/>
    <col min="16139" max="16139" width="17.7109375"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1314</v>
      </c>
      <c r="B4" s="479"/>
      <c r="C4" s="479"/>
      <c r="D4" s="20"/>
      <c r="E4" s="20"/>
      <c r="F4" s="20"/>
      <c r="G4" s="20"/>
      <c r="H4" s="20"/>
      <c r="I4" s="20"/>
      <c r="J4" s="20"/>
      <c r="K4" s="364"/>
    </row>
    <row r="5" spans="1:11" s="18" customFormat="1" x14ac:dyDescent="0.25">
      <c r="A5" s="19"/>
      <c r="B5" s="479"/>
      <c r="C5" s="479"/>
      <c r="D5" s="20"/>
      <c r="E5" s="20"/>
      <c r="F5" s="20"/>
      <c r="G5" s="20"/>
      <c r="H5" s="20"/>
      <c r="I5" s="20"/>
      <c r="J5" s="20"/>
      <c r="K5" s="364"/>
    </row>
    <row r="6" spans="1:11" s="18" customFormat="1" x14ac:dyDescent="0.25">
      <c r="A6" s="349" t="s">
        <v>21</v>
      </c>
      <c r="B6" s="446" t="s">
        <v>22</v>
      </c>
      <c r="C6" s="446" t="s">
        <v>23</v>
      </c>
      <c r="D6" s="349"/>
      <c r="E6" s="919" t="s">
        <v>24</v>
      </c>
      <c r="F6" s="919"/>
      <c r="G6" s="349" t="s">
        <v>25</v>
      </c>
      <c r="H6" s="932" t="s">
        <v>26</v>
      </c>
      <c r="I6" s="932"/>
      <c r="J6" s="349" t="s">
        <v>27</v>
      </c>
      <c r="K6" s="365" t="s">
        <v>28</v>
      </c>
    </row>
    <row r="7" spans="1:11" s="24" customFormat="1" x14ac:dyDescent="0.25">
      <c r="A7" s="933" t="s">
        <v>29</v>
      </c>
      <c r="B7" s="920" t="s">
        <v>30</v>
      </c>
      <c r="C7" s="930" t="s">
        <v>31</v>
      </c>
      <c r="D7" s="930" t="s">
        <v>32</v>
      </c>
      <c r="E7" s="930" t="s">
        <v>33</v>
      </c>
      <c r="F7" s="930"/>
      <c r="G7" s="930" t="s">
        <v>34</v>
      </c>
      <c r="H7" s="930" t="s">
        <v>35</v>
      </c>
      <c r="I7" s="930"/>
      <c r="J7" s="930" t="s">
        <v>36</v>
      </c>
      <c r="K7" s="934" t="s">
        <v>1261</v>
      </c>
    </row>
    <row r="8" spans="1:11" s="24" customFormat="1" ht="29.25" customHeight="1" x14ac:dyDescent="0.25">
      <c r="A8" s="933"/>
      <c r="B8" s="921"/>
      <c r="C8" s="930"/>
      <c r="D8" s="930"/>
      <c r="E8" s="348" t="s">
        <v>38</v>
      </c>
      <c r="F8" s="348" t="s">
        <v>39</v>
      </c>
      <c r="G8" s="930"/>
      <c r="H8" s="348" t="s">
        <v>38</v>
      </c>
      <c r="I8" s="348" t="s">
        <v>39</v>
      </c>
      <c r="J8" s="930"/>
      <c r="K8" s="935"/>
    </row>
    <row r="9" spans="1:11" ht="15.95" customHeight="1" x14ac:dyDescent="0.25">
      <c r="A9" s="31" t="s">
        <v>88</v>
      </c>
      <c r="B9" s="480"/>
      <c r="C9" s="480"/>
      <c r="D9" s="32"/>
      <c r="E9" s="32"/>
      <c r="F9" s="32"/>
      <c r="G9" s="32"/>
      <c r="H9" s="32"/>
      <c r="I9" s="32"/>
      <c r="J9" s="32"/>
      <c r="K9" s="74">
        <f>SUM(K10)</f>
        <v>0</v>
      </c>
    </row>
    <row r="10" spans="1:11" ht="19.5" customHeight="1" x14ac:dyDescent="0.25">
      <c r="A10" s="39"/>
      <c r="B10" s="481"/>
      <c r="C10" s="481"/>
      <c r="D10" s="75"/>
      <c r="E10" s="75"/>
      <c r="F10" s="75"/>
      <c r="G10" s="36"/>
      <c r="H10" s="36"/>
      <c r="I10" s="36"/>
      <c r="J10" s="36"/>
      <c r="K10" s="76"/>
    </row>
    <row r="11" spans="1:11" ht="15.95" customHeight="1" x14ac:dyDescent="0.25">
      <c r="A11" s="31" t="s">
        <v>89</v>
      </c>
      <c r="B11" s="480"/>
      <c r="C11" s="480"/>
      <c r="D11" s="77"/>
      <c r="E11" s="77"/>
      <c r="F11" s="77"/>
      <c r="G11" s="32"/>
      <c r="H11" s="32"/>
      <c r="I11" s="32"/>
      <c r="J11" s="32"/>
      <c r="K11" s="74">
        <f>SUM(K12:K15)</f>
        <v>19117150</v>
      </c>
    </row>
    <row r="12" spans="1:11" ht="30" x14ac:dyDescent="0.25">
      <c r="A12" s="39" t="s">
        <v>1262</v>
      </c>
      <c r="B12" s="181" t="s">
        <v>1263</v>
      </c>
      <c r="C12" s="482" t="s">
        <v>44</v>
      </c>
      <c r="D12" s="117" t="s">
        <v>987</v>
      </c>
      <c r="E12" s="117" t="s">
        <v>1264</v>
      </c>
      <c r="F12" s="117" t="s">
        <v>1265</v>
      </c>
      <c r="G12" s="41"/>
      <c r="H12" s="41"/>
      <c r="I12" s="41"/>
      <c r="J12" s="41" t="s">
        <v>1266</v>
      </c>
      <c r="K12" s="453">
        <v>13547300</v>
      </c>
    </row>
    <row r="13" spans="1:11" ht="15.95" customHeight="1" x14ac:dyDescent="0.25">
      <c r="A13" s="39" t="s">
        <v>1267</v>
      </c>
      <c r="B13" s="482" t="s">
        <v>996</v>
      </c>
      <c r="C13" s="482" t="s">
        <v>566</v>
      </c>
      <c r="D13" s="117" t="s">
        <v>1268</v>
      </c>
      <c r="E13" s="117" t="s">
        <v>1269</v>
      </c>
      <c r="F13" s="117" t="s">
        <v>1270</v>
      </c>
      <c r="G13" s="41"/>
      <c r="H13" s="41"/>
      <c r="I13" s="41"/>
      <c r="J13" s="41" t="s">
        <v>1271</v>
      </c>
      <c r="K13" s="453">
        <v>5525000</v>
      </c>
    </row>
    <row r="14" spans="1:11" ht="15.95" customHeight="1" x14ac:dyDescent="0.25">
      <c r="A14" s="39" t="s">
        <v>888</v>
      </c>
      <c r="B14" s="482" t="s">
        <v>987</v>
      </c>
      <c r="C14" s="482" t="s">
        <v>998</v>
      </c>
      <c r="D14" s="117" t="s">
        <v>987</v>
      </c>
      <c r="E14" s="117"/>
      <c r="F14" s="117"/>
      <c r="G14" s="41"/>
      <c r="H14" s="41"/>
      <c r="I14" s="41"/>
      <c r="J14" s="41" t="s">
        <v>1272</v>
      </c>
      <c r="K14" s="453">
        <v>31200</v>
      </c>
    </row>
    <row r="15" spans="1:11" ht="15.95" customHeight="1" x14ac:dyDescent="0.25">
      <c r="A15" s="39" t="s">
        <v>565</v>
      </c>
      <c r="B15" s="482" t="s">
        <v>987</v>
      </c>
      <c r="C15" s="482" t="s">
        <v>998</v>
      </c>
      <c r="D15" s="117" t="s">
        <v>987</v>
      </c>
      <c r="E15" s="117"/>
      <c r="F15" s="117"/>
      <c r="G15" s="41"/>
      <c r="H15" s="360">
        <v>300</v>
      </c>
      <c r="I15" s="360">
        <v>2775</v>
      </c>
      <c r="J15" s="41" t="s">
        <v>1273</v>
      </c>
      <c r="K15" s="453">
        <v>13650</v>
      </c>
    </row>
    <row r="16" spans="1:11" ht="15.95" customHeight="1" x14ac:dyDescent="0.25">
      <c r="A16" s="39"/>
      <c r="B16" s="482"/>
      <c r="C16" s="482"/>
      <c r="D16" s="117"/>
      <c r="E16" s="117"/>
      <c r="F16" s="117"/>
      <c r="G16" s="41"/>
      <c r="H16" s="360"/>
      <c r="I16" s="360"/>
      <c r="J16" s="41"/>
      <c r="K16" s="453"/>
    </row>
    <row r="17" spans="1:11" s="18" customFormat="1" ht="15.95" customHeight="1" x14ac:dyDescent="0.25">
      <c r="A17" s="43" t="s">
        <v>106</v>
      </c>
      <c r="B17" s="484"/>
      <c r="C17" s="484"/>
      <c r="D17" s="84"/>
      <c r="E17" s="84"/>
      <c r="F17" s="84"/>
      <c r="G17" s="83"/>
      <c r="H17" s="83"/>
      <c r="I17" s="83"/>
      <c r="J17" s="83"/>
      <c r="K17" s="86">
        <f>SUM(K18:K19)</f>
        <v>4026430</v>
      </c>
    </row>
    <row r="18" spans="1:11" s="18" customFormat="1" ht="15.95" customHeight="1" x14ac:dyDescent="0.25">
      <c r="A18" s="39" t="s">
        <v>1274</v>
      </c>
      <c r="B18" s="485" t="s">
        <v>983</v>
      </c>
      <c r="C18" s="485" t="s">
        <v>44</v>
      </c>
      <c r="D18" s="122" t="s">
        <v>987</v>
      </c>
      <c r="E18" s="122"/>
      <c r="F18" s="122"/>
      <c r="G18" s="88"/>
      <c r="H18" s="88"/>
      <c r="I18" s="88"/>
      <c r="J18" s="88" t="s">
        <v>1275</v>
      </c>
      <c r="K18" s="123">
        <v>3872990</v>
      </c>
    </row>
    <row r="19" spans="1:11" s="18" customFormat="1" ht="15.95" customHeight="1" x14ac:dyDescent="0.25">
      <c r="A19" s="39" t="s">
        <v>1276</v>
      </c>
      <c r="B19" s="485" t="s">
        <v>1277</v>
      </c>
      <c r="C19" s="485" t="s">
        <v>44</v>
      </c>
      <c r="D19" s="122" t="s">
        <v>987</v>
      </c>
      <c r="E19" s="122"/>
      <c r="F19" s="122"/>
      <c r="G19" s="88"/>
      <c r="H19" s="88"/>
      <c r="I19" s="88"/>
      <c r="J19" s="88" t="s">
        <v>1275</v>
      </c>
      <c r="K19" s="123">
        <v>153440</v>
      </c>
    </row>
    <row r="20" spans="1:11" s="18" customFormat="1" ht="15.95" customHeight="1" x14ac:dyDescent="0.25">
      <c r="A20" s="39"/>
      <c r="B20" s="485"/>
      <c r="C20" s="485"/>
      <c r="D20" s="122"/>
      <c r="E20" s="122"/>
      <c r="F20" s="122"/>
      <c r="G20" s="88"/>
      <c r="H20" s="88"/>
      <c r="I20" s="88"/>
      <c r="J20" s="88"/>
      <c r="K20" s="123"/>
    </row>
    <row r="21" spans="1:11" ht="15.95" customHeight="1" x14ac:dyDescent="0.25">
      <c r="A21" s="31" t="s">
        <v>107</v>
      </c>
      <c r="B21" s="480"/>
      <c r="C21" s="480"/>
      <c r="D21" s="77"/>
      <c r="E21" s="77"/>
      <c r="F21" s="77"/>
      <c r="G21" s="32"/>
      <c r="H21" s="32"/>
      <c r="I21" s="32"/>
      <c r="J21" s="32"/>
      <c r="K21" s="74">
        <f>SUM(K22:K30)</f>
        <v>4527750</v>
      </c>
    </row>
    <row r="22" spans="1:11" ht="15.95" customHeight="1" x14ac:dyDescent="0.25">
      <c r="A22" s="39" t="s">
        <v>1278</v>
      </c>
      <c r="B22" s="482" t="s">
        <v>987</v>
      </c>
      <c r="C22" s="482" t="s">
        <v>566</v>
      </c>
      <c r="D22" s="117" t="s">
        <v>987</v>
      </c>
      <c r="E22" s="117"/>
      <c r="F22" s="117"/>
      <c r="G22" s="360">
        <v>165</v>
      </c>
      <c r="H22" s="41"/>
      <c r="I22" s="41"/>
      <c r="J22" s="41" t="s">
        <v>1279</v>
      </c>
      <c r="K22" s="453">
        <v>2055000</v>
      </c>
    </row>
    <row r="23" spans="1:11" ht="15.95" customHeight="1" x14ac:dyDescent="0.25">
      <c r="A23" s="39" t="s">
        <v>70</v>
      </c>
      <c r="B23" s="482" t="s">
        <v>987</v>
      </c>
      <c r="C23" s="482" t="s">
        <v>1181</v>
      </c>
      <c r="D23" s="117" t="s">
        <v>987</v>
      </c>
      <c r="E23" s="117"/>
      <c r="F23" s="117"/>
      <c r="G23" s="41"/>
      <c r="H23" s="360">
        <v>30</v>
      </c>
      <c r="I23" s="360">
        <v>930</v>
      </c>
      <c r="J23" s="41" t="s">
        <v>1280</v>
      </c>
      <c r="K23" s="453">
        <v>1508000</v>
      </c>
    </row>
    <row r="24" spans="1:11" ht="15.95" customHeight="1" x14ac:dyDescent="0.25">
      <c r="A24" s="39" t="s">
        <v>1281</v>
      </c>
      <c r="B24" s="482" t="s">
        <v>1282</v>
      </c>
      <c r="C24" s="482" t="s">
        <v>545</v>
      </c>
      <c r="D24" s="117" t="s">
        <v>987</v>
      </c>
      <c r="E24" s="117"/>
      <c r="F24" s="117"/>
      <c r="G24" s="41"/>
      <c r="H24" s="360">
        <v>145</v>
      </c>
      <c r="I24" s="360">
        <v>3825</v>
      </c>
      <c r="J24" s="41" t="s">
        <v>1283</v>
      </c>
      <c r="K24" s="453">
        <v>405600</v>
      </c>
    </row>
    <row r="25" spans="1:11" ht="15.95" customHeight="1" x14ac:dyDescent="0.25">
      <c r="A25" s="39" t="s">
        <v>938</v>
      </c>
      <c r="B25" s="482" t="s">
        <v>996</v>
      </c>
      <c r="C25" s="482" t="s">
        <v>992</v>
      </c>
      <c r="D25" s="117" t="s">
        <v>1284</v>
      </c>
      <c r="E25" s="117"/>
      <c r="F25" s="117"/>
      <c r="G25" s="41"/>
      <c r="H25" s="41"/>
      <c r="I25" s="41"/>
      <c r="J25" s="41" t="s">
        <v>1285</v>
      </c>
      <c r="K25" s="453">
        <v>89700</v>
      </c>
    </row>
    <row r="26" spans="1:11" ht="15.95" customHeight="1" x14ac:dyDescent="0.25">
      <c r="A26" s="39" t="s">
        <v>71</v>
      </c>
      <c r="B26" s="482" t="s">
        <v>987</v>
      </c>
      <c r="C26" s="482" t="s">
        <v>998</v>
      </c>
      <c r="D26" s="117" t="s">
        <v>987</v>
      </c>
      <c r="E26" s="117"/>
      <c r="F26" s="117"/>
      <c r="G26" s="41"/>
      <c r="H26" s="360">
        <v>559</v>
      </c>
      <c r="I26" s="360">
        <v>4160</v>
      </c>
      <c r="J26" s="41" t="s">
        <v>1286</v>
      </c>
      <c r="K26" s="453">
        <v>27300</v>
      </c>
    </row>
    <row r="27" spans="1:11" ht="15.95" customHeight="1" x14ac:dyDescent="0.25">
      <c r="A27" s="39" t="s">
        <v>321</v>
      </c>
      <c r="B27" s="482" t="s">
        <v>987</v>
      </c>
      <c r="C27" s="482" t="s">
        <v>1287</v>
      </c>
      <c r="D27" s="117" t="s">
        <v>987</v>
      </c>
      <c r="E27" s="117"/>
      <c r="F27" s="117"/>
      <c r="G27" s="41"/>
      <c r="H27" s="41"/>
      <c r="I27" s="41"/>
      <c r="J27" s="41" t="s">
        <v>1288</v>
      </c>
      <c r="K27" s="453">
        <v>35100</v>
      </c>
    </row>
    <row r="28" spans="1:11" ht="15.95" customHeight="1" x14ac:dyDescent="0.25">
      <c r="A28" s="39" t="s">
        <v>1289</v>
      </c>
      <c r="B28" s="482" t="s">
        <v>987</v>
      </c>
      <c r="C28" s="482" t="s">
        <v>44</v>
      </c>
      <c r="D28" s="117" t="s">
        <v>987</v>
      </c>
      <c r="E28" s="117"/>
      <c r="F28" s="117"/>
      <c r="G28" s="360">
        <v>40</v>
      </c>
      <c r="H28" s="41"/>
      <c r="I28" s="41"/>
      <c r="J28" s="41" t="s">
        <v>1290</v>
      </c>
      <c r="K28" s="453">
        <v>7670</v>
      </c>
    </row>
    <row r="29" spans="1:11" ht="15.95" customHeight="1" x14ac:dyDescent="0.25">
      <c r="A29" s="39" t="s">
        <v>62</v>
      </c>
      <c r="B29" s="482" t="s">
        <v>987</v>
      </c>
      <c r="C29" s="482" t="s">
        <v>998</v>
      </c>
      <c r="D29" s="117" t="s">
        <v>987</v>
      </c>
      <c r="E29" s="117"/>
      <c r="F29" s="117"/>
      <c r="G29" s="41"/>
      <c r="H29" s="360">
        <v>30</v>
      </c>
      <c r="I29" s="360">
        <v>2550</v>
      </c>
      <c r="J29" s="41" t="s">
        <v>1291</v>
      </c>
      <c r="K29" s="453">
        <v>3380</v>
      </c>
    </row>
    <row r="30" spans="1:11" ht="15.95" customHeight="1" x14ac:dyDescent="0.25">
      <c r="A30" s="39" t="s">
        <v>1292</v>
      </c>
      <c r="B30" s="482" t="s">
        <v>1293</v>
      </c>
      <c r="C30" s="482" t="s">
        <v>44</v>
      </c>
      <c r="D30" s="117" t="s">
        <v>987</v>
      </c>
      <c r="E30" s="117"/>
      <c r="F30" s="117"/>
      <c r="G30" s="360">
        <v>400</v>
      </c>
      <c r="H30" s="41"/>
      <c r="I30" s="41"/>
      <c r="J30" s="41" t="s">
        <v>1294</v>
      </c>
      <c r="K30" s="453">
        <v>396000</v>
      </c>
    </row>
    <row r="31" spans="1:11" ht="15.95" customHeight="1" x14ac:dyDescent="0.25">
      <c r="A31" s="39"/>
      <c r="B31" s="482"/>
      <c r="C31" s="482"/>
      <c r="D31" s="117"/>
      <c r="E31" s="117"/>
      <c r="F31" s="117"/>
      <c r="G31" s="360"/>
      <c r="H31" s="41"/>
      <c r="I31" s="41"/>
      <c r="J31" s="41"/>
      <c r="K31" s="453"/>
    </row>
    <row r="32" spans="1:11" ht="15.95" customHeight="1" x14ac:dyDescent="0.25">
      <c r="A32" s="31" t="s">
        <v>113</v>
      </c>
      <c r="B32" s="480"/>
      <c r="C32" s="480"/>
      <c r="D32" s="77"/>
      <c r="E32" s="77"/>
      <c r="F32" s="77"/>
      <c r="G32" s="32"/>
      <c r="H32" s="32"/>
      <c r="I32" s="32"/>
      <c r="J32" s="32"/>
      <c r="K32" s="74">
        <f>SUM(K33:K33)</f>
        <v>0</v>
      </c>
    </row>
    <row r="33" spans="1:11" ht="15.95" customHeight="1" x14ac:dyDescent="0.25">
      <c r="A33" s="35"/>
      <c r="B33" s="481"/>
      <c r="C33" s="481"/>
      <c r="D33" s="75"/>
      <c r="E33" s="75"/>
      <c r="F33" s="75"/>
      <c r="G33" s="36"/>
      <c r="H33" s="36"/>
      <c r="I33" s="36"/>
      <c r="J33" s="36"/>
      <c r="K33" s="76"/>
    </row>
    <row r="34" spans="1:11" ht="15.95" customHeight="1" x14ac:dyDescent="0.25">
      <c r="A34" s="31" t="s">
        <v>114</v>
      </c>
      <c r="B34" s="480"/>
      <c r="C34" s="480"/>
      <c r="D34" s="77"/>
      <c r="E34" s="77"/>
      <c r="F34" s="77"/>
      <c r="G34" s="32"/>
      <c r="H34" s="32"/>
      <c r="I34" s="32"/>
      <c r="J34" s="32"/>
      <c r="K34" s="74">
        <f>SUM(K35:K36)</f>
        <v>514150</v>
      </c>
    </row>
    <row r="35" spans="1:11" ht="15.95" customHeight="1" x14ac:dyDescent="0.25">
      <c r="A35" s="39" t="s">
        <v>1295</v>
      </c>
      <c r="B35" s="482" t="s">
        <v>987</v>
      </c>
      <c r="C35" s="482" t="s">
        <v>1181</v>
      </c>
      <c r="D35" s="117" t="s">
        <v>987</v>
      </c>
      <c r="E35" s="117"/>
      <c r="F35" s="117"/>
      <c r="G35" s="41" t="s">
        <v>1296</v>
      </c>
      <c r="H35" s="41"/>
      <c r="I35" s="41"/>
      <c r="J35" s="41" t="s">
        <v>1297</v>
      </c>
      <c r="K35" s="453">
        <v>462150</v>
      </c>
    </row>
    <row r="36" spans="1:11" ht="15.95" customHeight="1" x14ac:dyDescent="0.25">
      <c r="A36" s="39" t="s">
        <v>1298</v>
      </c>
      <c r="B36" s="482" t="s">
        <v>987</v>
      </c>
      <c r="C36" s="482" t="s">
        <v>1299</v>
      </c>
      <c r="D36" s="117" t="s">
        <v>987</v>
      </c>
      <c r="E36" s="117"/>
      <c r="F36" s="117"/>
      <c r="G36" s="41"/>
      <c r="H36" s="41" t="s">
        <v>1300</v>
      </c>
      <c r="I36" s="41" t="s">
        <v>1301</v>
      </c>
      <c r="J36" s="41" t="s">
        <v>1302</v>
      </c>
      <c r="K36" s="453">
        <v>52000</v>
      </c>
    </row>
    <row r="37" spans="1:11" ht="15.95" customHeight="1" x14ac:dyDescent="0.25">
      <c r="A37" s="39"/>
      <c r="B37" s="482"/>
      <c r="C37" s="482"/>
      <c r="D37" s="117"/>
      <c r="E37" s="117"/>
      <c r="F37" s="117"/>
      <c r="G37" s="41"/>
      <c r="H37" s="41"/>
      <c r="I37" s="41"/>
      <c r="J37" s="41"/>
      <c r="K37" s="453"/>
    </row>
    <row r="38" spans="1:11" s="18" customFormat="1" ht="15.95" customHeight="1" x14ac:dyDescent="0.25">
      <c r="A38" s="43" t="s">
        <v>116</v>
      </c>
      <c r="B38" s="484"/>
      <c r="C38" s="484"/>
      <c r="D38" s="84"/>
      <c r="E38" s="84"/>
      <c r="F38" s="84"/>
      <c r="G38" s="83"/>
      <c r="H38" s="83"/>
      <c r="I38" s="83"/>
      <c r="J38" s="83"/>
      <c r="K38" s="86">
        <f>SUM(K39)</f>
        <v>0</v>
      </c>
    </row>
    <row r="39" spans="1:11" s="18" customFormat="1" ht="15.95" customHeight="1" x14ac:dyDescent="0.25">
      <c r="A39" s="45"/>
      <c r="B39" s="486"/>
      <c r="C39" s="486"/>
      <c r="D39" s="87"/>
      <c r="E39" s="87"/>
      <c r="F39" s="87"/>
      <c r="G39" s="47"/>
      <c r="H39" s="47"/>
      <c r="I39" s="47"/>
      <c r="J39" s="47"/>
      <c r="K39" s="89"/>
    </row>
    <row r="40" spans="1:11" ht="15.95" customHeight="1" x14ac:dyDescent="0.25">
      <c r="A40" s="31" t="s">
        <v>117</v>
      </c>
      <c r="B40" s="480"/>
      <c r="C40" s="480"/>
      <c r="D40" s="77"/>
      <c r="E40" s="77"/>
      <c r="F40" s="77"/>
      <c r="G40" s="32"/>
      <c r="H40" s="32"/>
      <c r="I40" s="32"/>
      <c r="J40" s="32"/>
      <c r="K40" s="74">
        <f>SUM(K41:K45)</f>
        <v>12687690</v>
      </c>
    </row>
    <row r="41" spans="1:11" ht="15.95" customHeight="1" x14ac:dyDescent="0.25">
      <c r="A41" s="202" t="s">
        <v>1303</v>
      </c>
      <c r="B41" s="583" t="s">
        <v>987</v>
      </c>
      <c r="C41" s="583" t="s">
        <v>44</v>
      </c>
      <c r="D41" s="361" t="s">
        <v>987</v>
      </c>
      <c r="E41" s="361"/>
      <c r="F41" s="361"/>
      <c r="G41" s="177"/>
      <c r="H41" s="177"/>
      <c r="I41" s="177"/>
      <c r="J41" s="177" t="s">
        <v>1304</v>
      </c>
      <c r="K41" s="135">
        <v>9562600</v>
      </c>
    </row>
    <row r="42" spans="1:11" ht="15.95" customHeight="1" x14ac:dyDescent="0.25">
      <c r="A42" s="202" t="s">
        <v>1305</v>
      </c>
      <c r="B42" s="583" t="s">
        <v>987</v>
      </c>
      <c r="C42" s="583" t="s">
        <v>1181</v>
      </c>
      <c r="D42" s="361" t="s">
        <v>987</v>
      </c>
      <c r="E42" s="361"/>
      <c r="F42" s="361"/>
      <c r="G42" s="340">
        <v>0.1</v>
      </c>
      <c r="H42" s="177"/>
      <c r="I42" s="177"/>
      <c r="J42" s="177" t="s">
        <v>1306</v>
      </c>
      <c r="K42" s="135">
        <v>1907230</v>
      </c>
    </row>
    <row r="43" spans="1:11" x14ac:dyDescent="0.25">
      <c r="A43" s="202" t="s">
        <v>1307</v>
      </c>
      <c r="B43" s="583" t="s">
        <v>987</v>
      </c>
      <c r="C43" s="583" t="s">
        <v>44</v>
      </c>
      <c r="D43" s="361" t="s">
        <v>987</v>
      </c>
      <c r="E43" s="361"/>
      <c r="F43" s="361"/>
      <c r="G43" s="177"/>
      <c r="H43" s="177"/>
      <c r="I43" s="177"/>
      <c r="J43" s="177" t="s">
        <v>1308</v>
      </c>
      <c r="K43" s="135">
        <v>463060</v>
      </c>
    </row>
    <row r="44" spans="1:11" ht="45" x14ac:dyDescent="0.25">
      <c r="A44" s="202" t="s">
        <v>274</v>
      </c>
      <c r="B44" s="583" t="s">
        <v>987</v>
      </c>
      <c r="C44" s="583" t="s">
        <v>1309</v>
      </c>
      <c r="D44" s="361" t="s">
        <v>987</v>
      </c>
      <c r="E44" s="361"/>
      <c r="F44" s="361"/>
      <c r="G44" s="177"/>
      <c r="H44" s="177"/>
      <c r="I44" s="177"/>
      <c r="J44" s="183" t="s">
        <v>1310</v>
      </c>
      <c r="K44" s="135">
        <v>450000</v>
      </c>
    </row>
    <row r="45" spans="1:11" ht="30" x14ac:dyDescent="0.25">
      <c r="A45" s="39" t="s">
        <v>1311</v>
      </c>
      <c r="B45" s="181" t="s">
        <v>1312</v>
      </c>
      <c r="C45" s="482" t="s">
        <v>44</v>
      </c>
      <c r="D45" s="117" t="s">
        <v>987</v>
      </c>
      <c r="E45" s="117"/>
      <c r="F45" s="117"/>
      <c r="G45" s="41"/>
      <c r="H45" s="41"/>
      <c r="I45" s="41"/>
      <c r="J45" s="118" t="s">
        <v>1313</v>
      </c>
      <c r="K45" s="453">
        <v>304800</v>
      </c>
    </row>
    <row r="46" spans="1:11" x14ac:dyDescent="0.25">
      <c r="A46" s="39"/>
      <c r="B46" s="181"/>
      <c r="C46" s="482"/>
      <c r="D46" s="117"/>
      <c r="E46" s="117"/>
      <c r="F46" s="117"/>
      <c r="G46" s="41"/>
      <c r="H46" s="41"/>
      <c r="I46" s="41"/>
      <c r="J46" s="118"/>
      <c r="K46" s="453"/>
    </row>
    <row r="47" spans="1:11" ht="15.95" customHeight="1" x14ac:dyDescent="0.25">
      <c r="A47" s="55" t="s">
        <v>131</v>
      </c>
      <c r="B47" s="487"/>
      <c r="C47" s="487"/>
      <c r="D47" s="96"/>
      <c r="E47" s="96"/>
      <c r="F47" s="96"/>
      <c r="G47" s="350"/>
      <c r="H47" s="350"/>
      <c r="I47" s="350"/>
      <c r="J47" s="350"/>
      <c r="K47" s="64">
        <f>+K9+K11+K17+K21+K32+K34+K38+K40</f>
        <v>40873170</v>
      </c>
    </row>
    <row r="48" spans="1:11" x14ac:dyDescent="0.25">
      <c r="A48" s="27"/>
      <c r="B48" s="489"/>
      <c r="C48" s="489"/>
      <c r="D48" s="28"/>
      <c r="E48" s="28"/>
      <c r="F48" s="28"/>
      <c r="G48" s="28"/>
      <c r="H48" s="28"/>
      <c r="I48" s="28"/>
      <c r="J48" s="28"/>
      <c r="K48" s="375"/>
    </row>
  </sheetData>
  <mergeCells count="11">
    <mergeCell ref="H7:I7"/>
    <mergeCell ref="J7:J8"/>
    <mergeCell ref="K7:K8"/>
    <mergeCell ref="H6:I6"/>
    <mergeCell ref="A7:A8"/>
    <mergeCell ref="B7:B8"/>
    <mergeCell ref="C7:C8"/>
    <mergeCell ref="D7:D8"/>
    <mergeCell ref="E7:F7"/>
    <mergeCell ref="G7:G8"/>
    <mergeCell ref="E6:F6"/>
  </mergeCells>
  <pageMargins left="0.70866141732283472" right="0.70866141732283472" top="0.74803149606299213" bottom="0.74803149606299213" header="0.31496062992125984" footer="0.31496062992125984"/>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80" zoomScaleNormal="80" workbookViewId="0">
      <selection activeCell="G35" sqref="G35:I37"/>
    </sheetView>
  </sheetViews>
  <sheetFormatPr baseColWidth="10" defaultRowHeight="15" x14ac:dyDescent="0.25"/>
  <cols>
    <col min="1" max="1" width="71" customWidth="1"/>
    <col min="2" max="2" width="16.28515625" bestFit="1" customWidth="1"/>
    <col min="3" max="3" width="13.7109375" bestFit="1" customWidth="1"/>
    <col min="4" max="4" width="9.85546875" style="452" customWidth="1"/>
    <col min="5" max="5" width="9.7109375" customWidth="1"/>
    <col min="6" max="6" width="11.7109375" customWidth="1"/>
    <col min="7" max="7" width="11.5703125" bestFit="1" customWidth="1"/>
    <col min="8" max="8" width="9.85546875" bestFit="1" customWidth="1"/>
    <col min="9" max="9" width="13.5703125" bestFit="1" customWidth="1"/>
    <col min="10" max="10" width="11.7109375" bestFit="1" customWidth="1"/>
    <col min="11" max="11" width="17.42578125" bestFit="1" customWidth="1"/>
    <col min="257" max="257" width="71" customWidth="1"/>
    <col min="258" max="262" width="17.7109375" customWidth="1"/>
    <col min="263" max="263" width="43" customWidth="1"/>
    <col min="264" max="265" width="17.7109375" customWidth="1"/>
    <col min="266" max="266" width="22.140625" customWidth="1"/>
    <col min="267" max="267" width="17.7109375" customWidth="1"/>
    <col min="513" max="513" width="71" customWidth="1"/>
    <col min="514" max="518" width="17.7109375" customWidth="1"/>
    <col min="519" max="519" width="43" customWidth="1"/>
    <col min="520" max="521" width="17.7109375" customWidth="1"/>
    <col min="522" max="522" width="22.140625" customWidth="1"/>
    <col min="523" max="523" width="17.7109375" customWidth="1"/>
    <col min="769" max="769" width="71" customWidth="1"/>
    <col min="770" max="774" width="17.7109375" customWidth="1"/>
    <col min="775" max="775" width="43" customWidth="1"/>
    <col min="776" max="777" width="17.7109375" customWidth="1"/>
    <col min="778" max="778" width="22.140625" customWidth="1"/>
    <col min="779" max="779" width="17.7109375" customWidth="1"/>
    <col min="1025" max="1025" width="71" customWidth="1"/>
    <col min="1026" max="1030" width="17.7109375" customWidth="1"/>
    <col min="1031" max="1031" width="43" customWidth="1"/>
    <col min="1032" max="1033" width="17.7109375" customWidth="1"/>
    <col min="1034" max="1034" width="22.140625" customWidth="1"/>
    <col min="1035" max="1035" width="17.7109375" customWidth="1"/>
    <col min="1281" max="1281" width="71" customWidth="1"/>
    <col min="1282" max="1286" width="17.7109375" customWidth="1"/>
    <col min="1287" max="1287" width="43" customWidth="1"/>
    <col min="1288" max="1289" width="17.7109375" customWidth="1"/>
    <col min="1290" max="1290" width="22.140625" customWidth="1"/>
    <col min="1291" max="1291" width="17.7109375" customWidth="1"/>
    <col min="1537" max="1537" width="71" customWidth="1"/>
    <col min="1538" max="1542" width="17.7109375" customWidth="1"/>
    <col min="1543" max="1543" width="43" customWidth="1"/>
    <col min="1544" max="1545" width="17.7109375" customWidth="1"/>
    <col min="1546" max="1546" width="22.140625" customWidth="1"/>
    <col min="1547" max="1547" width="17.7109375" customWidth="1"/>
    <col min="1793" max="1793" width="71" customWidth="1"/>
    <col min="1794" max="1798" width="17.7109375" customWidth="1"/>
    <col min="1799" max="1799" width="43" customWidth="1"/>
    <col min="1800" max="1801" width="17.7109375" customWidth="1"/>
    <col min="1802" max="1802" width="22.140625" customWidth="1"/>
    <col min="1803" max="1803" width="17.7109375" customWidth="1"/>
    <col min="2049" max="2049" width="71" customWidth="1"/>
    <col min="2050" max="2054" width="17.7109375" customWidth="1"/>
    <col min="2055" max="2055" width="43" customWidth="1"/>
    <col min="2056" max="2057" width="17.7109375" customWidth="1"/>
    <col min="2058" max="2058" width="22.140625" customWidth="1"/>
    <col min="2059" max="2059" width="17.7109375" customWidth="1"/>
    <col min="2305" max="2305" width="71" customWidth="1"/>
    <col min="2306" max="2310" width="17.7109375" customWidth="1"/>
    <col min="2311" max="2311" width="43" customWidth="1"/>
    <col min="2312" max="2313" width="17.7109375" customWidth="1"/>
    <col min="2314" max="2314" width="22.140625" customWidth="1"/>
    <col min="2315" max="2315" width="17.7109375" customWidth="1"/>
    <col min="2561" max="2561" width="71" customWidth="1"/>
    <col min="2562" max="2566" width="17.7109375" customWidth="1"/>
    <col min="2567" max="2567" width="43" customWidth="1"/>
    <col min="2568" max="2569" width="17.7109375" customWidth="1"/>
    <col min="2570" max="2570" width="22.140625" customWidth="1"/>
    <col min="2571" max="2571" width="17.7109375" customWidth="1"/>
    <col min="2817" max="2817" width="71" customWidth="1"/>
    <col min="2818" max="2822" width="17.7109375" customWidth="1"/>
    <col min="2823" max="2823" width="43" customWidth="1"/>
    <col min="2824" max="2825" width="17.7109375" customWidth="1"/>
    <col min="2826" max="2826" width="22.140625" customWidth="1"/>
    <col min="2827" max="2827" width="17.7109375" customWidth="1"/>
    <col min="3073" max="3073" width="71" customWidth="1"/>
    <col min="3074" max="3078" width="17.7109375" customWidth="1"/>
    <col min="3079" max="3079" width="43" customWidth="1"/>
    <col min="3080" max="3081" width="17.7109375" customWidth="1"/>
    <col min="3082" max="3082" width="22.140625" customWidth="1"/>
    <col min="3083" max="3083" width="17.7109375" customWidth="1"/>
    <col min="3329" max="3329" width="71" customWidth="1"/>
    <col min="3330" max="3334" width="17.7109375" customWidth="1"/>
    <col min="3335" max="3335" width="43" customWidth="1"/>
    <col min="3336" max="3337" width="17.7109375" customWidth="1"/>
    <col min="3338" max="3338" width="22.140625" customWidth="1"/>
    <col min="3339" max="3339" width="17.7109375" customWidth="1"/>
    <col min="3585" max="3585" width="71" customWidth="1"/>
    <col min="3586" max="3590" width="17.7109375" customWidth="1"/>
    <col min="3591" max="3591" width="43" customWidth="1"/>
    <col min="3592" max="3593" width="17.7109375" customWidth="1"/>
    <col min="3594" max="3594" width="22.140625" customWidth="1"/>
    <col min="3595" max="3595" width="17.7109375" customWidth="1"/>
    <col min="3841" max="3841" width="71" customWidth="1"/>
    <col min="3842" max="3846" width="17.7109375" customWidth="1"/>
    <col min="3847" max="3847" width="43" customWidth="1"/>
    <col min="3848" max="3849" width="17.7109375" customWidth="1"/>
    <col min="3850" max="3850" width="22.140625" customWidth="1"/>
    <col min="3851" max="3851" width="17.7109375" customWidth="1"/>
    <col min="4097" max="4097" width="71" customWidth="1"/>
    <col min="4098" max="4102" width="17.7109375" customWidth="1"/>
    <col min="4103" max="4103" width="43" customWidth="1"/>
    <col min="4104" max="4105" width="17.7109375" customWidth="1"/>
    <col min="4106" max="4106" width="22.140625" customWidth="1"/>
    <col min="4107" max="4107" width="17.7109375" customWidth="1"/>
    <col min="4353" max="4353" width="71" customWidth="1"/>
    <col min="4354" max="4358" width="17.7109375" customWidth="1"/>
    <col min="4359" max="4359" width="43" customWidth="1"/>
    <col min="4360" max="4361" width="17.7109375" customWidth="1"/>
    <col min="4362" max="4362" width="22.140625" customWidth="1"/>
    <col min="4363" max="4363" width="17.7109375" customWidth="1"/>
    <col min="4609" max="4609" width="71" customWidth="1"/>
    <col min="4610" max="4614" width="17.7109375" customWidth="1"/>
    <col min="4615" max="4615" width="43" customWidth="1"/>
    <col min="4616" max="4617" width="17.7109375" customWidth="1"/>
    <col min="4618" max="4618" width="22.140625" customWidth="1"/>
    <col min="4619" max="4619" width="17.7109375" customWidth="1"/>
    <col min="4865" max="4865" width="71" customWidth="1"/>
    <col min="4866" max="4870" width="17.7109375" customWidth="1"/>
    <col min="4871" max="4871" width="43" customWidth="1"/>
    <col min="4872" max="4873" width="17.7109375" customWidth="1"/>
    <col min="4874" max="4874" width="22.140625" customWidth="1"/>
    <col min="4875" max="4875" width="17.7109375" customWidth="1"/>
    <col min="5121" max="5121" width="71" customWidth="1"/>
    <col min="5122" max="5126" width="17.7109375" customWidth="1"/>
    <col min="5127" max="5127" width="43" customWidth="1"/>
    <col min="5128" max="5129" width="17.7109375" customWidth="1"/>
    <col min="5130" max="5130" width="22.140625" customWidth="1"/>
    <col min="5131" max="5131" width="17.7109375" customWidth="1"/>
    <col min="5377" max="5377" width="71" customWidth="1"/>
    <col min="5378" max="5382" width="17.7109375" customWidth="1"/>
    <col min="5383" max="5383" width="43" customWidth="1"/>
    <col min="5384" max="5385" width="17.7109375" customWidth="1"/>
    <col min="5386" max="5386" width="22.140625" customWidth="1"/>
    <col min="5387" max="5387" width="17.7109375" customWidth="1"/>
    <col min="5633" max="5633" width="71" customWidth="1"/>
    <col min="5634" max="5638" width="17.7109375" customWidth="1"/>
    <col min="5639" max="5639" width="43" customWidth="1"/>
    <col min="5640" max="5641" width="17.7109375" customWidth="1"/>
    <col min="5642" max="5642" width="22.140625" customWidth="1"/>
    <col min="5643" max="5643" width="17.7109375" customWidth="1"/>
    <col min="5889" max="5889" width="71" customWidth="1"/>
    <col min="5890" max="5894" width="17.7109375" customWidth="1"/>
    <col min="5895" max="5895" width="43" customWidth="1"/>
    <col min="5896" max="5897" width="17.7109375" customWidth="1"/>
    <col min="5898" max="5898" width="22.140625" customWidth="1"/>
    <col min="5899" max="5899" width="17.7109375" customWidth="1"/>
    <col min="6145" max="6145" width="71" customWidth="1"/>
    <col min="6146" max="6150" width="17.7109375" customWidth="1"/>
    <col min="6151" max="6151" width="43" customWidth="1"/>
    <col min="6152" max="6153" width="17.7109375" customWidth="1"/>
    <col min="6154" max="6154" width="22.140625" customWidth="1"/>
    <col min="6155" max="6155" width="17.7109375" customWidth="1"/>
    <col min="6401" max="6401" width="71" customWidth="1"/>
    <col min="6402" max="6406" width="17.7109375" customWidth="1"/>
    <col min="6407" max="6407" width="43" customWidth="1"/>
    <col min="6408" max="6409" width="17.7109375" customWidth="1"/>
    <col min="6410" max="6410" width="22.140625" customWidth="1"/>
    <col min="6411" max="6411" width="17.7109375" customWidth="1"/>
    <col min="6657" max="6657" width="71" customWidth="1"/>
    <col min="6658" max="6662" width="17.7109375" customWidth="1"/>
    <col min="6663" max="6663" width="43" customWidth="1"/>
    <col min="6664" max="6665" width="17.7109375" customWidth="1"/>
    <col min="6666" max="6666" width="22.140625" customWidth="1"/>
    <col min="6667" max="6667" width="17.7109375" customWidth="1"/>
    <col min="6913" max="6913" width="71" customWidth="1"/>
    <col min="6914" max="6918" width="17.7109375" customWidth="1"/>
    <col min="6919" max="6919" width="43" customWidth="1"/>
    <col min="6920" max="6921" width="17.7109375" customWidth="1"/>
    <col min="6922" max="6922" width="22.140625" customWidth="1"/>
    <col min="6923" max="6923" width="17.7109375" customWidth="1"/>
    <col min="7169" max="7169" width="71" customWidth="1"/>
    <col min="7170" max="7174" width="17.7109375" customWidth="1"/>
    <col min="7175" max="7175" width="43" customWidth="1"/>
    <col min="7176" max="7177" width="17.7109375" customWidth="1"/>
    <col min="7178" max="7178" width="22.140625" customWidth="1"/>
    <col min="7179" max="7179" width="17.7109375" customWidth="1"/>
    <col min="7425" max="7425" width="71" customWidth="1"/>
    <col min="7426" max="7430" width="17.7109375" customWidth="1"/>
    <col min="7431" max="7431" width="43" customWidth="1"/>
    <col min="7432" max="7433" width="17.7109375" customWidth="1"/>
    <col min="7434" max="7434" width="22.140625" customWidth="1"/>
    <col min="7435" max="7435" width="17.7109375" customWidth="1"/>
    <col min="7681" max="7681" width="71" customWidth="1"/>
    <col min="7682" max="7686" width="17.7109375" customWidth="1"/>
    <col min="7687" max="7687" width="43" customWidth="1"/>
    <col min="7688" max="7689" width="17.7109375" customWidth="1"/>
    <col min="7690" max="7690" width="22.140625" customWidth="1"/>
    <col min="7691" max="7691" width="17.7109375" customWidth="1"/>
    <col min="7937" max="7937" width="71" customWidth="1"/>
    <col min="7938" max="7942" width="17.7109375" customWidth="1"/>
    <col min="7943" max="7943" width="43" customWidth="1"/>
    <col min="7944" max="7945" width="17.7109375" customWidth="1"/>
    <col min="7946" max="7946" width="22.140625" customWidth="1"/>
    <col min="7947" max="7947" width="17.7109375" customWidth="1"/>
    <col min="8193" max="8193" width="71" customWidth="1"/>
    <col min="8194" max="8198" width="17.7109375" customWidth="1"/>
    <col min="8199" max="8199" width="43" customWidth="1"/>
    <col min="8200" max="8201" width="17.7109375" customWidth="1"/>
    <col min="8202" max="8202" width="22.140625" customWidth="1"/>
    <col min="8203" max="8203" width="17.7109375" customWidth="1"/>
    <col min="8449" max="8449" width="71" customWidth="1"/>
    <col min="8450" max="8454" width="17.7109375" customWidth="1"/>
    <col min="8455" max="8455" width="43" customWidth="1"/>
    <col min="8456" max="8457" width="17.7109375" customWidth="1"/>
    <col min="8458" max="8458" width="22.140625" customWidth="1"/>
    <col min="8459" max="8459" width="17.7109375" customWidth="1"/>
    <col min="8705" max="8705" width="71" customWidth="1"/>
    <col min="8706" max="8710" width="17.7109375" customWidth="1"/>
    <col min="8711" max="8711" width="43" customWidth="1"/>
    <col min="8712" max="8713" width="17.7109375" customWidth="1"/>
    <col min="8714" max="8714" width="22.140625" customWidth="1"/>
    <col min="8715" max="8715" width="17.7109375" customWidth="1"/>
    <col min="8961" max="8961" width="71" customWidth="1"/>
    <col min="8962" max="8966" width="17.7109375" customWidth="1"/>
    <col min="8967" max="8967" width="43" customWidth="1"/>
    <col min="8968" max="8969" width="17.7109375" customWidth="1"/>
    <col min="8970" max="8970" width="22.140625" customWidth="1"/>
    <col min="8971" max="8971" width="17.7109375" customWidth="1"/>
    <col min="9217" max="9217" width="71" customWidth="1"/>
    <col min="9218" max="9222" width="17.7109375" customWidth="1"/>
    <col min="9223" max="9223" width="43" customWidth="1"/>
    <col min="9224" max="9225" width="17.7109375" customWidth="1"/>
    <col min="9226" max="9226" width="22.140625" customWidth="1"/>
    <col min="9227" max="9227" width="17.7109375" customWidth="1"/>
    <col min="9473" max="9473" width="71" customWidth="1"/>
    <col min="9474" max="9478" width="17.7109375" customWidth="1"/>
    <col min="9479" max="9479" width="43" customWidth="1"/>
    <col min="9480" max="9481" width="17.7109375" customWidth="1"/>
    <col min="9482" max="9482" width="22.140625" customWidth="1"/>
    <col min="9483" max="9483" width="17.7109375" customWidth="1"/>
    <col min="9729" max="9729" width="71" customWidth="1"/>
    <col min="9730" max="9734" width="17.7109375" customWidth="1"/>
    <col min="9735" max="9735" width="43" customWidth="1"/>
    <col min="9736" max="9737" width="17.7109375" customWidth="1"/>
    <col min="9738" max="9738" width="22.140625" customWidth="1"/>
    <col min="9739" max="9739" width="17.7109375" customWidth="1"/>
    <col min="9985" max="9985" width="71" customWidth="1"/>
    <col min="9986" max="9990" width="17.7109375" customWidth="1"/>
    <col min="9991" max="9991" width="43" customWidth="1"/>
    <col min="9992" max="9993" width="17.7109375" customWidth="1"/>
    <col min="9994" max="9994" width="22.140625" customWidth="1"/>
    <col min="9995" max="9995" width="17.7109375" customWidth="1"/>
    <col min="10241" max="10241" width="71" customWidth="1"/>
    <col min="10242" max="10246" width="17.7109375" customWidth="1"/>
    <col min="10247" max="10247" width="43" customWidth="1"/>
    <col min="10248" max="10249" width="17.7109375" customWidth="1"/>
    <col min="10250" max="10250" width="22.140625" customWidth="1"/>
    <col min="10251" max="10251" width="17.7109375" customWidth="1"/>
    <col min="10497" max="10497" width="71" customWidth="1"/>
    <col min="10498" max="10502" width="17.7109375" customWidth="1"/>
    <col min="10503" max="10503" width="43" customWidth="1"/>
    <col min="10504" max="10505" width="17.7109375" customWidth="1"/>
    <col min="10506" max="10506" width="22.140625" customWidth="1"/>
    <col min="10507" max="10507" width="17.7109375" customWidth="1"/>
    <col min="10753" max="10753" width="71" customWidth="1"/>
    <col min="10754" max="10758" width="17.7109375" customWidth="1"/>
    <col min="10759" max="10759" width="43" customWidth="1"/>
    <col min="10760" max="10761" width="17.7109375" customWidth="1"/>
    <col min="10762" max="10762" width="22.140625" customWidth="1"/>
    <col min="10763" max="10763" width="17.7109375" customWidth="1"/>
    <col min="11009" max="11009" width="71" customWidth="1"/>
    <col min="11010" max="11014" width="17.7109375" customWidth="1"/>
    <col min="11015" max="11015" width="43" customWidth="1"/>
    <col min="11016" max="11017" width="17.7109375" customWidth="1"/>
    <col min="11018" max="11018" width="22.140625" customWidth="1"/>
    <col min="11019" max="11019" width="17.7109375" customWidth="1"/>
    <col min="11265" max="11265" width="71" customWidth="1"/>
    <col min="11266" max="11270" width="17.7109375" customWidth="1"/>
    <col min="11271" max="11271" width="43" customWidth="1"/>
    <col min="11272" max="11273" width="17.7109375" customWidth="1"/>
    <col min="11274" max="11274" width="22.140625" customWidth="1"/>
    <col min="11275" max="11275" width="17.7109375" customWidth="1"/>
    <col min="11521" max="11521" width="71" customWidth="1"/>
    <col min="11522" max="11526" width="17.7109375" customWidth="1"/>
    <col min="11527" max="11527" width="43" customWidth="1"/>
    <col min="11528" max="11529" width="17.7109375" customWidth="1"/>
    <col min="11530" max="11530" width="22.140625" customWidth="1"/>
    <col min="11531" max="11531" width="17.7109375" customWidth="1"/>
    <col min="11777" max="11777" width="71" customWidth="1"/>
    <col min="11778" max="11782" width="17.7109375" customWidth="1"/>
    <col min="11783" max="11783" width="43" customWidth="1"/>
    <col min="11784" max="11785" width="17.7109375" customWidth="1"/>
    <col min="11786" max="11786" width="22.140625" customWidth="1"/>
    <col min="11787" max="11787" width="17.7109375" customWidth="1"/>
    <col min="12033" max="12033" width="71" customWidth="1"/>
    <col min="12034" max="12038" width="17.7109375" customWidth="1"/>
    <col min="12039" max="12039" width="43" customWidth="1"/>
    <col min="12040" max="12041" width="17.7109375" customWidth="1"/>
    <col min="12042" max="12042" width="22.140625" customWidth="1"/>
    <col min="12043" max="12043" width="17.7109375" customWidth="1"/>
    <col min="12289" max="12289" width="71" customWidth="1"/>
    <col min="12290" max="12294" width="17.7109375" customWidth="1"/>
    <col min="12295" max="12295" width="43" customWidth="1"/>
    <col min="12296" max="12297" width="17.7109375" customWidth="1"/>
    <col min="12298" max="12298" width="22.140625" customWidth="1"/>
    <col min="12299" max="12299" width="17.7109375" customWidth="1"/>
    <col min="12545" max="12545" width="71" customWidth="1"/>
    <col min="12546" max="12550" width="17.7109375" customWidth="1"/>
    <col min="12551" max="12551" width="43" customWidth="1"/>
    <col min="12552" max="12553" width="17.7109375" customWidth="1"/>
    <col min="12554" max="12554" width="22.140625" customWidth="1"/>
    <col min="12555" max="12555" width="17.7109375" customWidth="1"/>
    <col min="12801" max="12801" width="71" customWidth="1"/>
    <col min="12802" max="12806" width="17.7109375" customWidth="1"/>
    <col min="12807" max="12807" width="43" customWidth="1"/>
    <col min="12808" max="12809" width="17.7109375" customWidth="1"/>
    <col min="12810" max="12810" width="22.140625" customWidth="1"/>
    <col min="12811" max="12811" width="17.7109375" customWidth="1"/>
    <col min="13057" max="13057" width="71" customWidth="1"/>
    <col min="13058" max="13062" width="17.7109375" customWidth="1"/>
    <col min="13063" max="13063" width="43" customWidth="1"/>
    <col min="13064" max="13065" width="17.7109375" customWidth="1"/>
    <col min="13066" max="13066" width="22.140625" customWidth="1"/>
    <col min="13067" max="13067" width="17.7109375" customWidth="1"/>
    <col min="13313" max="13313" width="71" customWidth="1"/>
    <col min="13314" max="13318" width="17.7109375" customWidth="1"/>
    <col min="13319" max="13319" width="43" customWidth="1"/>
    <col min="13320" max="13321" width="17.7109375" customWidth="1"/>
    <col min="13322" max="13322" width="22.140625" customWidth="1"/>
    <col min="13323" max="13323" width="17.7109375" customWidth="1"/>
    <col min="13569" max="13569" width="71" customWidth="1"/>
    <col min="13570" max="13574" width="17.7109375" customWidth="1"/>
    <col min="13575" max="13575" width="43" customWidth="1"/>
    <col min="13576" max="13577" width="17.7109375" customWidth="1"/>
    <col min="13578" max="13578" width="22.140625" customWidth="1"/>
    <col min="13579" max="13579" width="17.7109375" customWidth="1"/>
    <col min="13825" max="13825" width="71" customWidth="1"/>
    <col min="13826" max="13830" width="17.7109375" customWidth="1"/>
    <col min="13831" max="13831" width="43" customWidth="1"/>
    <col min="13832" max="13833" width="17.7109375" customWidth="1"/>
    <col min="13834" max="13834" width="22.140625" customWidth="1"/>
    <col min="13835" max="13835" width="17.7109375" customWidth="1"/>
    <col min="14081" max="14081" width="71" customWidth="1"/>
    <col min="14082" max="14086" width="17.7109375" customWidth="1"/>
    <col min="14087" max="14087" width="43" customWidth="1"/>
    <col min="14088" max="14089" width="17.7109375" customWidth="1"/>
    <col min="14090" max="14090" width="22.140625" customWidth="1"/>
    <col min="14091" max="14091" width="17.7109375" customWidth="1"/>
    <col min="14337" max="14337" width="71" customWidth="1"/>
    <col min="14338" max="14342" width="17.7109375" customWidth="1"/>
    <col min="14343" max="14343" width="43" customWidth="1"/>
    <col min="14344" max="14345" width="17.7109375" customWidth="1"/>
    <col min="14346" max="14346" width="22.140625" customWidth="1"/>
    <col min="14347" max="14347" width="17.7109375" customWidth="1"/>
    <col min="14593" max="14593" width="71" customWidth="1"/>
    <col min="14594" max="14598" width="17.7109375" customWidth="1"/>
    <col min="14599" max="14599" width="43" customWidth="1"/>
    <col min="14600" max="14601" width="17.7109375" customWidth="1"/>
    <col min="14602" max="14602" width="22.140625" customWidth="1"/>
    <col min="14603" max="14603" width="17.7109375" customWidth="1"/>
    <col min="14849" max="14849" width="71" customWidth="1"/>
    <col min="14850" max="14854" width="17.7109375" customWidth="1"/>
    <col min="14855" max="14855" width="43" customWidth="1"/>
    <col min="14856" max="14857" width="17.7109375" customWidth="1"/>
    <col min="14858" max="14858" width="22.140625" customWidth="1"/>
    <col min="14859" max="14859" width="17.7109375" customWidth="1"/>
    <col min="15105" max="15105" width="71" customWidth="1"/>
    <col min="15106" max="15110" width="17.7109375" customWidth="1"/>
    <col min="15111" max="15111" width="43" customWidth="1"/>
    <col min="15112" max="15113" width="17.7109375" customWidth="1"/>
    <col min="15114" max="15114" width="22.140625" customWidth="1"/>
    <col min="15115" max="15115" width="17.7109375" customWidth="1"/>
    <col min="15361" max="15361" width="71" customWidth="1"/>
    <col min="15362" max="15366" width="17.7109375" customWidth="1"/>
    <col min="15367" max="15367" width="43" customWidth="1"/>
    <col min="15368" max="15369" width="17.7109375" customWidth="1"/>
    <col min="15370" max="15370" width="22.140625" customWidth="1"/>
    <col min="15371" max="15371" width="17.7109375" customWidth="1"/>
    <col min="15617" max="15617" width="71" customWidth="1"/>
    <col min="15618" max="15622" width="17.7109375" customWidth="1"/>
    <col min="15623" max="15623" width="43" customWidth="1"/>
    <col min="15624" max="15625" width="17.7109375" customWidth="1"/>
    <col min="15626" max="15626" width="22.140625" customWidth="1"/>
    <col min="15627" max="15627" width="17.7109375" customWidth="1"/>
    <col min="15873" max="15873" width="71" customWidth="1"/>
    <col min="15874" max="15878" width="17.7109375" customWidth="1"/>
    <col min="15879" max="15879" width="43" customWidth="1"/>
    <col min="15880" max="15881" width="17.7109375" customWidth="1"/>
    <col min="15882" max="15882" width="22.140625" customWidth="1"/>
    <col min="15883" max="15883" width="17.7109375" customWidth="1"/>
    <col min="16129" max="16129" width="71" customWidth="1"/>
    <col min="16130" max="16134" width="17.7109375" customWidth="1"/>
    <col min="16135" max="16135" width="43" customWidth="1"/>
    <col min="16136" max="16137" width="17.7109375" customWidth="1"/>
    <col min="16138" max="16138" width="22.140625" customWidth="1"/>
    <col min="16139" max="16139" width="17.7109375" customWidth="1"/>
  </cols>
  <sheetData>
    <row r="1" spans="1:11" s="18" customFormat="1" x14ac:dyDescent="0.25">
      <c r="A1"/>
      <c r="D1" s="580"/>
    </row>
    <row r="2" spans="1:11" s="18" customFormat="1" x14ac:dyDescent="0.25">
      <c r="A2" s="19" t="s">
        <v>84</v>
      </c>
      <c r="D2" s="580"/>
    </row>
    <row r="3" spans="1:11" s="18" customFormat="1" x14ac:dyDescent="0.25">
      <c r="A3" s="154" t="s">
        <v>85</v>
      </c>
      <c r="B3" s="20"/>
      <c r="C3" s="20"/>
      <c r="D3" s="393"/>
      <c r="E3" s="20"/>
      <c r="F3" s="20"/>
      <c r="G3" s="20"/>
      <c r="H3" s="20"/>
      <c r="I3" s="20"/>
      <c r="J3" s="20"/>
      <c r="K3" s="21" t="s">
        <v>20</v>
      </c>
    </row>
    <row r="4" spans="1:11" s="18" customFormat="1" x14ac:dyDescent="0.25">
      <c r="A4" s="29" t="s">
        <v>2059</v>
      </c>
      <c r="B4" s="20"/>
      <c r="C4" s="20"/>
      <c r="D4" s="393"/>
      <c r="E4" s="20"/>
      <c r="F4" s="20"/>
      <c r="G4" s="20"/>
      <c r="H4" s="20"/>
      <c r="I4" s="20"/>
      <c r="J4" s="20"/>
    </row>
    <row r="5" spans="1:11" s="18" customFormat="1" x14ac:dyDescent="0.25">
      <c r="A5"/>
      <c r="B5" s="20"/>
      <c r="C5" s="20"/>
      <c r="D5" s="393"/>
      <c r="E5" s="20"/>
      <c r="F5" s="20"/>
      <c r="G5" s="20"/>
      <c r="H5" s="20"/>
      <c r="I5" s="20"/>
      <c r="J5" s="20"/>
    </row>
    <row r="6" spans="1:11" s="18" customFormat="1" ht="18.75" customHeight="1" x14ac:dyDescent="0.25">
      <c r="A6" s="72"/>
      <c r="D6" s="581"/>
      <c r="E6" s="438"/>
      <c r="F6" s="438"/>
      <c r="G6" s="72"/>
      <c r="H6" s="438"/>
      <c r="I6" s="438"/>
      <c r="K6" s="438"/>
    </row>
    <row r="7" spans="1:11" s="18" customFormat="1" x14ac:dyDescent="0.25">
      <c r="A7" s="436" t="s">
        <v>21</v>
      </c>
      <c r="B7" s="436" t="s">
        <v>22</v>
      </c>
      <c r="C7" s="436" t="s">
        <v>23</v>
      </c>
      <c r="D7" s="446"/>
      <c r="E7" s="919" t="s">
        <v>24</v>
      </c>
      <c r="F7" s="919"/>
      <c r="G7" s="436" t="s">
        <v>25</v>
      </c>
      <c r="H7" s="932" t="s">
        <v>26</v>
      </c>
      <c r="I7" s="932"/>
      <c r="J7" s="436" t="s">
        <v>27</v>
      </c>
      <c r="K7" s="436" t="s">
        <v>28</v>
      </c>
    </row>
    <row r="8" spans="1:11" s="24" customFormat="1" x14ac:dyDescent="0.25">
      <c r="A8" s="933" t="s">
        <v>29</v>
      </c>
      <c r="B8" s="930" t="s">
        <v>30</v>
      </c>
      <c r="C8" s="930" t="s">
        <v>31</v>
      </c>
      <c r="D8" s="930" t="s">
        <v>32</v>
      </c>
      <c r="E8" s="930" t="s">
        <v>33</v>
      </c>
      <c r="F8" s="930"/>
      <c r="G8" s="930" t="s">
        <v>34</v>
      </c>
      <c r="H8" s="930" t="s">
        <v>35</v>
      </c>
      <c r="I8" s="930"/>
      <c r="J8" s="930" t="s">
        <v>36</v>
      </c>
      <c r="K8" s="936" t="s">
        <v>37</v>
      </c>
    </row>
    <row r="9" spans="1:11" s="24" customFormat="1" x14ac:dyDescent="0.25">
      <c r="A9" s="933"/>
      <c r="B9" s="930"/>
      <c r="C9" s="930"/>
      <c r="D9" s="930"/>
      <c r="E9" s="437" t="s">
        <v>38</v>
      </c>
      <c r="F9" s="437" t="s">
        <v>39</v>
      </c>
      <c r="G9" s="930"/>
      <c r="H9" s="437" t="s">
        <v>38</v>
      </c>
      <c r="I9" s="437" t="s">
        <v>39</v>
      </c>
      <c r="J9" s="930"/>
      <c r="K9" s="936"/>
    </row>
    <row r="10" spans="1:11" ht="15.95" customHeight="1" x14ac:dyDescent="0.25">
      <c r="A10" s="31" t="s">
        <v>88</v>
      </c>
      <c r="B10" s="32"/>
      <c r="C10" s="32"/>
      <c r="D10" s="32"/>
      <c r="E10" s="32"/>
      <c r="F10" s="32"/>
      <c r="G10" s="32"/>
      <c r="H10" s="32"/>
      <c r="I10" s="32"/>
      <c r="J10" s="32"/>
      <c r="K10" s="74">
        <f>SUM(K11)</f>
        <v>0</v>
      </c>
    </row>
    <row r="11" spans="1:11" ht="19.5" customHeight="1" x14ac:dyDescent="0.25">
      <c r="A11" s="39"/>
      <c r="B11" s="36"/>
      <c r="C11" s="36"/>
      <c r="D11" s="75"/>
      <c r="E11" s="75"/>
      <c r="F11" s="75"/>
      <c r="G11" s="36"/>
      <c r="H11" s="36"/>
      <c r="I11" s="36"/>
      <c r="J11" s="36"/>
      <c r="K11" s="76"/>
    </row>
    <row r="12" spans="1:11" ht="15.95" customHeight="1" x14ac:dyDescent="0.25">
      <c r="A12" s="31" t="s">
        <v>89</v>
      </c>
      <c r="B12" s="32"/>
      <c r="C12" s="32"/>
      <c r="D12" s="77"/>
      <c r="E12" s="77"/>
      <c r="F12" s="77"/>
      <c r="G12" s="32"/>
      <c r="H12" s="32"/>
      <c r="I12" s="32"/>
      <c r="J12" s="32"/>
      <c r="K12" s="74">
        <f>SUM(K13:K23)</f>
        <v>241870000</v>
      </c>
    </row>
    <row r="13" spans="1:11" s="354" customFormat="1" ht="15.95" customHeight="1" x14ac:dyDescent="0.25">
      <c r="A13" s="252" t="s">
        <v>1969</v>
      </c>
      <c r="B13" s="252" t="s">
        <v>1109</v>
      </c>
      <c r="C13" s="252" t="s">
        <v>44</v>
      </c>
      <c r="D13" s="251">
        <v>2</v>
      </c>
      <c r="E13" s="573">
        <v>1.4999999999999999E-2</v>
      </c>
      <c r="F13" s="573">
        <v>8.5000000000000006E-2</v>
      </c>
      <c r="G13" s="634">
        <v>630</v>
      </c>
      <c r="H13" s="135">
        <v>630</v>
      </c>
      <c r="I13" s="135">
        <v>378000</v>
      </c>
      <c r="J13" s="177" t="s">
        <v>1970</v>
      </c>
      <c r="K13" s="135">
        <v>126600000</v>
      </c>
    </row>
    <row r="14" spans="1:11" s="354" customFormat="1" ht="15.95" customHeight="1" x14ac:dyDescent="0.25">
      <c r="A14" s="252" t="s">
        <v>1971</v>
      </c>
      <c r="B14" s="571" t="s">
        <v>1109</v>
      </c>
      <c r="C14" s="571" t="s">
        <v>44</v>
      </c>
      <c r="D14" s="576"/>
      <c r="E14" s="361">
        <v>0.06</v>
      </c>
      <c r="F14" s="361">
        <v>0.16</v>
      </c>
      <c r="G14" s="572"/>
      <c r="H14" s="135"/>
      <c r="I14" s="135"/>
      <c r="J14" s="177" t="s">
        <v>1970</v>
      </c>
      <c r="K14" s="135">
        <v>32500000</v>
      </c>
    </row>
    <row r="15" spans="1:11" s="354" customFormat="1" ht="15.95" customHeight="1" x14ac:dyDescent="0.25">
      <c r="A15" s="252" t="s">
        <v>258</v>
      </c>
      <c r="B15" s="571" t="s">
        <v>996</v>
      </c>
      <c r="C15" s="571" t="s">
        <v>44</v>
      </c>
      <c r="D15" s="577"/>
      <c r="E15" s="573">
        <v>4.0000000000000001E-3</v>
      </c>
      <c r="F15" s="574">
        <v>0.01</v>
      </c>
      <c r="G15" s="635"/>
      <c r="H15" s="135"/>
      <c r="I15" s="135"/>
      <c r="J15" s="177" t="s">
        <v>1970</v>
      </c>
      <c r="K15" s="135">
        <v>24400000</v>
      </c>
    </row>
    <row r="16" spans="1:11" s="354" customFormat="1" ht="15.95" customHeight="1" x14ac:dyDescent="0.25">
      <c r="A16" s="252" t="s">
        <v>1972</v>
      </c>
      <c r="B16" s="571"/>
      <c r="C16" s="571" t="s">
        <v>44</v>
      </c>
      <c r="D16" s="576"/>
      <c r="E16" s="361"/>
      <c r="F16" s="361"/>
      <c r="G16" s="572"/>
      <c r="H16" s="135">
        <v>63</v>
      </c>
      <c r="I16" s="135">
        <v>189</v>
      </c>
      <c r="J16" s="177" t="s">
        <v>1970</v>
      </c>
      <c r="K16" s="135">
        <v>24200000</v>
      </c>
    </row>
    <row r="17" spans="1:11" s="354" customFormat="1" ht="15.95" customHeight="1" x14ac:dyDescent="0.25">
      <c r="A17" s="252" t="s">
        <v>1973</v>
      </c>
      <c r="B17" s="571" t="s">
        <v>1902</v>
      </c>
      <c r="C17" s="571" t="s">
        <v>44</v>
      </c>
      <c r="D17" s="576">
        <v>15</v>
      </c>
      <c r="E17" s="361"/>
      <c r="F17" s="361"/>
      <c r="G17" s="572"/>
      <c r="H17" s="135"/>
      <c r="I17" s="135"/>
      <c r="J17" s="177" t="s">
        <v>1970</v>
      </c>
      <c r="K17" s="135">
        <v>23200000</v>
      </c>
    </row>
    <row r="18" spans="1:11" s="354" customFormat="1" ht="15.95" customHeight="1" x14ac:dyDescent="0.25">
      <c r="A18" s="252" t="s">
        <v>1974</v>
      </c>
      <c r="B18" s="571" t="s">
        <v>1975</v>
      </c>
      <c r="C18" s="571" t="s">
        <v>44</v>
      </c>
      <c r="D18" s="576"/>
      <c r="E18" s="361"/>
      <c r="F18" s="361"/>
      <c r="G18" s="572"/>
      <c r="H18" s="135"/>
      <c r="I18" s="135"/>
      <c r="J18" s="177" t="s">
        <v>1970</v>
      </c>
      <c r="K18" s="135">
        <v>9600000</v>
      </c>
    </row>
    <row r="19" spans="1:11" s="354" customFormat="1" ht="15.95" customHeight="1" x14ac:dyDescent="0.25">
      <c r="A19" s="252" t="s">
        <v>1976</v>
      </c>
      <c r="B19" s="571"/>
      <c r="C19" s="571" t="s">
        <v>44</v>
      </c>
      <c r="D19" s="576"/>
      <c r="E19" s="361"/>
      <c r="F19" s="361"/>
      <c r="G19" s="572">
        <v>504</v>
      </c>
      <c r="H19" s="135"/>
      <c r="I19" s="135"/>
      <c r="J19" s="177" t="s">
        <v>1970</v>
      </c>
      <c r="K19" s="135">
        <v>770000</v>
      </c>
    </row>
    <row r="20" spans="1:11" s="354" customFormat="1" ht="15.95" customHeight="1" x14ac:dyDescent="0.25">
      <c r="A20" s="252" t="s">
        <v>1977</v>
      </c>
      <c r="B20" s="571"/>
      <c r="C20" s="571" t="s">
        <v>44</v>
      </c>
      <c r="D20" s="577"/>
      <c r="E20" s="361"/>
      <c r="F20" s="361"/>
      <c r="G20" s="572"/>
      <c r="H20" s="135">
        <v>378</v>
      </c>
      <c r="I20" s="135">
        <v>504</v>
      </c>
      <c r="J20" s="177" t="s">
        <v>1970</v>
      </c>
      <c r="K20" s="135">
        <v>300000</v>
      </c>
    </row>
    <row r="21" spans="1:11" s="354" customFormat="1" ht="15.95" customHeight="1" x14ac:dyDescent="0.25">
      <c r="A21" s="252" t="s">
        <v>1978</v>
      </c>
      <c r="B21" s="571"/>
      <c r="C21" s="571" t="s">
        <v>44</v>
      </c>
      <c r="D21" s="576"/>
      <c r="E21" s="361"/>
      <c r="F21" s="361"/>
      <c r="G21" s="635">
        <v>252</v>
      </c>
      <c r="H21" s="135"/>
      <c r="I21" s="135"/>
      <c r="J21" s="177" t="s">
        <v>1970</v>
      </c>
      <c r="K21" s="135">
        <v>200000</v>
      </c>
    </row>
    <row r="22" spans="1:11" s="354" customFormat="1" ht="15.95" customHeight="1" x14ac:dyDescent="0.25">
      <c r="A22" s="252" t="s">
        <v>888</v>
      </c>
      <c r="B22" s="571" t="s">
        <v>1109</v>
      </c>
      <c r="C22" s="571" t="s">
        <v>1060</v>
      </c>
      <c r="D22" s="576">
        <v>10</v>
      </c>
      <c r="E22" s="361"/>
      <c r="F22" s="361"/>
      <c r="G22" s="572"/>
      <c r="H22" s="177"/>
      <c r="I22" s="177"/>
      <c r="J22" s="177" t="s">
        <v>1970</v>
      </c>
      <c r="K22" s="135">
        <v>100000</v>
      </c>
    </row>
    <row r="23" spans="1:11" s="354" customFormat="1" ht="15.95" customHeight="1" x14ac:dyDescent="0.25">
      <c r="A23" s="252"/>
      <c r="B23" s="571"/>
      <c r="C23" s="571"/>
      <c r="D23" s="577"/>
      <c r="E23" s="353"/>
      <c r="F23" s="353"/>
      <c r="G23" s="572"/>
      <c r="H23" s="330"/>
      <c r="I23" s="330"/>
      <c r="J23" s="177"/>
      <c r="K23" s="213"/>
    </row>
    <row r="24" spans="1:11" s="354" customFormat="1" ht="15.95" customHeight="1" x14ac:dyDescent="0.25">
      <c r="A24" s="43" t="s">
        <v>106</v>
      </c>
      <c r="B24" s="83"/>
      <c r="C24" s="83"/>
      <c r="D24" s="84"/>
      <c r="E24" s="84"/>
      <c r="F24" s="84"/>
      <c r="G24" s="83"/>
      <c r="H24" s="83"/>
      <c r="I24" s="442"/>
      <c r="J24" s="83"/>
      <c r="K24" s="86">
        <f>+K25</f>
        <v>10000000</v>
      </c>
    </row>
    <row r="25" spans="1:11" s="354" customFormat="1" ht="15.95" customHeight="1" x14ac:dyDescent="0.25">
      <c r="A25" s="91" t="s">
        <v>1979</v>
      </c>
      <c r="B25" s="575" t="s">
        <v>1980</v>
      </c>
      <c r="C25" s="575" t="s">
        <v>1060</v>
      </c>
      <c r="D25" s="578"/>
      <c r="E25" s="361"/>
      <c r="F25" s="361"/>
      <c r="G25" s="572"/>
      <c r="H25" s="177"/>
      <c r="I25" s="177"/>
      <c r="J25" s="177" t="s">
        <v>1970</v>
      </c>
      <c r="K25" s="135">
        <v>10000000</v>
      </c>
    </row>
    <row r="26" spans="1:11" s="354" customFormat="1" ht="15.95" customHeight="1" x14ac:dyDescent="0.25">
      <c r="A26" s="39"/>
      <c r="B26" s="47"/>
      <c r="C26" s="47"/>
      <c r="D26" s="87"/>
      <c r="E26" s="87"/>
      <c r="F26" s="87"/>
      <c r="G26" s="47"/>
      <c r="H26" s="47"/>
      <c r="I26" s="47"/>
      <c r="J26" s="47"/>
      <c r="K26" s="89"/>
    </row>
    <row r="27" spans="1:11" ht="15.95" customHeight="1" x14ac:dyDescent="0.25">
      <c r="A27" s="31" t="s">
        <v>107</v>
      </c>
      <c r="B27" s="32"/>
      <c r="C27" s="32"/>
      <c r="D27" s="77"/>
      <c r="E27" s="77"/>
      <c r="F27" s="77"/>
      <c r="G27" s="32"/>
      <c r="H27" s="32"/>
      <c r="I27" s="32"/>
      <c r="J27" s="32"/>
      <c r="K27" s="74">
        <f>SUM(K28:K32)</f>
        <v>9160000</v>
      </c>
    </row>
    <row r="28" spans="1:11" ht="15.95" customHeight="1" x14ac:dyDescent="0.25">
      <c r="A28" s="252" t="s">
        <v>1981</v>
      </c>
      <c r="B28" s="571"/>
      <c r="C28" s="571" t="s">
        <v>1060</v>
      </c>
      <c r="D28" s="578"/>
      <c r="E28" s="361"/>
      <c r="F28" s="361"/>
      <c r="G28" s="572"/>
      <c r="H28" s="135">
        <v>31.5</v>
      </c>
      <c r="I28" s="135">
        <v>2520</v>
      </c>
      <c r="J28" s="177" t="s">
        <v>1970</v>
      </c>
      <c r="K28" s="135">
        <v>4400000</v>
      </c>
    </row>
    <row r="29" spans="1:11" ht="15.95" customHeight="1" x14ac:dyDescent="0.25">
      <c r="A29" s="252" t="s">
        <v>347</v>
      </c>
      <c r="B29" s="571" t="s">
        <v>43</v>
      </c>
      <c r="C29" s="571" t="s">
        <v>1060</v>
      </c>
      <c r="D29" s="578">
        <v>0.2</v>
      </c>
      <c r="E29" s="573">
        <v>0</v>
      </c>
      <c r="F29" s="573">
        <v>0.3</v>
      </c>
      <c r="G29" s="572">
        <v>9450</v>
      </c>
      <c r="H29" s="135"/>
      <c r="I29" s="135"/>
      <c r="J29" s="177" t="s">
        <v>1970</v>
      </c>
      <c r="K29" s="135">
        <v>4000000</v>
      </c>
    </row>
    <row r="30" spans="1:11" s="18" customFormat="1" ht="15.95" customHeight="1" x14ac:dyDescent="0.25">
      <c r="A30" s="252" t="s">
        <v>1028</v>
      </c>
      <c r="B30" s="571"/>
      <c r="C30" s="571" t="s">
        <v>1060</v>
      </c>
      <c r="D30" s="578"/>
      <c r="E30" s="361"/>
      <c r="F30" s="361"/>
      <c r="G30" s="572"/>
      <c r="H30" s="135">
        <v>126</v>
      </c>
      <c r="I30" s="135">
        <v>3780</v>
      </c>
      <c r="J30" s="177" t="s">
        <v>1970</v>
      </c>
      <c r="K30" s="135">
        <v>300000</v>
      </c>
    </row>
    <row r="31" spans="1:11" ht="15.95" customHeight="1" x14ac:dyDescent="0.25">
      <c r="A31" s="252" t="s">
        <v>1982</v>
      </c>
      <c r="B31" s="571" t="s">
        <v>43</v>
      </c>
      <c r="C31" s="571" t="s">
        <v>44</v>
      </c>
      <c r="D31" s="578"/>
      <c r="E31" s="361"/>
      <c r="F31" s="361"/>
      <c r="G31" s="572"/>
      <c r="H31" s="135">
        <v>25.2</v>
      </c>
      <c r="I31" s="135">
        <v>252</v>
      </c>
      <c r="J31" s="177" t="s">
        <v>1970</v>
      </c>
      <c r="K31" s="135">
        <v>300000</v>
      </c>
    </row>
    <row r="32" spans="1:11" ht="15.95" customHeight="1" x14ac:dyDescent="0.25">
      <c r="A32" s="252" t="s">
        <v>321</v>
      </c>
      <c r="B32" s="571"/>
      <c r="C32" s="571" t="s">
        <v>545</v>
      </c>
      <c r="D32" s="578"/>
      <c r="E32" s="361"/>
      <c r="F32" s="361"/>
      <c r="G32" s="572"/>
      <c r="H32" s="135">
        <v>63</v>
      </c>
      <c r="I32" s="135">
        <v>126</v>
      </c>
      <c r="J32" s="177" t="s">
        <v>1970</v>
      </c>
      <c r="K32" s="135">
        <v>160000</v>
      </c>
    </row>
    <row r="33" spans="1:11" ht="15.95" customHeight="1" x14ac:dyDescent="0.25">
      <c r="A33" s="39"/>
      <c r="B33" s="36"/>
      <c r="C33" s="36"/>
      <c r="D33" s="117"/>
      <c r="E33" s="117"/>
      <c r="F33" s="117"/>
      <c r="G33" s="41"/>
      <c r="H33" s="41"/>
      <c r="I33" s="41"/>
      <c r="J33" s="41"/>
      <c r="K33" s="453"/>
    </row>
    <row r="34" spans="1:11" ht="15.95" customHeight="1" x14ac:dyDescent="0.25">
      <c r="A34" s="31" t="s">
        <v>113</v>
      </c>
      <c r="B34" s="32"/>
      <c r="C34" s="32"/>
      <c r="D34" s="77"/>
      <c r="E34" s="77"/>
      <c r="F34" s="77"/>
      <c r="G34" s="32"/>
      <c r="H34" s="32"/>
      <c r="I34" s="32"/>
      <c r="J34" s="32"/>
      <c r="K34" s="74">
        <f>SUM(K35:K36)</f>
        <v>3650000</v>
      </c>
    </row>
    <row r="35" spans="1:11" ht="15.95" customHeight="1" x14ac:dyDescent="0.25">
      <c r="A35" s="252" t="s">
        <v>52</v>
      </c>
      <c r="B35" s="571"/>
      <c r="C35" s="571" t="s">
        <v>1983</v>
      </c>
      <c r="D35" s="576"/>
      <c r="E35" s="353"/>
      <c r="F35" s="353"/>
      <c r="G35" s="572"/>
      <c r="H35" s="135">
        <v>252</v>
      </c>
      <c r="I35" s="135">
        <v>11340</v>
      </c>
      <c r="J35" s="177" t="s">
        <v>1970</v>
      </c>
      <c r="K35" s="135">
        <v>3600000</v>
      </c>
    </row>
    <row r="36" spans="1:11" ht="15.95" customHeight="1" x14ac:dyDescent="0.25">
      <c r="A36" s="252" t="s">
        <v>1984</v>
      </c>
      <c r="B36" s="571"/>
      <c r="C36" s="571" t="s">
        <v>44</v>
      </c>
      <c r="D36" s="576"/>
      <c r="E36" s="353"/>
      <c r="F36" s="353"/>
      <c r="G36" s="635"/>
      <c r="H36" s="135">
        <v>500</v>
      </c>
      <c r="I36" s="135"/>
      <c r="J36" s="177" t="s">
        <v>1970</v>
      </c>
      <c r="K36" s="453">
        <v>50000</v>
      </c>
    </row>
    <row r="37" spans="1:11" ht="15.95" customHeight="1" x14ac:dyDescent="0.25">
      <c r="A37" s="35"/>
      <c r="B37" s="36"/>
      <c r="C37" s="36"/>
      <c r="D37" s="75"/>
      <c r="E37" s="75"/>
      <c r="F37" s="75"/>
      <c r="G37" s="76"/>
      <c r="H37" s="76"/>
      <c r="I37" s="76"/>
      <c r="J37" s="36"/>
      <c r="K37" s="76"/>
    </row>
    <row r="38" spans="1:11" s="18" customFormat="1" ht="15.95" customHeight="1" x14ac:dyDescent="0.25">
      <c r="A38" s="31" t="s">
        <v>114</v>
      </c>
      <c r="B38" s="32"/>
      <c r="C38" s="32"/>
      <c r="D38" s="77"/>
      <c r="E38" s="77"/>
      <c r="F38" s="77"/>
      <c r="G38" s="32"/>
      <c r="H38" s="32"/>
      <c r="I38" s="32"/>
      <c r="J38" s="32"/>
      <c r="K38" s="74">
        <f>SUM(K39:K41)</f>
        <v>12100000</v>
      </c>
    </row>
    <row r="39" spans="1:11" s="18" customFormat="1" ht="15.95" customHeight="1" x14ac:dyDescent="0.25">
      <c r="A39" s="252" t="s">
        <v>1985</v>
      </c>
      <c r="B39" s="571"/>
      <c r="C39" s="571" t="s">
        <v>1060</v>
      </c>
      <c r="D39" s="577"/>
      <c r="E39" s="353"/>
      <c r="F39" s="353"/>
      <c r="G39" s="572"/>
      <c r="H39" s="330"/>
      <c r="I39" s="330"/>
      <c r="J39" s="177" t="s">
        <v>1970</v>
      </c>
      <c r="K39" s="135">
        <v>7100000</v>
      </c>
    </row>
    <row r="40" spans="1:11" s="18" customFormat="1" ht="15.95" customHeight="1" x14ac:dyDescent="0.25">
      <c r="A40" s="252" t="s">
        <v>1295</v>
      </c>
      <c r="B40" s="571" t="s">
        <v>1986</v>
      </c>
      <c r="C40" s="571" t="s">
        <v>44</v>
      </c>
      <c r="D40" s="576">
        <v>36</v>
      </c>
      <c r="E40" s="353"/>
      <c r="F40" s="353"/>
      <c r="G40" s="572">
        <v>63</v>
      </c>
      <c r="H40" s="330"/>
      <c r="I40" s="330"/>
      <c r="J40" s="177" t="s">
        <v>1970</v>
      </c>
      <c r="K40" s="135">
        <v>5000000</v>
      </c>
    </row>
    <row r="41" spans="1:11" ht="15.95" customHeight="1" x14ac:dyDescent="0.25">
      <c r="A41" s="35"/>
      <c r="B41" s="36"/>
      <c r="C41" s="36"/>
      <c r="D41" s="75"/>
      <c r="E41" s="75"/>
      <c r="F41" s="75"/>
      <c r="G41" s="36"/>
      <c r="H41" s="36"/>
      <c r="I41" s="36"/>
      <c r="J41" s="36"/>
      <c r="K41" s="76"/>
    </row>
    <row r="42" spans="1:11" ht="15.95" customHeight="1" x14ac:dyDescent="0.25">
      <c r="A42" s="43" t="s">
        <v>116</v>
      </c>
      <c r="B42" s="83"/>
      <c r="C42" s="83"/>
      <c r="D42" s="84"/>
      <c r="E42" s="84"/>
      <c r="F42" s="84"/>
      <c r="G42" s="83"/>
      <c r="H42" s="83"/>
      <c r="I42" s="83"/>
      <c r="J42" s="83"/>
      <c r="K42" s="86">
        <f>SUM(K43)</f>
        <v>1500000</v>
      </c>
    </row>
    <row r="43" spans="1:11" ht="15.95" customHeight="1" x14ac:dyDescent="0.25">
      <c r="A43" s="252" t="s">
        <v>1987</v>
      </c>
      <c r="B43" s="47"/>
      <c r="C43" s="571" t="s">
        <v>44</v>
      </c>
      <c r="D43" s="87"/>
      <c r="E43" s="87"/>
      <c r="F43" s="87"/>
      <c r="G43" s="47"/>
      <c r="H43" s="88">
        <v>189</v>
      </c>
      <c r="I43" s="88">
        <v>5670</v>
      </c>
      <c r="J43" s="177" t="s">
        <v>1970</v>
      </c>
      <c r="K43" s="123">
        <v>1500000</v>
      </c>
    </row>
    <row r="44" spans="1:11" ht="15.95" customHeight="1" x14ac:dyDescent="0.25">
      <c r="A44" s="252" t="s">
        <v>1988</v>
      </c>
      <c r="B44" s="47"/>
      <c r="C44" s="571" t="s">
        <v>44</v>
      </c>
      <c r="D44" s="87"/>
      <c r="E44" s="87"/>
      <c r="F44" s="87"/>
      <c r="G44" s="47"/>
      <c r="H44" s="88">
        <v>1000</v>
      </c>
      <c r="I44" s="88">
        <v>2000</v>
      </c>
      <c r="J44" s="177" t="s">
        <v>1970</v>
      </c>
      <c r="K44" s="123">
        <v>250000</v>
      </c>
    </row>
    <row r="45" spans="1:11" ht="15.95" customHeight="1" x14ac:dyDescent="0.25">
      <c r="A45" s="252"/>
      <c r="B45" s="47"/>
      <c r="C45" s="47"/>
      <c r="D45" s="87"/>
      <c r="E45" s="87"/>
      <c r="F45" s="87"/>
      <c r="G45" s="47"/>
      <c r="H45" s="47"/>
      <c r="I45" s="47"/>
      <c r="J45" s="47"/>
      <c r="K45" s="89"/>
    </row>
    <row r="46" spans="1:11" ht="15.95" customHeight="1" x14ac:dyDescent="0.25">
      <c r="A46" s="31" t="s">
        <v>117</v>
      </c>
      <c r="B46" s="32"/>
      <c r="C46" s="32"/>
      <c r="D46" s="77"/>
      <c r="E46" s="77"/>
      <c r="F46" s="77"/>
      <c r="G46" s="32"/>
      <c r="H46" s="32"/>
      <c r="I46" s="32"/>
      <c r="J46" s="32"/>
      <c r="K46" s="74">
        <f>SUM(K47:K52)</f>
        <v>29970000</v>
      </c>
    </row>
    <row r="47" spans="1:11" ht="15.95" customHeight="1" x14ac:dyDescent="0.25">
      <c r="A47" s="252" t="s">
        <v>1989</v>
      </c>
      <c r="B47" s="571"/>
      <c r="C47" s="571"/>
      <c r="D47" s="576"/>
      <c r="E47" s="353"/>
      <c r="F47" s="353"/>
      <c r="G47" s="571"/>
      <c r="H47" s="330"/>
      <c r="I47" s="177"/>
      <c r="J47" s="177" t="s">
        <v>1970</v>
      </c>
      <c r="K47" s="453">
        <v>18000000</v>
      </c>
    </row>
    <row r="48" spans="1:11" ht="15.95" customHeight="1" x14ac:dyDescent="0.25">
      <c r="A48" s="252" t="s">
        <v>274</v>
      </c>
      <c r="B48" s="571"/>
      <c r="C48" s="571"/>
      <c r="D48" s="576"/>
      <c r="E48" s="353"/>
      <c r="F48" s="353"/>
      <c r="G48" s="571"/>
      <c r="H48" s="36"/>
      <c r="I48" s="41"/>
      <c r="J48" s="177" t="s">
        <v>1970</v>
      </c>
      <c r="K48" s="453">
        <v>8000000</v>
      </c>
    </row>
    <row r="49" spans="1:11" ht="15.95" customHeight="1" x14ac:dyDescent="0.25">
      <c r="A49" s="252" t="s">
        <v>1990</v>
      </c>
      <c r="B49" s="571"/>
      <c r="C49" s="571"/>
      <c r="D49" s="576"/>
      <c r="E49" s="353"/>
      <c r="F49" s="353"/>
      <c r="G49" s="571"/>
      <c r="H49" s="330"/>
      <c r="I49" s="177"/>
      <c r="J49" s="177" t="s">
        <v>1970</v>
      </c>
      <c r="K49" s="453">
        <v>2500000</v>
      </c>
    </row>
    <row r="50" spans="1:11" ht="15.95" customHeight="1" x14ac:dyDescent="0.25">
      <c r="A50" s="252" t="s">
        <v>1991</v>
      </c>
      <c r="B50" s="571"/>
      <c r="C50" s="571"/>
      <c r="D50" s="576"/>
      <c r="E50" s="353"/>
      <c r="F50" s="353"/>
      <c r="G50" s="571"/>
      <c r="H50" s="330"/>
      <c r="I50" s="177"/>
      <c r="J50" s="177" t="s">
        <v>1970</v>
      </c>
      <c r="K50" s="453">
        <v>800000</v>
      </c>
    </row>
    <row r="51" spans="1:11" s="18" customFormat="1" ht="15.95" customHeight="1" x14ac:dyDescent="0.25">
      <c r="A51" s="252" t="s">
        <v>1992</v>
      </c>
      <c r="B51" s="571"/>
      <c r="C51" s="571"/>
      <c r="D51" s="577"/>
      <c r="E51" s="353"/>
      <c r="F51" s="353"/>
      <c r="G51" s="571"/>
      <c r="H51" s="330"/>
      <c r="I51" s="177"/>
      <c r="J51" s="177" t="s">
        <v>1970</v>
      </c>
      <c r="K51" s="453">
        <v>670000</v>
      </c>
    </row>
    <row r="52" spans="1:11" ht="15.95" customHeight="1" x14ac:dyDescent="0.25">
      <c r="A52" s="252"/>
      <c r="B52" s="571"/>
      <c r="C52" s="571"/>
      <c r="D52" s="576"/>
      <c r="E52" s="353"/>
      <c r="F52" s="353"/>
      <c r="G52" s="571"/>
      <c r="H52" s="330"/>
      <c r="I52" s="177"/>
      <c r="J52" s="177"/>
      <c r="K52" s="453"/>
    </row>
    <row r="53" spans="1:11" x14ac:dyDescent="0.25">
      <c r="A53" s="55" t="s">
        <v>131</v>
      </c>
      <c r="B53" s="448"/>
      <c r="C53" s="448"/>
      <c r="D53" s="96"/>
      <c r="E53" s="96"/>
      <c r="F53" s="96"/>
      <c r="G53" s="448"/>
      <c r="H53" s="448"/>
      <c r="I53" s="448"/>
      <c r="J53" s="448"/>
      <c r="K53" s="64">
        <f>+K10+K12+K24+K27+K34+K38+K42+K46</f>
        <v>308250000</v>
      </c>
    </row>
    <row r="54" spans="1:11" x14ac:dyDescent="0.25">
      <c r="A54" s="27"/>
      <c r="B54" s="28"/>
      <c r="C54" s="28"/>
      <c r="D54" s="579"/>
      <c r="E54" s="28"/>
      <c r="F54" s="28"/>
      <c r="G54" s="28"/>
      <c r="H54" s="28"/>
      <c r="I54" s="28"/>
      <c r="J54" s="28"/>
      <c r="K54" s="28"/>
    </row>
  </sheetData>
  <mergeCells count="11">
    <mergeCell ref="J8:J9"/>
    <mergeCell ref="K8:K9"/>
    <mergeCell ref="H7:I7"/>
    <mergeCell ref="A8:A9"/>
    <mergeCell ref="B8:B9"/>
    <mergeCell ref="C8:C9"/>
    <mergeCell ref="D8:D9"/>
    <mergeCell ref="E8:F8"/>
    <mergeCell ref="G8:G9"/>
    <mergeCell ref="H8:I8"/>
    <mergeCell ref="E7:F7"/>
  </mergeCells>
  <pageMargins left="0.70866141732283472" right="0.70866141732283472" top="0.74803149606299213" bottom="0.74803149606299213" header="0.31496062992125984" footer="0.31496062992125984"/>
  <pageSetup paperSize="9" scale="4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4"/>
  <sheetViews>
    <sheetView showGridLines="0" zoomScale="80" zoomScaleNormal="80" workbookViewId="0">
      <selection activeCell="A2" sqref="A2:A4"/>
    </sheetView>
  </sheetViews>
  <sheetFormatPr baseColWidth="10" defaultColWidth="11" defaultRowHeight="15" x14ac:dyDescent="0.25"/>
  <cols>
    <col min="1" max="1" width="59.7109375" style="465" customWidth="1"/>
    <col min="2" max="2" width="20" style="472" customWidth="1"/>
    <col min="3" max="3" width="13.7109375" style="464" bestFit="1" customWidth="1"/>
    <col min="4" max="4" width="11.28515625" style="464" customWidth="1"/>
    <col min="5" max="5" width="12.85546875" style="464" customWidth="1"/>
    <col min="6" max="6" width="11.140625" style="464" customWidth="1"/>
    <col min="7" max="7" width="18.42578125" style="464" bestFit="1" customWidth="1"/>
    <col min="8" max="8" width="8.7109375" style="464" bestFit="1" customWidth="1"/>
    <col min="9" max="9" width="12.42578125" style="464" bestFit="1" customWidth="1"/>
    <col min="10" max="10" width="19.85546875" style="464" bestFit="1" customWidth="1"/>
    <col min="11" max="11" width="17.42578125" style="589" customWidth="1"/>
    <col min="12" max="26" width="11" style="464" customWidth="1"/>
    <col min="27" max="256" width="11" style="465"/>
    <col min="257" max="257" width="65" style="465" customWidth="1"/>
    <col min="258" max="258" width="16.28515625" style="465" customWidth="1"/>
    <col min="259" max="259" width="25.7109375" style="465" customWidth="1"/>
    <col min="260" max="260" width="10.7109375" style="465" customWidth="1"/>
    <col min="261" max="261" width="7" style="465" customWidth="1"/>
    <col min="262" max="262" width="11.140625" style="465" customWidth="1"/>
    <col min="263" max="263" width="17" style="465" bestFit="1" customWidth="1"/>
    <col min="264" max="267" width="17.7109375" style="465" customWidth="1"/>
    <col min="268" max="282" width="11" style="465" customWidth="1"/>
    <col min="283" max="512" width="11" style="465"/>
    <col min="513" max="513" width="65" style="465" customWidth="1"/>
    <col min="514" max="514" width="16.28515625" style="465" customWidth="1"/>
    <col min="515" max="515" width="25.7109375" style="465" customWidth="1"/>
    <col min="516" max="516" width="10.7109375" style="465" customWidth="1"/>
    <col min="517" max="517" width="7" style="465" customWidth="1"/>
    <col min="518" max="518" width="11.140625" style="465" customWidth="1"/>
    <col min="519" max="519" width="17" style="465" bestFit="1" customWidth="1"/>
    <col min="520" max="523" width="17.7109375" style="465" customWidth="1"/>
    <col min="524" max="538" width="11" style="465" customWidth="1"/>
    <col min="539" max="768" width="11" style="465"/>
    <col min="769" max="769" width="65" style="465" customWidth="1"/>
    <col min="770" max="770" width="16.28515625" style="465" customWidth="1"/>
    <col min="771" max="771" width="25.7109375" style="465" customWidth="1"/>
    <col min="772" max="772" width="10.7109375" style="465" customWidth="1"/>
    <col min="773" max="773" width="7" style="465" customWidth="1"/>
    <col min="774" max="774" width="11.140625" style="465" customWidth="1"/>
    <col min="775" max="775" width="17" style="465" bestFit="1" customWidth="1"/>
    <col min="776" max="779" width="17.7109375" style="465" customWidth="1"/>
    <col min="780" max="794" width="11" style="465" customWidth="1"/>
    <col min="795" max="1024" width="11" style="465"/>
    <col min="1025" max="1025" width="65" style="465" customWidth="1"/>
    <col min="1026" max="1026" width="16.28515625" style="465" customWidth="1"/>
    <col min="1027" max="1027" width="25.7109375" style="465" customWidth="1"/>
    <col min="1028" max="1028" width="10.7109375" style="465" customWidth="1"/>
    <col min="1029" max="1029" width="7" style="465" customWidth="1"/>
    <col min="1030" max="1030" width="11.140625" style="465" customWidth="1"/>
    <col min="1031" max="1031" width="17" style="465" bestFit="1" customWidth="1"/>
    <col min="1032" max="1035" width="17.7109375" style="465" customWidth="1"/>
    <col min="1036" max="1050" width="11" style="465" customWidth="1"/>
    <col min="1051" max="1280" width="11" style="465"/>
    <col min="1281" max="1281" width="65" style="465" customWidth="1"/>
    <col min="1282" max="1282" width="16.28515625" style="465" customWidth="1"/>
    <col min="1283" max="1283" width="25.7109375" style="465" customWidth="1"/>
    <col min="1284" max="1284" width="10.7109375" style="465" customWidth="1"/>
    <col min="1285" max="1285" width="7" style="465" customWidth="1"/>
    <col min="1286" max="1286" width="11.140625" style="465" customWidth="1"/>
    <col min="1287" max="1287" width="17" style="465" bestFit="1" customWidth="1"/>
    <col min="1288" max="1291" width="17.7109375" style="465" customWidth="1"/>
    <col min="1292" max="1306" width="11" style="465" customWidth="1"/>
    <col min="1307" max="1536" width="11" style="465"/>
    <col min="1537" max="1537" width="65" style="465" customWidth="1"/>
    <col min="1538" max="1538" width="16.28515625" style="465" customWidth="1"/>
    <col min="1539" max="1539" width="25.7109375" style="465" customWidth="1"/>
    <col min="1540" max="1540" width="10.7109375" style="465" customWidth="1"/>
    <col min="1541" max="1541" width="7" style="465" customWidth="1"/>
    <col min="1542" max="1542" width="11.140625" style="465" customWidth="1"/>
    <col min="1543" max="1543" width="17" style="465" bestFit="1" customWidth="1"/>
    <col min="1544" max="1547" width="17.7109375" style="465" customWidth="1"/>
    <col min="1548" max="1562" width="11" style="465" customWidth="1"/>
    <col min="1563" max="1792" width="11" style="465"/>
    <col min="1793" max="1793" width="65" style="465" customWidth="1"/>
    <col min="1794" max="1794" width="16.28515625" style="465" customWidth="1"/>
    <col min="1795" max="1795" width="25.7109375" style="465" customWidth="1"/>
    <col min="1796" max="1796" width="10.7109375" style="465" customWidth="1"/>
    <col min="1797" max="1797" width="7" style="465" customWidth="1"/>
    <col min="1798" max="1798" width="11.140625" style="465" customWidth="1"/>
    <col min="1799" max="1799" width="17" style="465" bestFit="1" customWidth="1"/>
    <col min="1800" max="1803" width="17.7109375" style="465" customWidth="1"/>
    <col min="1804" max="1818" width="11" style="465" customWidth="1"/>
    <col min="1819" max="2048" width="11" style="465"/>
    <col min="2049" max="2049" width="65" style="465" customWidth="1"/>
    <col min="2050" max="2050" width="16.28515625" style="465" customWidth="1"/>
    <col min="2051" max="2051" width="25.7109375" style="465" customWidth="1"/>
    <col min="2052" max="2052" width="10.7109375" style="465" customWidth="1"/>
    <col min="2053" max="2053" width="7" style="465" customWidth="1"/>
    <col min="2054" max="2054" width="11.140625" style="465" customWidth="1"/>
    <col min="2055" max="2055" width="17" style="465" bestFit="1" customWidth="1"/>
    <col min="2056" max="2059" width="17.7109375" style="465" customWidth="1"/>
    <col min="2060" max="2074" width="11" style="465" customWidth="1"/>
    <col min="2075" max="2304" width="11" style="465"/>
    <col min="2305" max="2305" width="65" style="465" customWidth="1"/>
    <col min="2306" max="2306" width="16.28515625" style="465" customWidth="1"/>
    <col min="2307" max="2307" width="25.7109375" style="465" customWidth="1"/>
    <col min="2308" max="2308" width="10.7109375" style="465" customWidth="1"/>
    <col min="2309" max="2309" width="7" style="465" customWidth="1"/>
    <col min="2310" max="2310" width="11.140625" style="465" customWidth="1"/>
    <col min="2311" max="2311" width="17" style="465" bestFit="1" customWidth="1"/>
    <col min="2312" max="2315" width="17.7109375" style="465" customWidth="1"/>
    <col min="2316" max="2330" width="11" style="465" customWidth="1"/>
    <col min="2331" max="2560" width="11" style="465"/>
    <col min="2561" max="2561" width="65" style="465" customWidth="1"/>
    <col min="2562" max="2562" width="16.28515625" style="465" customWidth="1"/>
    <col min="2563" max="2563" width="25.7109375" style="465" customWidth="1"/>
    <col min="2564" max="2564" width="10.7109375" style="465" customWidth="1"/>
    <col min="2565" max="2565" width="7" style="465" customWidth="1"/>
    <col min="2566" max="2566" width="11.140625" style="465" customWidth="1"/>
    <col min="2567" max="2567" width="17" style="465" bestFit="1" customWidth="1"/>
    <col min="2568" max="2571" width="17.7109375" style="465" customWidth="1"/>
    <col min="2572" max="2586" width="11" style="465" customWidth="1"/>
    <col min="2587" max="2816" width="11" style="465"/>
    <col min="2817" max="2817" width="65" style="465" customWidth="1"/>
    <col min="2818" max="2818" width="16.28515625" style="465" customWidth="1"/>
    <col min="2819" max="2819" width="25.7109375" style="465" customWidth="1"/>
    <col min="2820" max="2820" width="10.7109375" style="465" customWidth="1"/>
    <col min="2821" max="2821" width="7" style="465" customWidth="1"/>
    <col min="2822" max="2822" width="11.140625" style="465" customWidth="1"/>
    <col min="2823" max="2823" width="17" style="465" bestFit="1" customWidth="1"/>
    <col min="2824" max="2827" width="17.7109375" style="465" customWidth="1"/>
    <col min="2828" max="2842" width="11" style="465" customWidth="1"/>
    <col min="2843" max="3072" width="11" style="465"/>
    <col min="3073" max="3073" width="65" style="465" customWidth="1"/>
    <col min="3074" max="3074" width="16.28515625" style="465" customWidth="1"/>
    <col min="3075" max="3075" width="25.7109375" style="465" customWidth="1"/>
    <col min="3076" max="3076" width="10.7109375" style="465" customWidth="1"/>
    <col min="3077" max="3077" width="7" style="465" customWidth="1"/>
    <col min="3078" max="3078" width="11.140625" style="465" customWidth="1"/>
    <col min="3079" max="3079" width="17" style="465" bestFit="1" customWidth="1"/>
    <col min="3080" max="3083" width="17.7109375" style="465" customWidth="1"/>
    <col min="3084" max="3098" width="11" style="465" customWidth="1"/>
    <col min="3099" max="3328" width="11" style="465"/>
    <col min="3329" max="3329" width="65" style="465" customWidth="1"/>
    <col min="3330" max="3330" width="16.28515625" style="465" customWidth="1"/>
    <col min="3331" max="3331" width="25.7109375" style="465" customWidth="1"/>
    <col min="3332" max="3332" width="10.7109375" style="465" customWidth="1"/>
    <col min="3333" max="3333" width="7" style="465" customWidth="1"/>
    <col min="3334" max="3334" width="11.140625" style="465" customWidth="1"/>
    <col min="3335" max="3335" width="17" style="465" bestFit="1" customWidth="1"/>
    <col min="3336" max="3339" width="17.7109375" style="465" customWidth="1"/>
    <col min="3340" max="3354" width="11" style="465" customWidth="1"/>
    <col min="3355" max="3584" width="11" style="465"/>
    <col min="3585" max="3585" width="65" style="465" customWidth="1"/>
    <col min="3586" max="3586" width="16.28515625" style="465" customWidth="1"/>
    <col min="3587" max="3587" width="25.7109375" style="465" customWidth="1"/>
    <col min="3588" max="3588" width="10.7109375" style="465" customWidth="1"/>
    <col min="3589" max="3589" width="7" style="465" customWidth="1"/>
    <col min="3590" max="3590" width="11.140625" style="465" customWidth="1"/>
    <col min="3591" max="3591" width="17" style="465" bestFit="1" customWidth="1"/>
    <col min="3592" max="3595" width="17.7109375" style="465" customWidth="1"/>
    <col min="3596" max="3610" width="11" style="465" customWidth="1"/>
    <col min="3611" max="3840" width="11" style="465"/>
    <col min="3841" max="3841" width="65" style="465" customWidth="1"/>
    <col min="3842" max="3842" width="16.28515625" style="465" customWidth="1"/>
    <col min="3843" max="3843" width="25.7109375" style="465" customWidth="1"/>
    <col min="3844" max="3844" width="10.7109375" style="465" customWidth="1"/>
    <col min="3845" max="3845" width="7" style="465" customWidth="1"/>
    <col min="3846" max="3846" width="11.140625" style="465" customWidth="1"/>
    <col min="3847" max="3847" width="17" style="465" bestFit="1" customWidth="1"/>
    <col min="3848" max="3851" width="17.7109375" style="465" customWidth="1"/>
    <col min="3852" max="3866" width="11" style="465" customWidth="1"/>
    <col min="3867" max="4096" width="11" style="465"/>
    <col min="4097" max="4097" width="65" style="465" customWidth="1"/>
    <col min="4098" max="4098" width="16.28515625" style="465" customWidth="1"/>
    <col min="4099" max="4099" width="25.7109375" style="465" customWidth="1"/>
    <col min="4100" max="4100" width="10.7109375" style="465" customWidth="1"/>
    <col min="4101" max="4101" width="7" style="465" customWidth="1"/>
    <col min="4102" max="4102" width="11.140625" style="465" customWidth="1"/>
    <col min="4103" max="4103" width="17" style="465" bestFit="1" customWidth="1"/>
    <col min="4104" max="4107" width="17.7109375" style="465" customWidth="1"/>
    <col min="4108" max="4122" width="11" style="465" customWidth="1"/>
    <col min="4123" max="4352" width="11" style="465"/>
    <col min="4353" max="4353" width="65" style="465" customWidth="1"/>
    <col min="4354" max="4354" width="16.28515625" style="465" customWidth="1"/>
    <col min="4355" max="4355" width="25.7109375" style="465" customWidth="1"/>
    <col min="4356" max="4356" width="10.7109375" style="465" customWidth="1"/>
    <col min="4357" max="4357" width="7" style="465" customWidth="1"/>
    <col min="4358" max="4358" width="11.140625" style="465" customWidth="1"/>
    <col min="4359" max="4359" width="17" style="465" bestFit="1" customWidth="1"/>
    <col min="4360" max="4363" width="17.7109375" style="465" customWidth="1"/>
    <col min="4364" max="4378" width="11" style="465" customWidth="1"/>
    <col min="4379" max="4608" width="11" style="465"/>
    <col min="4609" max="4609" width="65" style="465" customWidth="1"/>
    <col min="4610" max="4610" width="16.28515625" style="465" customWidth="1"/>
    <col min="4611" max="4611" width="25.7109375" style="465" customWidth="1"/>
    <col min="4612" max="4612" width="10.7109375" style="465" customWidth="1"/>
    <col min="4613" max="4613" width="7" style="465" customWidth="1"/>
    <col min="4614" max="4614" width="11.140625" style="465" customWidth="1"/>
    <col min="4615" max="4615" width="17" style="465" bestFit="1" customWidth="1"/>
    <col min="4616" max="4619" width="17.7109375" style="465" customWidth="1"/>
    <col min="4620" max="4634" width="11" style="465" customWidth="1"/>
    <col min="4635" max="4864" width="11" style="465"/>
    <col min="4865" max="4865" width="65" style="465" customWidth="1"/>
    <col min="4866" max="4866" width="16.28515625" style="465" customWidth="1"/>
    <col min="4867" max="4867" width="25.7109375" style="465" customWidth="1"/>
    <col min="4868" max="4868" width="10.7109375" style="465" customWidth="1"/>
    <col min="4869" max="4869" width="7" style="465" customWidth="1"/>
    <col min="4870" max="4870" width="11.140625" style="465" customWidth="1"/>
    <col min="4871" max="4871" width="17" style="465" bestFit="1" customWidth="1"/>
    <col min="4872" max="4875" width="17.7109375" style="465" customWidth="1"/>
    <col min="4876" max="4890" width="11" style="465" customWidth="1"/>
    <col min="4891" max="5120" width="11" style="465"/>
    <col min="5121" max="5121" width="65" style="465" customWidth="1"/>
    <col min="5122" max="5122" width="16.28515625" style="465" customWidth="1"/>
    <col min="5123" max="5123" width="25.7109375" style="465" customWidth="1"/>
    <col min="5124" max="5124" width="10.7109375" style="465" customWidth="1"/>
    <col min="5125" max="5125" width="7" style="465" customWidth="1"/>
    <col min="5126" max="5126" width="11.140625" style="465" customWidth="1"/>
    <col min="5127" max="5127" width="17" style="465" bestFit="1" customWidth="1"/>
    <col min="5128" max="5131" width="17.7109375" style="465" customWidth="1"/>
    <col min="5132" max="5146" width="11" style="465" customWidth="1"/>
    <col min="5147" max="5376" width="11" style="465"/>
    <col min="5377" max="5377" width="65" style="465" customWidth="1"/>
    <col min="5378" max="5378" width="16.28515625" style="465" customWidth="1"/>
    <col min="5379" max="5379" width="25.7109375" style="465" customWidth="1"/>
    <col min="5380" max="5380" width="10.7109375" style="465" customWidth="1"/>
    <col min="5381" max="5381" width="7" style="465" customWidth="1"/>
    <col min="5382" max="5382" width="11.140625" style="465" customWidth="1"/>
    <col min="5383" max="5383" width="17" style="465" bestFit="1" customWidth="1"/>
    <col min="5384" max="5387" width="17.7109375" style="465" customWidth="1"/>
    <col min="5388" max="5402" width="11" style="465" customWidth="1"/>
    <col min="5403" max="5632" width="11" style="465"/>
    <col min="5633" max="5633" width="65" style="465" customWidth="1"/>
    <col min="5634" max="5634" width="16.28515625" style="465" customWidth="1"/>
    <col min="5635" max="5635" width="25.7109375" style="465" customWidth="1"/>
    <col min="5636" max="5636" width="10.7109375" style="465" customWidth="1"/>
    <col min="5637" max="5637" width="7" style="465" customWidth="1"/>
    <col min="5638" max="5638" width="11.140625" style="465" customWidth="1"/>
    <col min="5639" max="5639" width="17" style="465" bestFit="1" customWidth="1"/>
    <col min="5640" max="5643" width="17.7109375" style="465" customWidth="1"/>
    <col min="5644" max="5658" width="11" style="465" customWidth="1"/>
    <col min="5659" max="5888" width="11" style="465"/>
    <col min="5889" max="5889" width="65" style="465" customWidth="1"/>
    <col min="5890" max="5890" width="16.28515625" style="465" customWidth="1"/>
    <col min="5891" max="5891" width="25.7109375" style="465" customWidth="1"/>
    <col min="5892" max="5892" width="10.7109375" style="465" customWidth="1"/>
    <col min="5893" max="5893" width="7" style="465" customWidth="1"/>
    <col min="5894" max="5894" width="11.140625" style="465" customWidth="1"/>
    <col min="5895" max="5895" width="17" style="465" bestFit="1" customWidth="1"/>
    <col min="5896" max="5899" width="17.7109375" style="465" customWidth="1"/>
    <col min="5900" max="5914" width="11" style="465" customWidth="1"/>
    <col min="5915" max="6144" width="11" style="465"/>
    <col min="6145" max="6145" width="65" style="465" customWidth="1"/>
    <col min="6146" max="6146" width="16.28515625" style="465" customWidth="1"/>
    <col min="6147" max="6147" width="25.7109375" style="465" customWidth="1"/>
    <col min="6148" max="6148" width="10.7109375" style="465" customWidth="1"/>
    <col min="6149" max="6149" width="7" style="465" customWidth="1"/>
    <col min="6150" max="6150" width="11.140625" style="465" customWidth="1"/>
    <col min="6151" max="6151" width="17" style="465" bestFit="1" customWidth="1"/>
    <col min="6152" max="6155" width="17.7109375" style="465" customWidth="1"/>
    <col min="6156" max="6170" width="11" style="465" customWidth="1"/>
    <col min="6171" max="6400" width="11" style="465"/>
    <col min="6401" max="6401" width="65" style="465" customWidth="1"/>
    <col min="6402" max="6402" width="16.28515625" style="465" customWidth="1"/>
    <col min="6403" max="6403" width="25.7109375" style="465" customWidth="1"/>
    <col min="6404" max="6404" width="10.7109375" style="465" customWidth="1"/>
    <col min="6405" max="6405" width="7" style="465" customWidth="1"/>
    <col min="6406" max="6406" width="11.140625" style="465" customWidth="1"/>
    <col min="6407" max="6407" width="17" style="465" bestFit="1" customWidth="1"/>
    <col min="6408" max="6411" width="17.7109375" style="465" customWidth="1"/>
    <col min="6412" max="6426" width="11" style="465" customWidth="1"/>
    <col min="6427" max="6656" width="11" style="465"/>
    <col min="6657" max="6657" width="65" style="465" customWidth="1"/>
    <col min="6658" max="6658" width="16.28515625" style="465" customWidth="1"/>
    <col min="6659" max="6659" width="25.7109375" style="465" customWidth="1"/>
    <col min="6660" max="6660" width="10.7109375" style="465" customWidth="1"/>
    <col min="6661" max="6661" width="7" style="465" customWidth="1"/>
    <col min="6662" max="6662" width="11.140625" style="465" customWidth="1"/>
    <col min="6663" max="6663" width="17" style="465" bestFit="1" customWidth="1"/>
    <col min="6664" max="6667" width="17.7109375" style="465" customWidth="1"/>
    <col min="6668" max="6682" width="11" style="465" customWidth="1"/>
    <col min="6683" max="6912" width="11" style="465"/>
    <col min="6913" max="6913" width="65" style="465" customWidth="1"/>
    <col min="6914" max="6914" width="16.28515625" style="465" customWidth="1"/>
    <col min="6915" max="6915" width="25.7109375" style="465" customWidth="1"/>
    <col min="6916" max="6916" width="10.7109375" style="465" customWidth="1"/>
    <col min="6917" max="6917" width="7" style="465" customWidth="1"/>
    <col min="6918" max="6918" width="11.140625" style="465" customWidth="1"/>
    <col min="6919" max="6919" width="17" style="465" bestFit="1" customWidth="1"/>
    <col min="6920" max="6923" width="17.7109375" style="465" customWidth="1"/>
    <col min="6924" max="6938" width="11" style="465" customWidth="1"/>
    <col min="6939" max="7168" width="11" style="465"/>
    <col min="7169" max="7169" width="65" style="465" customWidth="1"/>
    <col min="7170" max="7170" width="16.28515625" style="465" customWidth="1"/>
    <col min="7171" max="7171" width="25.7109375" style="465" customWidth="1"/>
    <col min="7172" max="7172" width="10.7109375" style="465" customWidth="1"/>
    <col min="7173" max="7173" width="7" style="465" customWidth="1"/>
    <col min="7174" max="7174" width="11.140625" style="465" customWidth="1"/>
    <col min="7175" max="7175" width="17" style="465" bestFit="1" customWidth="1"/>
    <col min="7176" max="7179" width="17.7109375" style="465" customWidth="1"/>
    <col min="7180" max="7194" width="11" style="465" customWidth="1"/>
    <col min="7195" max="7424" width="11" style="465"/>
    <col min="7425" max="7425" width="65" style="465" customWidth="1"/>
    <col min="7426" max="7426" width="16.28515625" style="465" customWidth="1"/>
    <col min="7427" max="7427" width="25.7109375" style="465" customWidth="1"/>
    <col min="7428" max="7428" width="10.7109375" style="465" customWidth="1"/>
    <col min="7429" max="7429" width="7" style="465" customWidth="1"/>
    <col min="7430" max="7430" width="11.140625" style="465" customWidth="1"/>
    <col min="7431" max="7431" width="17" style="465" bestFit="1" customWidth="1"/>
    <col min="7432" max="7435" width="17.7109375" style="465" customWidth="1"/>
    <col min="7436" max="7450" width="11" style="465" customWidth="1"/>
    <col min="7451" max="7680" width="11" style="465"/>
    <col min="7681" max="7681" width="65" style="465" customWidth="1"/>
    <col min="7682" max="7682" width="16.28515625" style="465" customWidth="1"/>
    <col min="7683" max="7683" width="25.7109375" style="465" customWidth="1"/>
    <col min="7684" max="7684" width="10.7109375" style="465" customWidth="1"/>
    <col min="7685" max="7685" width="7" style="465" customWidth="1"/>
    <col min="7686" max="7686" width="11.140625" style="465" customWidth="1"/>
    <col min="7687" max="7687" width="17" style="465" bestFit="1" customWidth="1"/>
    <col min="7688" max="7691" width="17.7109375" style="465" customWidth="1"/>
    <col min="7692" max="7706" width="11" style="465" customWidth="1"/>
    <col min="7707" max="7936" width="11" style="465"/>
    <col min="7937" max="7937" width="65" style="465" customWidth="1"/>
    <col min="7938" max="7938" width="16.28515625" style="465" customWidth="1"/>
    <col min="7939" max="7939" width="25.7109375" style="465" customWidth="1"/>
    <col min="7940" max="7940" width="10.7109375" style="465" customWidth="1"/>
    <col min="7941" max="7941" width="7" style="465" customWidth="1"/>
    <col min="7942" max="7942" width="11.140625" style="465" customWidth="1"/>
    <col min="7943" max="7943" width="17" style="465" bestFit="1" customWidth="1"/>
    <col min="7944" max="7947" width="17.7109375" style="465" customWidth="1"/>
    <col min="7948" max="7962" width="11" style="465" customWidth="1"/>
    <col min="7963" max="8192" width="11" style="465"/>
    <col min="8193" max="8193" width="65" style="465" customWidth="1"/>
    <col min="8194" max="8194" width="16.28515625" style="465" customWidth="1"/>
    <col min="8195" max="8195" width="25.7109375" style="465" customWidth="1"/>
    <col min="8196" max="8196" width="10.7109375" style="465" customWidth="1"/>
    <col min="8197" max="8197" width="7" style="465" customWidth="1"/>
    <col min="8198" max="8198" width="11.140625" style="465" customWidth="1"/>
    <col min="8199" max="8199" width="17" style="465" bestFit="1" customWidth="1"/>
    <col min="8200" max="8203" width="17.7109375" style="465" customWidth="1"/>
    <col min="8204" max="8218" width="11" style="465" customWidth="1"/>
    <col min="8219" max="8448" width="11" style="465"/>
    <col min="8449" max="8449" width="65" style="465" customWidth="1"/>
    <col min="8450" max="8450" width="16.28515625" style="465" customWidth="1"/>
    <col min="8451" max="8451" width="25.7109375" style="465" customWidth="1"/>
    <col min="8452" max="8452" width="10.7109375" style="465" customWidth="1"/>
    <col min="8453" max="8453" width="7" style="465" customWidth="1"/>
    <col min="8454" max="8454" width="11.140625" style="465" customWidth="1"/>
    <col min="8455" max="8455" width="17" style="465" bestFit="1" customWidth="1"/>
    <col min="8456" max="8459" width="17.7109375" style="465" customWidth="1"/>
    <col min="8460" max="8474" width="11" style="465" customWidth="1"/>
    <col min="8475" max="8704" width="11" style="465"/>
    <col min="8705" max="8705" width="65" style="465" customWidth="1"/>
    <col min="8706" max="8706" width="16.28515625" style="465" customWidth="1"/>
    <col min="8707" max="8707" width="25.7109375" style="465" customWidth="1"/>
    <col min="8708" max="8708" width="10.7109375" style="465" customWidth="1"/>
    <col min="8709" max="8709" width="7" style="465" customWidth="1"/>
    <col min="8710" max="8710" width="11.140625" style="465" customWidth="1"/>
    <col min="8711" max="8711" width="17" style="465" bestFit="1" customWidth="1"/>
    <col min="8712" max="8715" width="17.7109375" style="465" customWidth="1"/>
    <col min="8716" max="8730" width="11" style="465" customWidth="1"/>
    <col min="8731" max="8960" width="11" style="465"/>
    <col min="8961" max="8961" width="65" style="465" customWidth="1"/>
    <col min="8962" max="8962" width="16.28515625" style="465" customWidth="1"/>
    <col min="8963" max="8963" width="25.7109375" style="465" customWidth="1"/>
    <col min="8964" max="8964" width="10.7109375" style="465" customWidth="1"/>
    <col min="8965" max="8965" width="7" style="465" customWidth="1"/>
    <col min="8966" max="8966" width="11.140625" style="465" customWidth="1"/>
    <col min="8967" max="8967" width="17" style="465" bestFit="1" customWidth="1"/>
    <col min="8968" max="8971" width="17.7109375" style="465" customWidth="1"/>
    <col min="8972" max="8986" width="11" style="465" customWidth="1"/>
    <col min="8987" max="9216" width="11" style="465"/>
    <col min="9217" max="9217" width="65" style="465" customWidth="1"/>
    <col min="9218" max="9218" width="16.28515625" style="465" customWidth="1"/>
    <col min="9219" max="9219" width="25.7109375" style="465" customWidth="1"/>
    <col min="9220" max="9220" width="10.7109375" style="465" customWidth="1"/>
    <col min="9221" max="9221" width="7" style="465" customWidth="1"/>
    <col min="9222" max="9222" width="11.140625" style="465" customWidth="1"/>
    <col min="9223" max="9223" width="17" style="465" bestFit="1" customWidth="1"/>
    <col min="9224" max="9227" width="17.7109375" style="465" customWidth="1"/>
    <col min="9228" max="9242" width="11" style="465" customWidth="1"/>
    <col min="9243" max="9472" width="11" style="465"/>
    <col min="9473" max="9473" width="65" style="465" customWidth="1"/>
    <col min="9474" max="9474" width="16.28515625" style="465" customWidth="1"/>
    <col min="9475" max="9475" width="25.7109375" style="465" customWidth="1"/>
    <col min="9476" max="9476" width="10.7109375" style="465" customWidth="1"/>
    <col min="9477" max="9477" width="7" style="465" customWidth="1"/>
    <col min="9478" max="9478" width="11.140625" style="465" customWidth="1"/>
    <col min="9479" max="9479" width="17" style="465" bestFit="1" customWidth="1"/>
    <col min="9480" max="9483" width="17.7109375" style="465" customWidth="1"/>
    <col min="9484" max="9498" width="11" style="465" customWidth="1"/>
    <col min="9499" max="9728" width="11" style="465"/>
    <col min="9729" max="9729" width="65" style="465" customWidth="1"/>
    <col min="9730" max="9730" width="16.28515625" style="465" customWidth="1"/>
    <col min="9731" max="9731" width="25.7109375" style="465" customWidth="1"/>
    <col min="9732" max="9732" width="10.7109375" style="465" customWidth="1"/>
    <col min="9733" max="9733" width="7" style="465" customWidth="1"/>
    <col min="9734" max="9734" width="11.140625" style="465" customWidth="1"/>
    <col min="9735" max="9735" width="17" style="465" bestFit="1" customWidth="1"/>
    <col min="9736" max="9739" width="17.7109375" style="465" customWidth="1"/>
    <col min="9740" max="9754" width="11" style="465" customWidth="1"/>
    <col min="9755" max="9984" width="11" style="465"/>
    <col min="9985" max="9985" width="65" style="465" customWidth="1"/>
    <col min="9986" max="9986" width="16.28515625" style="465" customWidth="1"/>
    <col min="9987" max="9987" width="25.7109375" style="465" customWidth="1"/>
    <col min="9988" max="9988" width="10.7109375" style="465" customWidth="1"/>
    <col min="9989" max="9989" width="7" style="465" customWidth="1"/>
    <col min="9990" max="9990" width="11.140625" style="465" customWidth="1"/>
    <col min="9991" max="9991" width="17" style="465" bestFit="1" customWidth="1"/>
    <col min="9992" max="9995" width="17.7109375" style="465" customWidth="1"/>
    <col min="9996" max="10010" width="11" style="465" customWidth="1"/>
    <col min="10011" max="10240" width="11" style="465"/>
    <col min="10241" max="10241" width="65" style="465" customWidth="1"/>
    <col min="10242" max="10242" width="16.28515625" style="465" customWidth="1"/>
    <col min="10243" max="10243" width="25.7109375" style="465" customWidth="1"/>
    <col min="10244" max="10244" width="10.7109375" style="465" customWidth="1"/>
    <col min="10245" max="10245" width="7" style="465" customWidth="1"/>
    <col min="10246" max="10246" width="11.140625" style="465" customWidth="1"/>
    <col min="10247" max="10247" width="17" style="465" bestFit="1" customWidth="1"/>
    <col min="10248" max="10251" width="17.7109375" style="465" customWidth="1"/>
    <col min="10252" max="10266" width="11" style="465" customWidth="1"/>
    <col min="10267" max="10496" width="11" style="465"/>
    <col min="10497" max="10497" width="65" style="465" customWidth="1"/>
    <col min="10498" max="10498" width="16.28515625" style="465" customWidth="1"/>
    <col min="10499" max="10499" width="25.7109375" style="465" customWidth="1"/>
    <col min="10500" max="10500" width="10.7109375" style="465" customWidth="1"/>
    <col min="10501" max="10501" width="7" style="465" customWidth="1"/>
    <col min="10502" max="10502" width="11.140625" style="465" customWidth="1"/>
    <col min="10503" max="10503" width="17" style="465" bestFit="1" customWidth="1"/>
    <col min="10504" max="10507" width="17.7109375" style="465" customWidth="1"/>
    <col min="10508" max="10522" width="11" style="465" customWidth="1"/>
    <col min="10523" max="10752" width="11" style="465"/>
    <col min="10753" max="10753" width="65" style="465" customWidth="1"/>
    <col min="10754" max="10754" width="16.28515625" style="465" customWidth="1"/>
    <col min="10755" max="10755" width="25.7109375" style="465" customWidth="1"/>
    <col min="10756" max="10756" width="10.7109375" style="465" customWidth="1"/>
    <col min="10757" max="10757" width="7" style="465" customWidth="1"/>
    <col min="10758" max="10758" width="11.140625" style="465" customWidth="1"/>
    <col min="10759" max="10759" width="17" style="465" bestFit="1" customWidth="1"/>
    <col min="10760" max="10763" width="17.7109375" style="465" customWidth="1"/>
    <col min="10764" max="10778" width="11" style="465" customWidth="1"/>
    <col min="10779" max="11008" width="11" style="465"/>
    <col min="11009" max="11009" width="65" style="465" customWidth="1"/>
    <col min="11010" max="11010" width="16.28515625" style="465" customWidth="1"/>
    <col min="11011" max="11011" width="25.7109375" style="465" customWidth="1"/>
    <col min="11012" max="11012" width="10.7109375" style="465" customWidth="1"/>
    <col min="11013" max="11013" width="7" style="465" customWidth="1"/>
    <col min="11014" max="11014" width="11.140625" style="465" customWidth="1"/>
    <col min="11015" max="11015" width="17" style="465" bestFit="1" customWidth="1"/>
    <col min="11016" max="11019" width="17.7109375" style="465" customWidth="1"/>
    <col min="11020" max="11034" width="11" style="465" customWidth="1"/>
    <col min="11035" max="11264" width="11" style="465"/>
    <col min="11265" max="11265" width="65" style="465" customWidth="1"/>
    <col min="11266" max="11266" width="16.28515625" style="465" customWidth="1"/>
    <col min="11267" max="11267" width="25.7109375" style="465" customWidth="1"/>
    <col min="11268" max="11268" width="10.7109375" style="465" customWidth="1"/>
    <col min="11269" max="11269" width="7" style="465" customWidth="1"/>
    <col min="11270" max="11270" width="11.140625" style="465" customWidth="1"/>
    <col min="11271" max="11271" width="17" style="465" bestFit="1" customWidth="1"/>
    <col min="11272" max="11275" width="17.7109375" style="465" customWidth="1"/>
    <col min="11276" max="11290" width="11" style="465" customWidth="1"/>
    <col min="11291" max="11520" width="11" style="465"/>
    <col min="11521" max="11521" width="65" style="465" customWidth="1"/>
    <col min="11522" max="11522" width="16.28515625" style="465" customWidth="1"/>
    <col min="11523" max="11523" width="25.7109375" style="465" customWidth="1"/>
    <col min="11524" max="11524" width="10.7109375" style="465" customWidth="1"/>
    <col min="11525" max="11525" width="7" style="465" customWidth="1"/>
    <col min="11526" max="11526" width="11.140625" style="465" customWidth="1"/>
    <col min="11527" max="11527" width="17" style="465" bestFit="1" customWidth="1"/>
    <col min="11528" max="11531" width="17.7109375" style="465" customWidth="1"/>
    <col min="11532" max="11546" width="11" style="465" customWidth="1"/>
    <col min="11547" max="11776" width="11" style="465"/>
    <col min="11777" max="11777" width="65" style="465" customWidth="1"/>
    <col min="11778" max="11778" width="16.28515625" style="465" customWidth="1"/>
    <col min="11779" max="11779" width="25.7109375" style="465" customWidth="1"/>
    <col min="11780" max="11780" width="10.7109375" style="465" customWidth="1"/>
    <col min="11781" max="11781" width="7" style="465" customWidth="1"/>
    <col min="11782" max="11782" width="11.140625" style="465" customWidth="1"/>
    <col min="11783" max="11783" width="17" style="465" bestFit="1" customWidth="1"/>
    <col min="11784" max="11787" width="17.7109375" style="465" customWidth="1"/>
    <col min="11788" max="11802" width="11" style="465" customWidth="1"/>
    <col min="11803" max="12032" width="11" style="465"/>
    <col min="12033" max="12033" width="65" style="465" customWidth="1"/>
    <col min="12034" max="12034" width="16.28515625" style="465" customWidth="1"/>
    <col min="12035" max="12035" width="25.7109375" style="465" customWidth="1"/>
    <col min="12036" max="12036" width="10.7109375" style="465" customWidth="1"/>
    <col min="12037" max="12037" width="7" style="465" customWidth="1"/>
    <col min="12038" max="12038" width="11.140625" style="465" customWidth="1"/>
    <col min="12039" max="12039" width="17" style="465" bestFit="1" customWidth="1"/>
    <col min="12040" max="12043" width="17.7109375" style="465" customWidth="1"/>
    <col min="12044" max="12058" width="11" style="465" customWidth="1"/>
    <col min="12059" max="12288" width="11" style="465"/>
    <col min="12289" max="12289" width="65" style="465" customWidth="1"/>
    <col min="12290" max="12290" width="16.28515625" style="465" customWidth="1"/>
    <col min="12291" max="12291" width="25.7109375" style="465" customWidth="1"/>
    <col min="12292" max="12292" width="10.7109375" style="465" customWidth="1"/>
    <col min="12293" max="12293" width="7" style="465" customWidth="1"/>
    <col min="12294" max="12294" width="11.140625" style="465" customWidth="1"/>
    <col min="12295" max="12295" width="17" style="465" bestFit="1" customWidth="1"/>
    <col min="12296" max="12299" width="17.7109375" style="465" customWidth="1"/>
    <col min="12300" max="12314" width="11" style="465" customWidth="1"/>
    <col min="12315" max="12544" width="11" style="465"/>
    <col min="12545" max="12545" width="65" style="465" customWidth="1"/>
    <col min="12546" max="12546" width="16.28515625" style="465" customWidth="1"/>
    <col min="12547" max="12547" width="25.7109375" style="465" customWidth="1"/>
    <col min="12548" max="12548" width="10.7109375" style="465" customWidth="1"/>
    <col min="12549" max="12549" width="7" style="465" customWidth="1"/>
    <col min="12550" max="12550" width="11.140625" style="465" customWidth="1"/>
    <col min="12551" max="12551" width="17" style="465" bestFit="1" customWidth="1"/>
    <col min="12552" max="12555" width="17.7109375" style="465" customWidth="1"/>
    <col min="12556" max="12570" width="11" style="465" customWidth="1"/>
    <col min="12571" max="12800" width="11" style="465"/>
    <col min="12801" max="12801" width="65" style="465" customWidth="1"/>
    <col min="12802" max="12802" width="16.28515625" style="465" customWidth="1"/>
    <col min="12803" max="12803" width="25.7109375" style="465" customWidth="1"/>
    <col min="12804" max="12804" width="10.7109375" style="465" customWidth="1"/>
    <col min="12805" max="12805" width="7" style="465" customWidth="1"/>
    <col min="12806" max="12806" width="11.140625" style="465" customWidth="1"/>
    <col min="12807" max="12807" width="17" style="465" bestFit="1" customWidth="1"/>
    <col min="12808" max="12811" width="17.7109375" style="465" customWidth="1"/>
    <col min="12812" max="12826" width="11" style="465" customWidth="1"/>
    <col min="12827" max="13056" width="11" style="465"/>
    <col min="13057" max="13057" width="65" style="465" customWidth="1"/>
    <col min="13058" max="13058" width="16.28515625" style="465" customWidth="1"/>
    <col min="13059" max="13059" width="25.7109375" style="465" customWidth="1"/>
    <col min="13060" max="13060" width="10.7109375" style="465" customWidth="1"/>
    <col min="13061" max="13061" width="7" style="465" customWidth="1"/>
    <col min="13062" max="13062" width="11.140625" style="465" customWidth="1"/>
    <col min="13063" max="13063" width="17" style="465" bestFit="1" customWidth="1"/>
    <col min="13064" max="13067" width="17.7109375" style="465" customWidth="1"/>
    <col min="13068" max="13082" width="11" style="465" customWidth="1"/>
    <col min="13083" max="13312" width="11" style="465"/>
    <col min="13313" max="13313" width="65" style="465" customWidth="1"/>
    <col min="13314" max="13314" width="16.28515625" style="465" customWidth="1"/>
    <col min="13315" max="13315" width="25.7109375" style="465" customWidth="1"/>
    <col min="13316" max="13316" width="10.7109375" style="465" customWidth="1"/>
    <col min="13317" max="13317" width="7" style="465" customWidth="1"/>
    <col min="13318" max="13318" width="11.140625" style="465" customWidth="1"/>
    <col min="13319" max="13319" width="17" style="465" bestFit="1" customWidth="1"/>
    <col min="13320" max="13323" width="17.7109375" style="465" customWidth="1"/>
    <col min="13324" max="13338" width="11" style="465" customWidth="1"/>
    <col min="13339" max="13568" width="11" style="465"/>
    <col min="13569" max="13569" width="65" style="465" customWidth="1"/>
    <col min="13570" max="13570" width="16.28515625" style="465" customWidth="1"/>
    <col min="13571" max="13571" width="25.7109375" style="465" customWidth="1"/>
    <col min="13572" max="13572" width="10.7109375" style="465" customWidth="1"/>
    <col min="13573" max="13573" width="7" style="465" customWidth="1"/>
    <col min="13574" max="13574" width="11.140625" style="465" customWidth="1"/>
    <col min="13575" max="13575" width="17" style="465" bestFit="1" customWidth="1"/>
    <col min="13576" max="13579" width="17.7109375" style="465" customWidth="1"/>
    <col min="13580" max="13594" width="11" style="465" customWidth="1"/>
    <col min="13595" max="13824" width="11" style="465"/>
    <col min="13825" max="13825" width="65" style="465" customWidth="1"/>
    <col min="13826" max="13826" width="16.28515625" style="465" customWidth="1"/>
    <col min="13827" max="13827" width="25.7109375" style="465" customWidth="1"/>
    <col min="13828" max="13828" width="10.7109375" style="465" customWidth="1"/>
    <col min="13829" max="13829" width="7" style="465" customWidth="1"/>
    <col min="13830" max="13830" width="11.140625" style="465" customWidth="1"/>
    <col min="13831" max="13831" width="17" style="465" bestFit="1" customWidth="1"/>
    <col min="13832" max="13835" width="17.7109375" style="465" customWidth="1"/>
    <col min="13836" max="13850" width="11" style="465" customWidth="1"/>
    <col min="13851" max="14080" width="11" style="465"/>
    <col min="14081" max="14081" width="65" style="465" customWidth="1"/>
    <col min="14082" max="14082" width="16.28515625" style="465" customWidth="1"/>
    <col min="14083" max="14083" width="25.7109375" style="465" customWidth="1"/>
    <col min="14084" max="14084" width="10.7109375" style="465" customWidth="1"/>
    <col min="14085" max="14085" width="7" style="465" customWidth="1"/>
    <col min="14086" max="14086" width="11.140625" style="465" customWidth="1"/>
    <col min="14087" max="14087" width="17" style="465" bestFit="1" customWidth="1"/>
    <col min="14088" max="14091" width="17.7109375" style="465" customWidth="1"/>
    <col min="14092" max="14106" width="11" style="465" customWidth="1"/>
    <col min="14107" max="14336" width="11" style="465"/>
    <col min="14337" max="14337" width="65" style="465" customWidth="1"/>
    <col min="14338" max="14338" width="16.28515625" style="465" customWidth="1"/>
    <col min="14339" max="14339" width="25.7109375" style="465" customWidth="1"/>
    <col min="14340" max="14340" width="10.7109375" style="465" customWidth="1"/>
    <col min="14341" max="14341" width="7" style="465" customWidth="1"/>
    <col min="14342" max="14342" width="11.140625" style="465" customWidth="1"/>
    <col min="14343" max="14343" width="17" style="465" bestFit="1" customWidth="1"/>
    <col min="14344" max="14347" width="17.7109375" style="465" customWidth="1"/>
    <col min="14348" max="14362" width="11" style="465" customWidth="1"/>
    <col min="14363" max="14592" width="11" style="465"/>
    <col min="14593" max="14593" width="65" style="465" customWidth="1"/>
    <col min="14594" max="14594" width="16.28515625" style="465" customWidth="1"/>
    <col min="14595" max="14595" width="25.7109375" style="465" customWidth="1"/>
    <col min="14596" max="14596" width="10.7109375" style="465" customWidth="1"/>
    <col min="14597" max="14597" width="7" style="465" customWidth="1"/>
    <col min="14598" max="14598" width="11.140625" style="465" customWidth="1"/>
    <col min="14599" max="14599" width="17" style="465" bestFit="1" customWidth="1"/>
    <col min="14600" max="14603" width="17.7109375" style="465" customWidth="1"/>
    <col min="14604" max="14618" width="11" style="465" customWidth="1"/>
    <col min="14619" max="14848" width="11" style="465"/>
    <col min="14849" max="14849" width="65" style="465" customWidth="1"/>
    <col min="14850" max="14850" width="16.28515625" style="465" customWidth="1"/>
    <col min="14851" max="14851" width="25.7109375" style="465" customWidth="1"/>
    <col min="14852" max="14852" width="10.7109375" style="465" customWidth="1"/>
    <col min="14853" max="14853" width="7" style="465" customWidth="1"/>
    <col min="14854" max="14854" width="11.140625" style="465" customWidth="1"/>
    <col min="14855" max="14855" width="17" style="465" bestFit="1" customWidth="1"/>
    <col min="14856" max="14859" width="17.7109375" style="465" customWidth="1"/>
    <col min="14860" max="14874" width="11" style="465" customWidth="1"/>
    <col min="14875" max="15104" width="11" style="465"/>
    <col min="15105" max="15105" width="65" style="465" customWidth="1"/>
    <col min="15106" max="15106" width="16.28515625" style="465" customWidth="1"/>
    <col min="15107" max="15107" width="25.7109375" style="465" customWidth="1"/>
    <col min="15108" max="15108" width="10.7109375" style="465" customWidth="1"/>
    <col min="15109" max="15109" width="7" style="465" customWidth="1"/>
    <col min="15110" max="15110" width="11.140625" style="465" customWidth="1"/>
    <col min="15111" max="15111" width="17" style="465" bestFit="1" customWidth="1"/>
    <col min="15112" max="15115" width="17.7109375" style="465" customWidth="1"/>
    <col min="15116" max="15130" width="11" style="465" customWidth="1"/>
    <col min="15131" max="15360" width="11" style="465"/>
    <col min="15361" max="15361" width="65" style="465" customWidth="1"/>
    <col min="15362" max="15362" width="16.28515625" style="465" customWidth="1"/>
    <col min="15363" max="15363" width="25.7109375" style="465" customWidth="1"/>
    <col min="15364" max="15364" width="10.7109375" style="465" customWidth="1"/>
    <col min="15365" max="15365" width="7" style="465" customWidth="1"/>
    <col min="15366" max="15366" width="11.140625" style="465" customWidth="1"/>
    <col min="15367" max="15367" width="17" style="465" bestFit="1" customWidth="1"/>
    <col min="15368" max="15371" width="17.7109375" style="465" customWidth="1"/>
    <col min="15372" max="15386" width="11" style="465" customWidth="1"/>
    <col min="15387" max="15616" width="11" style="465"/>
    <col min="15617" max="15617" width="65" style="465" customWidth="1"/>
    <col min="15618" max="15618" width="16.28515625" style="465" customWidth="1"/>
    <col min="15619" max="15619" width="25.7109375" style="465" customWidth="1"/>
    <col min="15620" max="15620" width="10.7109375" style="465" customWidth="1"/>
    <col min="15621" max="15621" width="7" style="465" customWidth="1"/>
    <col min="15622" max="15622" width="11.140625" style="465" customWidth="1"/>
    <col min="15623" max="15623" width="17" style="465" bestFit="1" customWidth="1"/>
    <col min="15624" max="15627" width="17.7109375" style="465" customWidth="1"/>
    <col min="15628" max="15642" width="11" style="465" customWidth="1"/>
    <col min="15643" max="15872" width="11" style="465"/>
    <col min="15873" max="15873" width="65" style="465" customWidth="1"/>
    <col min="15874" max="15874" width="16.28515625" style="465" customWidth="1"/>
    <col min="15875" max="15875" width="25.7109375" style="465" customWidth="1"/>
    <col min="15876" max="15876" width="10.7109375" style="465" customWidth="1"/>
    <col min="15877" max="15877" width="7" style="465" customWidth="1"/>
    <col min="15878" max="15878" width="11.140625" style="465" customWidth="1"/>
    <col min="15879" max="15879" width="17" style="465" bestFit="1" customWidth="1"/>
    <col min="15880" max="15883" width="17.7109375" style="465" customWidth="1"/>
    <col min="15884" max="15898" width="11" style="465" customWidth="1"/>
    <col min="15899" max="16128" width="11" style="465"/>
    <col min="16129" max="16129" width="65" style="465" customWidth="1"/>
    <col min="16130" max="16130" width="16.28515625" style="465" customWidth="1"/>
    <col min="16131" max="16131" width="25.7109375" style="465" customWidth="1"/>
    <col min="16132" max="16132" width="10.7109375" style="465" customWidth="1"/>
    <col min="16133" max="16133" width="7" style="465" customWidth="1"/>
    <col min="16134" max="16134" width="11.140625" style="465" customWidth="1"/>
    <col min="16135" max="16135" width="17" style="465" bestFit="1" customWidth="1"/>
    <col min="16136" max="16139" width="17.7109375" style="465" customWidth="1"/>
    <col min="16140" max="16154" width="11" style="465" customWidth="1"/>
    <col min="16155" max="16384" width="11" style="465"/>
  </cols>
  <sheetData>
    <row r="1" spans="1:26" s="454" customFormat="1" x14ac:dyDescent="0.25">
      <c r="B1" s="455"/>
      <c r="C1" s="456"/>
      <c r="D1" s="456"/>
      <c r="E1" s="456"/>
      <c r="F1" s="456"/>
      <c r="G1" s="456"/>
      <c r="H1" s="456"/>
      <c r="I1" s="456"/>
      <c r="J1" s="456"/>
      <c r="K1" s="585"/>
      <c r="L1" s="456"/>
      <c r="M1" s="456"/>
      <c r="N1" s="456"/>
      <c r="O1" s="456"/>
      <c r="P1" s="456"/>
      <c r="Q1" s="456"/>
      <c r="R1" s="456"/>
      <c r="S1" s="456"/>
      <c r="T1" s="456"/>
      <c r="U1" s="456"/>
      <c r="V1" s="456"/>
      <c r="W1" s="456"/>
      <c r="X1" s="456"/>
      <c r="Y1" s="456"/>
      <c r="Z1" s="456"/>
    </row>
    <row r="2" spans="1:26" s="454" customFormat="1" x14ac:dyDescent="0.25">
      <c r="A2" s="19" t="s">
        <v>84</v>
      </c>
      <c r="B2" s="458"/>
      <c r="C2" s="459"/>
      <c r="D2" s="459"/>
      <c r="E2" s="459"/>
      <c r="F2" s="459"/>
      <c r="G2" s="459"/>
      <c r="H2" s="459"/>
      <c r="I2" s="459"/>
      <c r="J2" s="459"/>
      <c r="K2" s="586" t="s">
        <v>20</v>
      </c>
      <c r="L2" s="456"/>
      <c r="M2" s="456"/>
      <c r="N2" s="456"/>
      <c r="O2" s="456"/>
      <c r="P2" s="456"/>
      <c r="Q2" s="456"/>
      <c r="R2" s="456"/>
      <c r="S2" s="456"/>
      <c r="T2" s="456"/>
      <c r="U2" s="456"/>
      <c r="V2" s="456"/>
      <c r="W2" s="456"/>
      <c r="X2" s="456"/>
      <c r="Y2" s="456"/>
      <c r="Z2" s="456"/>
    </row>
    <row r="3" spans="1:26" s="454" customFormat="1" x14ac:dyDescent="0.25">
      <c r="A3" s="154" t="s">
        <v>85</v>
      </c>
      <c r="B3" s="458"/>
      <c r="C3" s="459"/>
      <c r="D3" s="459"/>
      <c r="E3" s="459"/>
      <c r="F3" s="459"/>
      <c r="G3" s="459"/>
      <c r="H3" s="459"/>
      <c r="I3" s="459"/>
      <c r="J3" s="459"/>
      <c r="K3" s="587"/>
      <c r="L3" s="456"/>
      <c r="M3" s="456"/>
      <c r="N3" s="456"/>
      <c r="O3" s="456"/>
      <c r="P3" s="456"/>
      <c r="Q3" s="456"/>
      <c r="R3" s="456"/>
      <c r="S3" s="456"/>
      <c r="T3" s="456"/>
      <c r="U3" s="456"/>
      <c r="V3" s="456"/>
      <c r="W3" s="456"/>
      <c r="X3" s="456"/>
      <c r="Y3" s="456"/>
      <c r="Z3" s="456"/>
    </row>
    <row r="4" spans="1:26" s="454" customFormat="1" x14ac:dyDescent="0.25">
      <c r="A4" s="29" t="s">
        <v>2060</v>
      </c>
      <c r="B4" s="458"/>
      <c r="C4" s="459"/>
      <c r="D4" s="459"/>
      <c r="E4" s="459"/>
      <c r="F4" s="459"/>
      <c r="G4" s="459"/>
      <c r="H4" s="459"/>
      <c r="I4" s="459"/>
      <c r="J4" s="459"/>
      <c r="K4" s="587"/>
      <c r="L4" s="456"/>
      <c r="M4" s="456"/>
      <c r="N4" s="456"/>
      <c r="O4" s="456"/>
      <c r="P4" s="456"/>
      <c r="Q4" s="456"/>
      <c r="R4" s="456"/>
      <c r="S4" s="456"/>
      <c r="T4" s="456"/>
      <c r="U4" s="456"/>
      <c r="V4" s="456"/>
      <c r="W4" s="456"/>
      <c r="X4" s="456"/>
      <c r="Y4" s="456"/>
      <c r="Z4" s="456"/>
    </row>
    <row r="5" spans="1:26" s="454" customFormat="1" x14ac:dyDescent="0.25">
      <c r="A5" s="457"/>
      <c r="B5" s="458"/>
      <c r="C5" s="459"/>
      <c r="D5" s="459"/>
      <c r="E5" s="459"/>
      <c r="F5" s="459"/>
      <c r="G5" s="459"/>
      <c r="H5" s="459"/>
      <c r="I5" s="459"/>
      <c r="J5" s="459"/>
      <c r="K5" s="587"/>
      <c r="L5" s="456"/>
      <c r="M5" s="456"/>
      <c r="N5" s="456"/>
      <c r="O5" s="456"/>
      <c r="P5" s="456"/>
      <c r="Q5" s="456"/>
      <c r="R5" s="456"/>
      <c r="S5" s="456"/>
      <c r="T5" s="456"/>
      <c r="U5" s="456"/>
      <c r="V5" s="456"/>
      <c r="W5" s="456"/>
      <c r="X5" s="456"/>
      <c r="Y5" s="456"/>
      <c r="Z5" s="456"/>
    </row>
    <row r="6" spans="1:26" s="454" customFormat="1" ht="19.5" customHeight="1" x14ac:dyDescent="0.25">
      <c r="A6"/>
      <c r="B6"/>
      <c r="C6"/>
      <c r="D6"/>
      <c r="E6"/>
      <c r="F6"/>
      <c r="G6" s="459"/>
      <c r="H6" s="459"/>
      <c r="I6" s="459"/>
      <c r="J6" s="459"/>
      <c r="K6" s="587"/>
      <c r="L6" s="456"/>
      <c r="M6" s="456"/>
      <c r="N6" s="456"/>
      <c r="O6" s="456"/>
      <c r="P6" s="456"/>
      <c r="Q6" s="456"/>
      <c r="R6" s="456"/>
      <c r="S6" s="456"/>
      <c r="T6" s="456"/>
      <c r="U6" s="456"/>
      <c r="V6" s="456"/>
      <c r="W6" s="456"/>
      <c r="X6" s="456"/>
      <c r="Y6" s="456"/>
      <c r="Z6" s="456"/>
    </row>
    <row r="7" spans="1:26" s="454" customFormat="1" ht="19.5" customHeight="1" x14ac:dyDescent="0.25">
      <c r="A7" s="460" t="s">
        <v>21</v>
      </c>
      <c r="B7" s="461" t="s">
        <v>22</v>
      </c>
      <c r="C7" s="461" t="s">
        <v>23</v>
      </c>
      <c r="D7" s="461"/>
      <c r="E7" s="943" t="s">
        <v>24</v>
      </c>
      <c r="F7" s="943"/>
      <c r="G7" s="461" t="s">
        <v>25</v>
      </c>
      <c r="H7" s="943" t="s">
        <v>26</v>
      </c>
      <c r="I7" s="943"/>
      <c r="J7" s="461" t="s">
        <v>27</v>
      </c>
      <c r="K7" s="588" t="s">
        <v>28</v>
      </c>
      <c r="L7" s="456"/>
      <c r="M7" s="456"/>
      <c r="N7" s="456"/>
      <c r="O7" s="456"/>
      <c r="P7" s="456"/>
      <c r="Q7" s="456"/>
      <c r="R7" s="456"/>
      <c r="S7" s="456"/>
      <c r="T7" s="456"/>
      <c r="U7" s="456"/>
      <c r="V7" s="456"/>
      <c r="W7" s="456"/>
      <c r="X7" s="456"/>
      <c r="Y7" s="456"/>
      <c r="Z7" s="456"/>
    </row>
    <row r="8" spans="1:26" s="454" customFormat="1" x14ac:dyDescent="0.25">
      <c r="A8" s="937" t="s">
        <v>29</v>
      </c>
      <c r="B8" s="939" t="s">
        <v>30</v>
      </c>
      <c r="C8" s="939" t="s">
        <v>31</v>
      </c>
      <c r="D8" s="939" t="s">
        <v>32</v>
      </c>
      <c r="E8" s="944" t="s">
        <v>33</v>
      </c>
      <c r="F8" s="945"/>
      <c r="G8" s="939" t="s">
        <v>34</v>
      </c>
      <c r="H8" s="944" t="s">
        <v>35</v>
      </c>
      <c r="I8" s="945"/>
      <c r="J8" s="939" t="s">
        <v>36</v>
      </c>
      <c r="K8" s="941" t="s">
        <v>37</v>
      </c>
      <c r="L8" s="456"/>
      <c r="M8" s="456"/>
      <c r="N8" s="456"/>
      <c r="O8" s="456"/>
      <c r="P8" s="456"/>
      <c r="Q8" s="456"/>
      <c r="R8" s="456"/>
      <c r="S8" s="456"/>
      <c r="T8" s="456"/>
      <c r="U8" s="456"/>
      <c r="V8" s="456"/>
      <c r="W8" s="456"/>
      <c r="X8" s="456"/>
      <c r="Y8" s="456"/>
      <c r="Z8" s="456"/>
    </row>
    <row r="9" spans="1:26" s="454" customFormat="1" x14ac:dyDescent="0.25">
      <c r="A9" s="938"/>
      <c r="B9" s="940"/>
      <c r="C9" s="940"/>
      <c r="D9" s="940"/>
      <c r="E9" s="591" t="s">
        <v>38</v>
      </c>
      <c r="F9" s="591" t="s">
        <v>39</v>
      </c>
      <c r="G9" s="940"/>
      <c r="H9" s="591" t="s">
        <v>38</v>
      </c>
      <c r="I9" s="591" t="s">
        <v>39</v>
      </c>
      <c r="J9" s="940"/>
      <c r="K9" s="942"/>
      <c r="L9" s="456"/>
      <c r="M9" s="456"/>
      <c r="N9" s="456"/>
      <c r="O9" s="456"/>
      <c r="P9" s="456"/>
      <c r="Q9" s="456"/>
      <c r="R9" s="456"/>
      <c r="S9" s="456"/>
      <c r="T9" s="456"/>
      <c r="U9" s="456"/>
      <c r="V9" s="456"/>
      <c r="W9" s="456"/>
      <c r="X9" s="456"/>
      <c r="Y9" s="456"/>
      <c r="Z9" s="456"/>
    </row>
    <row r="10" spans="1:26" s="454" customFormat="1" x14ac:dyDescent="0.25">
      <c r="A10" s="592" t="s">
        <v>88</v>
      </c>
      <c r="B10" s="593"/>
      <c r="C10" s="593"/>
      <c r="D10" s="593"/>
      <c r="E10" s="593"/>
      <c r="F10" s="593"/>
      <c r="G10" s="593"/>
      <c r="H10" s="593"/>
      <c r="I10" s="593"/>
      <c r="J10" s="593"/>
      <c r="K10" s="594">
        <f>SUM(K11)</f>
        <v>0</v>
      </c>
      <c r="L10" s="456"/>
      <c r="M10" s="456"/>
      <c r="N10" s="456"/>
      <c r="O10" s="456"/>
      <c r="P10" s="456"/>
      <c r="Q10" s="456"/>
      <c r="R10" s="456"/>
      <c r="S10" s="456"/>
      <c r="T10" s="456"/>
      <c r="U10" s="456"/>
      <c r="V10" s="456"/>
      <c r="W10" s="456"/>
      <c r="X10" s="456"/>
      <c r="Y10" s="456"/>
      <c r="Z10" s="456"/>
    </row>
    <row r="11" spans="1:26" s="454" customFormat="1" x14ac:dyDescent="0.25">
      <c r="A11" s="595"/>
      <c r="B11" s="596"/>
      <c r="C11" s="596"/>
      <c r="D11" s="597"/>
      <c r="E11" s="597"/>
      <c r="F11" s="597"/>
      <c r="G11" s="596"/>
      <c r="H11" s="596"/>
      <c r="I11" s="596"/>
      <c r="J11" s="596"/>
      <c r="K11" s="598"/>
      <c r="L11" s="456"/>
      <c r="M11" s="456"/>
      <c r="N11" s="456"/>
      <c r="O11" s="456"/>
      <c r="P11" s="456"/>
      <c r="Q11" s="456"/>
      <c r="R11" s="456"/>
      <c r="S11" s="456"/>
      <c r="T11" s="456"/>
      <c r="U11" s="456"/>
      <c r="V11" s="456"/>
      <c r="W11" s="456"/>
      <c r="X11" s="456"/>
      <c r="Y11" s="456"/>
      <c r="Z11" s="456"/>
    </row>
    <row r="12" spans="1:26" s="454" customFormat="1" ht="18.75" customHeight="1" x14ac:dyDescent="0.25">
      <c r="A12" s="592" t="s">
        <v>89</v>
      </c>
      <c r="B12" s="593"/>
      <c r="C12" s="593"/>
      <c r="D12" s="599"/>
      <c r="E12" s="599"/>
      <c r="F12" s="599"/>
      <c r="G12" s="593"/>
      <c r="H12" s="593"/>
      <c r="I12" s="593"/>
      <c r="J12" s="593"/>
      <c r="K12" s="594">
        <f>SUM(K13:K19)</f>
        <v>237436235.25</v>
      </c>
      <c r="L12" s="456"/>
      <c r="M12" s="456"/>
      <c r="N12" s="456"/>
      <c r="O12" s="456"/>
      <c r="P12" s="456"/>
      <c r="Q12" s="456"/>
      <c r="R12" s="456"/>
      <c r="S12" s="456"/>
      <c r="T12" s="456"/>
      <c r="U12" s="456"/>
      <c r="V12" s="456"/>
      <c r="W12" s="456"/>
      <c r="X12" s="456"/>
      <c r="Y12" s="456"/>
      <c r="Z12" s="456"/>
    </row>
    <row r="13" spans="1:26" s="454" customFormat="1" ht="35.25" customHeight="1" x14ac:dyDescent="0.25">
      <c r="A13" s="600" t="s">
        <v>2027</v>
      </c>
      <c r="B13" s="601" t="s">
        <v>2028</v>
      </c>
      <c r="C13" s="602" t="s">
        <v>230</v>
      </c>
      <c r="D13" s="603">
        <v>1.6</v>
      </c>
      <c r="E13" s="603">
        <v>0.30000000000000004</v>
      </c>
      <c r="F13" s="603">
        <v>5</v>
      </c>
      <c r="G13" s="604" t="s">
        <v>987</v>
      </c>
      <c r="H13" s="604"/>
      <c r="I13" s="605"/>
      <c r="J13" s="604" t="s">
        <v>2029</v>
      </c>
      <c r="K13" s="606">
        <f>164096235.25-K25-K29-K30-K34</f>
        <v>156166235.25</v>
      </c>
      <c r="L13" s="456"/>
      <c r="M13" s="456"/>
      <c r="N13" s="456"/>
      <c r="O13" s="456"/>
      <c r="P13" s="456"/>
      <c r="Q13" s="456"/>
      <c r="R13" s="456"/>
      <c r="S13" s="456"/>
      <c r="T13" s="456"/>
      <c r="U13" s="456"/>
      <c r="V13" s="456"/>
      <c r="W13" s="456"/>
      <c r="X13" s="456"/>
      <c r="Y13" s="456"/>
      <c r="Z13" s="456"/>
    </row>
    <row r="14" spans="1:26" s="463" customFormat="1" ht="15" customHeight="1" x14ac:dyDescent="0.25">
      <c r="A14" s="595" t="s">
        <v>2030</v>
      </c>
      <c r="B14" s="602" t="s">
        <v>987</v>
      </c>
      <c r="C14" s="602" t="s">
        <v>139</v>
      </c>
      <c r="D14" s="603" t="s">
        <v>987</v>
      </c>
      <c r="E14" s="607">
        <v>0.14080000000000001</v>
      </c>
      <c r="F14" s="607">
        <v>7.4200000000000002E-2</v>
      </c>
      <c r="G14" s="604" t="s">
        <v>987</v>
      </c>
      <c r="H14" s="604"/>
      <c r="I14" s="605"/>
      <c r="J14" s="604" t="s">
        <v>2029</v>
      </c>
      <c r="K14" s="606">
        <v>30700000</v>
      </c>
      <c r="L14" s="462"/>
      <c r="M14" s="462"/>
      <c r="N14" s="462"/>
      <c r="O14" s="462"/>
      <c r="P14" s="462"/>
      <c r="Q14" s="462"/>
      <c r="R14" s="462"/>
      <c r="S14" s="462"/>
      <c r="T14" s="462"/>
      <c r="U14" s="462"/>
      <c r="V14" s="462"/>
      <c r="W14" s="462"/>
      <c r="X14" s="462"/>
      <c r="Y14" s="462"/>
      <c r="Z14" s="462"/>
    </row>
    <row r="15" spans="1:26" s="463" customFormat="1" x14ac:dyDescent="0.25">
      <c r="A15" s="595" t="s">
        <v>2031</v>
      </c>
      <c r="B15" s="602" t="s">
        <v>987</v>
      </c>
      <c r="C15" s="602" t="s">
        <v>139</v>
      </c>
      <c r="D15" s="608" t="s">
        <v>2032</v>
      </c>
      <c r="E15" s="603" t="s">
        <v>987</v>
      </c>
      <c r="F15" s="603" t="s">
        <v>987</v>
      </c>
      <c r="G15" s="604" t="s">
        <v>987</v>
      </c>
      <c r="H15" s="604"/>
      <c r="I15" s="605"/>
      <c r="J15" s="604" t="s">
        <v>2029</v>
      </c>
      <c r="K15" s="606">
        <v>23500000</v>
      </c>
      <c r="L15" s="462"/>
      <c r="M15" s="462"/>
      <c r="N15" s="462"/>
      <c r="O15" s="462"/>
      <c r="P15" s="462"/>
      <c r="Q15" s="462"/>
      <c r="R15" s="462"/>
      <c r="S15" s="462"/>
      <c r="T15" s="462"/>
      <c r="U15" s="462"/>
      <c r="V15" s="462"/>
      <c r="W15" s="462"/>
      <c r="X15" s="462"/>
      <c r="Y15" s="462"/>
      <c r="Z15" s="462"/>
    </row>
    <row r="16" spans="1:26" ht="15.95" customHeight="1" x14ac:dyDescent="0.25">
      <c r="A16" s="595" t="s">
        <v>2033</v>
      </c>
      <c r="B16" s="602" t="s">
        <v>987</v>
      </c>
      <c r="C16" s="602" t="s">
        <v>2034</v>
      </c>
      <c r="D16" s="603" t="s">
        <v>987</v>
      </c>
      <c r="E16" s="603" t="s">
        <v>987</v>
      </c>
      <c r="F16" s="603" t="s">
        <v>987</v>
      </c>
      <c r="G16" s="604" t="s">
        <v>2035</v>
      </c>
      <c r="H16" s="604"/>
      <c r="I16" s="605"/>
      <c r="J16" s="604" t="s">
        <v>2029</v>
      </c>
      <c r="K16" s="606">
        <v>1900000</v>
      </c>
    </row>
    <row r="17" spans="1:26" ht="19.5" customHeight="1" x14ac:dyDescent="0.25">
      <c r="A17" s="595" t="s">
        <v>2036</v>
      </c>
      <c r="B17" s="602" t="s">
        <v>987</v>
      </c>
      <c r="C17" s="602" t="s">
        <v>927</v>
      </c>
      <c r="D17" s="603"/>
      <c r="E17" s="603"/>
      <c r="F17" s="603"/>
      <c r="G17" s="604" t="s">
        <v>2035</v>
      </c>
      <c r="H17" s="604"/>
      <c r="I17" s="605"/>
      <c r="J17" s="604" t="s">
        <v>2029</v>
      </c>
      <c r="K17" s="606"/>
    </row>
    <row r="18" spans="1:26" ht="15.95" customHeight="1" x14ac:dyDescent="0.25">
      <c r="A18" s="595" t="s">
        <v>2037</v>
      </c>
      <c r="B18" s="602"/>
      <c r="C18" s="602"/>
      <c r="D18" s="603"/>
      <c r="E18" s="603"/>
      <c r="F18" s="603"/>
      <c r="G18" s="604" t="s">
        <v>2035</v>
      </c>
      <c r="H18" s="636">
        <v>67</v>
      </c>
      <c r="I18" s="636">
        <v>1228</v>
      </c>
      <c r="J18" s="604" t="s">
        <v>2029</v>
      </c>
      <c r="K18" s="606">
        <v>22500000</v>
      </c>
    </row>
    <row r="19" spans="1:26" ht="15.95" customHeight="1" x14ac:dyDescent="0.25">
      <c r="A19" s="595" t="s">
        <v>2038</v>
      </c>
      <c r="B19" s="602" t="s">
        <v>2039</v>
      </c>
      <c r="C19" s="602" t="s">
        <v>260</v>
      </c>
      <c r="D19" s="603" t="s">
        <v>260</v>
      </c>
      <c r="E19" s="603" t="s">
        <v>260</v>
      </c>
      <c r="F19" s="603" t="s">
        <v>260</v>
      </c>
      <c r="G19" s="604" t="s">
        <v>2035</v>
      </c>
      <c r="H19" s="604" t="s">
        <v>260</v>
      </c>
      <c r="I19" s="604" t="s">
        <v>260</v>
      </c>
      <c r="J19" s="604"/>
      <c r="K19" s="606">
        <v>2670000</v>
      </c>
    </row>
    <row r="20" spans="1:26" ht="15.95" customHeight="1" x14ac:dyDescent="0.25">
      <c r="A20" s="595"/>
      <c r="B20" s="596"/>
      <c r="C20" s="596"/>
      <c r="D20" s="597"/>
      <c r="E20" s="597"/>
      <c r="F20" s="597"/>
      <c r="G20" s="596"/>
      <c r="H20" s="596"/>
      <c r="I20" s="596"/>
      <c r="J20" s="596"/>
      <c r="K20" s="598"/>
    </row>
    <row r="21" spans="1:26" ht="15.95" customHeight="1" x14ac:dyDescent="0.25">
      <c r="A21" s="609" t="s">
        <v>106</v>
      </c>
      <c r="B21" s="610"/>
      <c r="C21" s="610"/>
      <c r="D21" s="611"/>
      <c r="E21" s="611"/>
      <c r="F21" s="611"/>
      <c r="G21" s="610"/>
      <c r="H21" s="610"/>
      <c r="I21" s="610"/>
      <c r="J21" s="610"/>
      <c r="K21" s="612">
        <f>SUM(K22)</f>
        <v>120000</v>
      </c>
    </row>
    <row r="22" spans="1:26" ht="15.95" customHeight="1" x14ac:dyDescent="0.25">
      <c r="A22" s="595" t="s">
        <v>2040</v>
      </c>
      <c r="B22" s="613" t="s">
        <v>2041</v>
      </c>
      <c r="C22" s="613"/>
      <c r="D22" s="614"/>
      <c r="E22" s="614"/>
      <c r="F22" s="614"/>
      <c r="G22" s="613" t="s">
        <v>2042</v>
      </c>
      <c r="H22" s="613"/>
      <c r="I22" s="613"/>
      <c r="J22" s="604" t="s">
        <v>2029</v>
      </c>
      <c r="K22" s="615">
        <v>120000</v>
      </c>
    </row>
    <row r="23" spans="1:26" ht="15.95" customHeight="1" x14ac:dyDescent="0.25">
      <c r="A23" s="595"/>
      <c r="B23" s="616"/>
      <c r="C23" s="616"/>
      <c r="D23" s="617"/>
      <c r="E23" s="617"/>
      <c r="F23" s="617"/>
      <c r="G23" s="616"/>
      <c r="H23" s="616"/>
      <c r="I23" s="616"/>
      <c r="J23" s="596"/>
      <c r="K23" s="618"/>
    </row>
    <row r="24" spans="1:26" ht="15.95" customHeight="1" x14ac:dyDescent="0.25">
      <c r="A24" s="592" t="s">
        <v>107</v>
      </c>
      <c r="B24" s="593"/>
      <c r="C24" s="593"/>
      <c r="D24" s="599"/>
      <c r="E24" s="599"/>
      <c r="F24" s="599"/>
      <c r="G24" s="593"/>
      <c r="H24" s="593"/>
      <c r="I24" s="593"/>
      <c r="J24" s="619"/>
      <c r="K24" s="594">
        <f>SUM(K25:K30)</f>
        <v>9805000</v>
      </c>
    </row>
    <row r="25" spans="1:26" ht="15.95" customHeight="1" x14ac:dyDescent="0.25">
      <c r="A25" s="595" t="s">
        <v>2043</v>
      </c>
      <c r="B25" s="604" t="s">
        <v>2028</v>
      </c>
      <c r="C25" s="604" t="s">
        <v>160</v>
      </c>
      <c r="D25" s="620"/>
      <c r="E25" s="620"/>
      <c r="F25" s="620"/>
      <c r="G25" s="604"/>
      <c r="H25" s="604"/>
      <c r="I25" s="604"/>
      <c r="J25" s="604" t="s">
        <v>2044</v>
      </c>
      <c r="K25" s="606">
        <v>3580000</v>
      </c>
    </row>
    <row r="26" spans="1:26" ht="29.25" customHeight="1" x14ac:dyDescent="0.25">
      <c r="A26" s="600" t="s">
        <v>2045</v>
      </c>
      <c r="B26" s="604"/>
      <c r="C26" s="604"/>
      <c r="D26" s="620"/>
      <c r="E26" s="620"/>
      <c r="F26" s="620"/>
      <c r="G26" s="613" t="s">
        <v>2042</v>
      </c>
      <c r="H26" s="636">
        <v>57</v>
      </c>
      <c r="I26" s="636">
        <v>11168</v>
      </c>
      <c r="J26" s="604" t="s">
        <v>2029</v>
      </c>
      <c r="K26" s="606">
        <v>1950000</v>
      </c>
    </row>
    <row r="27" spans="1:26" s="454" customFormat="1" ht="15.95" customHeight="1" x14ac:dyDescent="0.25">
      <c r="A27" s="595" t="s">
        <v>2046</v>
      </c>
      <c r="B27" s="604"/>
      <c r="C27" s="604" t="s">
        <v>160</v>
      </c>
      <c r="D27" s="620"/>
      <c r="E27" s="620"/>
      <c r="F27" s="620"/>
      <c r="G27" s="604"/>
      <c r="H27" s="604"/>
      <c r="I27" s="604"/>
      <c r="J27" s="604" t="s">
        <v>2029</v>
      </c>
      <c r="K27" s="606">
        <v>250000</v>
      </c>
      <c r="L27" s="456"/>
      <c r="M27" s="456"/>
      <c r="N27" s="456"/>
      <c r="O27" s="456"/>
      <c r="P27" s="456"/>
      <c r="Q27" s="456"/>
      <c r="R27" s="456"/>
      <c r="S27" s="456"/>
      <c r="T27" s="456"/>
      <c r="U27" s="456"/>
      <c r="V27" s="456"/>
      <c r="W27" s="456"/>
      <c r="X27" s="456"/>
      <c r="Y27" s="456"/>
      <c r="Z27" s="456"/>
    </row>
    <row r="28" spans="1:26" s="454" customFormat="1" ht="15.95" customHeight="1" x14ac:dyDescent="0.25">
      <c r="A28" s="595" t="s">
        <v>151</v>
      </c>
      <c r="B28" s="604"/>
      <c r="C28" s="604" t="s">
        <v>160</v>
      </c>
      <c r="D28" s="620"/>
      <c r="E28" s="620"/>
      <c r="F28" s="620"/>
      <c r="G28" s="604"/>
      <c r="H28" s="604"/>
      <c r="I28" s="604"/>
      <c r="J28" s="604" t="s">
        <v>2029</v>
      </c>
      <c r="K28" s="606">
        <v>875000</v>
      </c>
      <c r="L28" s="456"/>
      <c r="M28" s="456"/>
      <c r="N28" s="456"/>
      <c r="O28" s="456"/>
      <c r="P28" s="456"/>
      <c r="Q28" s="456"/>
      <c r="R28" s="456"/>
      <c r="S28" s="456"/>
      <c r="T28" s="456"/>
      <c r="U28" s="456"/>
      <c r="V28" s="456"/>
      <c r="W28" s="456"/>
      <c r="X28" s="456"/>
      <c r="Y28" s="456"/>
      <c r="Z28" s="456"/>
    </row>
    <row r="29" spans="1:26" s="454" customFormat="1" ht="15.95" customHeight="1" x14ac:dyDescent="0.25">
      <c r="A29" s="595" t="s">
        <v>2047</v>
      </c>
      <c r="B29" s="604"/>
      <c r="C29" s="604" t="s">
        <v>230</v>
      </c>
      <c r="D29" s="620"/>
      <c r="E29" s="620"/>
      <c r="F29" s="620"/>
      <c r="G29" s="604"/>
      <c r="H29" s="604"/>
      <c r="I29" s="604"/>
      <c r="J29" s="604" t="s">
        <v>2029</v>
      </c>
      <c r="K29" s="621">
        <v>3000000</v>
      </c>
      <c r="L29" s="456"/>
      <c r="M29" s="456"/>
      <c r="N29" s="456"/>
      <c r="O29" s="456"/>
      <c r="P29" s="456"/>
      <c r="Q29" s="456"/>
      <c r="R29" s="456"/>
      <c r="S29" s="456"/>
      <c r="T29" s="456"/>
      <c r="U29" s="456"/>
      <c r="V29" s="456"/>
      <c r="W29" s="456"/>
      <c r="X29" s="456"/>
      <c r="Y29" s="456"/>
      <c r="Z29" s="456"/>
    </row>
    <row r="30" spans="1:26" ht="15.95" customHeight="1" x14ac:dyDescent="0.25">
      <c r="A30" s="595" t="s">
        <v>2048</v>
      </c>
      <c r="B30" s="604"/>
      <c r="C30" s="604"/>
      <c r="D30" s="620"/>
      <c r="E30" s="620"/>
      <c r="F30" s="620"/>
      <c r="G30" s="604"/>
      <c r="H30" s="604"/>
      <c r="I30" s="604"/>
      <c r="J30" s="604" t="s">
        <v>2029</v>
      </c>
      <c r="K30" s="621">
        <v>150000</v>
      </c>
    </row>
    <row r="31" spans="1:26" ht="15.95" customHeight="1" x14ac:dyDescent="0.25">
      <c r="A31" s="622"/>
      <c r="B31" s="596"/>
      <c r="C31" s="596"/>
      <c r="D31" s="597"/>
      <c r="E31" s="597"/>
      <c r="F31" s="597"/>
      <c r="G31" s="466"/>
      <c r="H31" s="596"/>
      <c r="I31" s="596"/>
      <c r="J31" s="466"/>
      <c r="K31" s="598"/>
    </row>
    <row r="32" spans="1:26" ht="15.95" customHeight="1" x14ac:dyDescent="0.25">
      <c r="A32" s="592" t="s">
        <v>113</v>
      </c>
      <c r="B32" s="593"/>
      <c r="C32" s="593"/>
      <c r="D32" s="599"/>
      <c r="E32" s="599"/>
      <c r="F32" s="599"/>
      <c r="G32" s="593"/>
      <c r="H32" s="593"/>
      <c r="I32" s="593"/>
      <c r="J32" s="593"/>
      <c r="K32" s="594">
        <f>SUM(K33:K34)</f>
        <v>1283000</v>
      </c>
    </row>
    <row r="33" spans="1:26" ht="15.95" customHeight="1" x14ac:dyDescent="0.25">
      <c r="A33" s="595" t="s">
        <v>2049</v>
      </c>
      <c r="B33" s="602" t="s">
        <v>987</v>
      </c>
      <c r="C33" s="604"/>
      <c r="D33" s="620"/>
      <c r="E33" s="620"/>
      <c r="F33" s="620"/>
      <c r="G33" s="604"/>
      <c r="H33" s="604"/>
      <c r="I33" s="604"/>
      <c r="J33" s="604" t="s">
        <v>2029</v>
      </c>
      <c r="K33" s="606">
        <v>83000</v>
      </c>
    </row>
    <row r="34" spans="1:26" ht="15.95" customHeight="1" x14ac:dyDescent="0.25">
      <c r="A34" s="595" t="s">
        <v>2050</v>
      </c>
      <c r="B34" s="584" t="s">
        <v>987</v>
      </c>
      <c r="C34" s="604" t="s">
        <v>230</v>
      </c>
      <c r="D34" s="620"/>
      <c r="E34" s="620"/>
      <c r="F34" s="620"/>
      <c r="G34" s="604"/>
      <c r="H34" s="604"/>
      <c r="I34" s="604"/>
      <c r="J34" s="604" t="s">
        <v>2029</v>
      </c>
      <c r="K34" s="621">
        <v>1200000</v>
      </c>
    </row>
    <row r="35" spans="1:26" ht="15.95" customHeight="1" x14ac:dyDescent="0.25">
      <c r="A35" s="623"/>
      <c r="B35" s="604"/>
      <c r="C35" s="604"/>
      <c r="D35" s="620"/>
      <c r="E35" s="620"/>
      <c r="F35" s="620"/>
      <c r="G35" s="604"/>
      <c r="H35" s="604"/>
      <c r="I35" s="604"/>
      <c r="J35" s="604"/>
      <c r="K35" s="606"/>
    </row>
    <row r="36" spans="1:26" ht="15.95" customHeight="1" x14ac:dyDescent="0.25">
      <c r="A36" s="592" t="s">
        <v>114</v>
      </c>
      <c r="B36" s="593"/>
      <c r="C36" s="593"/>
      <c r="D36" s="599"/>
      <c r="E36" s="599"/>
      <c r="F36" s="599"/>
      <c r="G36" s="593"/>
      <c r="H36" s="593"/>
      <c r="I36" s="593"/>
      <c r="J36" s="593"/>
      <c r="K36" s="594">
        <f>SUM(K37)</f>
        <v>330000</v>
      </c>
    </row>
    <row r="37" spans="1:26" ht="15.95" customHeight="1" x14ac:dyDescent="0.25">
      <c r="A37" s="595" t="s">
        <v>182</v>
      </c>
      <c r="B37" s="604" t="s">
        <v>260</v>
      </c>
      <c r="C37" s="604" t="s">
        <v>260</v>
      </c>
      <c r="D37" s="620" t="s">
        <v>260</v>
      </c>
      <c r="E37" s="620" t="s">
        <v>260</v>
      </c>
      <c r="F37" s="620" t="s">
        <v>260</v>
      </c>
      <c r="G37" s="604" t="s">
        <v>2035</v>
      </c>
      <c r="H37" s="604" t="s">
        <v>260</v>
      </c>
      <c r="I37" s="604" t="s">
        <v>260</v>
      </c>
      <c r="J37" s="604"/>
      <c r="K37" s="606">
        <v>330000</v>
      </c>
    </row>
    <row r="38" spans="1:26" ht="15.95" customHeight="1" x14ac:dyDescent="0.25">
      <c r="A38" s="623"/>
      <c r="B38" s="596"/>
      <c r="C38" s="596"/>
      <c r="D38" s="597"/>
      <c r="E38" s="597"/>
      <c r="F38" s="597"/>
      <c r="G38" s="596"/>
      <c r="H38" s="596"/>
      <c r="I38" s="596"/>
      <c r="J38" s="596"/>
      <c r="K38" s="598"/>
    </row>
    <row r="39" spans="1:26" ht="15.95" customHeight="1" x14ac:dyDescent="0.25">
      <c r="A39" s="609" t="s">
        <v>116</v>
      </c>
      <c r="B39" s="610"/>
      <c r="C39" s="610"/>
      <c r="D39" s="611"/>
      <c r="E39" s="611"/>
      <c r="F39" s="611"/>
      <c r="G39" s="610"/>
      <c r="H39" s="610"/>
      <c r="I39" s="610"/>
      <c r="J39" s="610"/>
      <c r="K39" s="612">
        <f>SUM(K40)</f>
        <v>3230000</v>
      </c>
    </row>
    <row r="40" spans="1:26" ht="30" x14ac:dyDescent="0.25">
      <c r="A40" s="624" t="s">
        <v>2051</v>
      </c>
      <c r="B40" s="584" t="s">
        <v>987</v>
      </c>
      <c r="C40" s="625" t="s">
        <v>2052</v>
      </c>
      <c r="D40" s="626"/>
      <c r="E40" s="626"/>
      <c r="F40" s="626"/>
      <c r="G40" s="625"/>
      <c r="H40" s="625"/>
      <c r="I40" s="625"/>
      <c r="J40" s="604" t="s">
        <v>2029</v>
      </c>
      <c r="K40" s="627">
        <v>3230000</v>
      </c>
    </row>
    <row r="41" spans="1:26" x14ac:dyDescent="0.25">
      <c r="A41" s="624"/>
      <c r="B41" s="584"/>
      <c r="C41" s="625"/>
      <c r="D41" s="626"/>
      <c r="E41" s="626"/>
      <c r="F41" s="626"/>
      <c r="G41" s="625"/>
      <c r="H41" s="625"/>
      <c r="I41" s="625"/>
      <c r="J41" s="604"/>
      <c r="K41" s="627"/>
    </row>
    <row r="42" spans="1:26" s="468" customFormat="1" ht="15.95" customHeight="1" x14ac:dyDescent="0.25">
      <c r="A42" s="592" t="s">
        <v>117</v>
      </c>
      <c r="B42" s="628"/>
      <c r="C42" s="593"/>
      <c r="D42" s="599"/>
      <c r="E42" s="599"/>
      <c r="F42" s="599"/>
      <c r="G42" s="593"/>
      <c r="H42" s="593"/>
      <c r="I42" s="593"/>
      <c r="J42" s="593"/>
      <c r="K42" s="594">
        <f>SUM(K43:K45)</f>
        <v>9035000</v>
      </c>
      <c r="L42" s="467"/>
      <c r="M42" s="467"/>
      <c r="N42" s="467"/>
      <c r="O42" s="467"/>
      <c r="P42" s="467"/>
      <c r="Q42" s="467"/>
      <c r="R42" s="467"/>
      <c r="S42" s="467"/>
      <c r="T42" s="467"/>
      <c r="U42" s="467"/>
      <c r="V42" s="467"/>
      <c r="W42" s="467"/>
      <c r="X42" s="467"/>
      <c r="Y42" s="467"/>
      <c r="Z42" s="467"/>
    </row>
    <row r="43" spans="1:26" s="468" customFormat="1" ht="30" x14ac:dyDescent="0.25">
      <c r="A43" s="600" t="s">
        <v>2053</v>
      </c>
      <c r="B43" s="629" t="s">
        <v>260</v>
      </c>
      <c r="C43" s="604" t="s">
        <v>260</v>
      </c>
      <c r="D43" s="620" t="s">
        <v>260</v>
      </c>
      <c r="E43" s="620" t="s">
        <v>260</v>
      </c>
      <c r="F43" s="620" t="s">
        <v>260</v>
      </c>
      <c r="G43" s="604" t="s">
        <v>260</v>
      </c>
      <c r="H43" s="604" t="s">
        <v>260</v>
      </c>
      <c r="I43" s="604" t="s">
        <v>260</v>
      </c>
      <c r="J43" s="604" t="s">
        <v>260</v>
      </c>
      <c r="K43" s="606">
        <v>730000</v>
      </c>
      <c r="L43" s="467"/>
      <c r="M43" s="467"/>
      <c r="N43" s="467"/>
      <c r="O43" s="467"/>
      <c r="P43" s="467"/>
      <c r="Q43" s="467"/>
      <c r="R43" s="467"/>
      <c r="S43" s="467"/>
      <c r="T43" s="467"/>
      <c r="U43" s="467"/>
      <c r="V43" s="467"/>
      <c r="W43" s="467"/>
      <c r="X43" s="467"/>
      <c r="Y43" s="467"/>
      <c r="Z43" s="467"/>
    </row>
    <row r="44" spans="1:26" s="468" customFormat="1" ht="15.95" customHeight="1" x14ac:dyDescent="0.25">
      <c r="A44" s="595" t="s">
        <v>577</v>
      </c>
      <c r="B44" s="629" t="s">
        <v>987</v>
      </c>
      <c r="C44" s="604" t="s">
        <v>260</v>
      </c>
      <c r="D44" s="620" t="s">
        <v>987</v>
      </c>
      <c r="E44" s="620" t="s">
        <v>987</v>
      </c>
      <c r="F44" s="620" t="s">
        <v>987</v>
      </c>
      <c r="G44" s="604" t="s">
        <v>2035</v>
      </c>
      <c r="H44" s="604" t="s">
        <v>260</v>
      </c>
      <c r="I44" s="604" t="s">
        <v>260</v>
      </c>
      <c r="J44" s="604" t="s">
        <v>2029</v>
      </c>
      <c r="K44" s="606">
        <v>4550000</v>
      </c>
      <c r="L44" s="467"/>
      <c r="M44" s="467"/>
      <c r="N44" s="467"/>
      <c r="O44" s="467"/>
      <c r="P44" s="467"/>
      <c r="Q44" s="467"/>
      <c r="R44" s="467"/>
      <c r="S44" s="467"/>
      <c r="T44" s="467"/>
      <c r="U44" s="467"/>
      <c r="V44" s="467"/>
      <c r="W44" s="467"/>
      <c r="X44" s="467"/>
      <c r="Y44" s="467"/>
      <c r="Z44" s="467"/>
    </row>
    <row r="45" spans="1:26" s="468" customFormat="1" ht="15.95" customHeight="1" x14ac:dyDescent="0.25">
      <c r="A45" s="595" t="s">
        <v>2054</v>
      </c>
      <c r="B45" s="596"/>
      <c r="C45" s="604"/>
      <c r="D45" s="620"/>
      <c r="E45" s="620"/>
      <c r="F45" s="620"/>
      <c r="G45" s="604"/>
      <c r="H45" s="604"/>
      <c r="I45" s="604"/>
      <c r="J45" s="604"/>
      <c r="K45" s="606">
        <v>3755000</v>
      </c>
      <c r="L45" s="467"/>
      <c r="M45" s="467"/>
      <c r="N45" s="467"/>
      <c r="O45" s="467"/>
      <c r="P45" s="467"/>
      <c r="Q45" s="467"/>
      <c r="R45" s="467"/>
      <c r="S45" s="467"/>
      <c r="T45" s="467"/>
      <c r="U45" s="467"/>
      <c r="V45" s="467"/>
      <c r="W45" s="467"/>
      <c r="X45" s="467"/>
      <c r="Y45" s="467"/>
      <c r="Z45" s="467"/>
    </row>
    <row r="46" spans="1:26" s="468" customFormat="1" ht="15.95" customHeight="1" x14ac:dyDescent="0.25">
      <c r="A46" s="595"/>
      <c r="B46" s="596"/>
      <c r="C46" s="604"/>
      <c r="D46" s="620"/>
      <c r="E46" s="620"/>
      <c r="F46" s="620"/>
      <c r="G46" s="604"/>
      <c r="H46" s="604"/>
      <c r="I46" s="604"/>
      <c r="J46" s="604"/>
      <c r="K46" s="606"/>
      <c r="L46" s="467"/>
      <c r="M46" s="467"/>
      <c r="N46" s="467"/>
      <c r="O46" s="467"/>
      <c r="P46" s="467"/>
      <c r="Q46" s="467"/>
      <c r="R46" s="467"/>
      <c r="S46" s="467"/>
      <c r="T46" s="467"/>
      <c r="U46" s="467"/>
      <c r="V46" s="467"/>
      <c r="W46" s="467"/>
      <c r="X46" s="467"/>
      <c r="Y46" s="467"/>
      <c r="Z46" s="467"/>
    </row>
    <row r="47" spans="1:26" s="468" customFormat="1" ht="15.95" customHeight="1" x14ac:dyDescent="0.25">
      <c r="A47" s="630" t="s">
        <v>131</v>
      </c>
      <c r="B47" s="631"/>
      <c r="C47" s="631"/>
      <c r="D47" s="632"/>
      <c r="E47" s="632"/>
      <c r="F47" s="632"/>
      <c r="G47" s="631"/>
      <c r="H47" s="631"/>
      <c r="I47" s="631"/>
      <c r="J47" s="631"/>
      <c r="K47" s="633">
        <f>+K10+K12+K21+K24+K32+K36+K39+K42</f>
        <v>261239235.25</v>
      </c>
      <c r="L47" s="467"/>
      <c r="M47" s="467"/>
      <c r="N47" s="467"/>
      <c r="O47" s="467"/>
      <c r="P47" s="467"/>
      <c r="Q47" s="467"/>
      <c r="R47" s="467"/>
      <c r="S47" s="467"/>
      <c r="T47" s="467"/>
      <c r="U47" s="467"/>
      <c r="V47" s="467"/>
      <c r="W47" s="467"/>
      <c r="X47" s="467"/>
      <c r="Y47" s="467"/>
      <c r="Z47" s="467"/>
    </row>
    <row r="48" spans="1:26" s="454" customFormat="1" ht="15.95" customHeight="1" x14ac:dyDescent="0.25">
      <c r="K48" s="585"/>
      <c r="L48" s="456"/>
      <c r="M48" s="456"/>
      <c r="N48" s="456"/>
      <c r="O48" s="456"/>
      <c r="P48" s="456"/>
      <c r="Q48" s="456"/>
      <c r="R48" s="456"/>
      <c r="S48" s="456"/>
      <c r="T48" s="456"/>
      <c r="U48" s="456"/>
      <c r="V48" s="456"/>
      <c r="W48" s="456"/>
      <c r="X48" s="456"/>
      <c r="Y48" s="456"/>
      <c r="Z48" s="456"/>
    </row>
    <row r="49" spans="1:11" ht="15.95" customHeight="1" x14ac:dyDescent="0.25"/>
    <row r="50" spans="1:11" ht="15.95" customHeight="1" x14ac:dyDescent="0.25"/>
    <row r="51" spans="1:11" ht="15.95" customHeight="1" x14ac:dyDescent="0.25"/>
    <row r="52" spans="1:11" ht="15.95" customHeight="1" x14ac:dyDescent="0.25"/>
    <row r="53" spans="1:11" ht="15.95" customHeight="1" x14ac:dyDescent="0.25"/>
    <row r="54" spans="1:11" x14ac:dyDescent="0.25">
      <c r="A54" s="469"/>
      <c r="B54" s="470"/>
      <c r="C54" s="471"/>
      <c r="D54" s="471"/>
      <c r="E54" s="471"/>
      <c r="F54" s="471"/>
      <c r="G54" s="471"/>
      <c r="H54" s="471"/>
      <c r="I54" s="471"/>
      <c r="J54" s="471"/>
      <c r="K54" s="590"/>
    </row>
  </sheetData>
  <sheetProtection selectLockedCells="1" selectUnlockedCells="1"/>
  <mergeCells count="11">
    <mergeCell ref="A8:A9"/>
    <mergeCell ref="B8:B9"/>
    <mergeCell ref="J8:J9"/>
    <mergeCell ref="K8:K9"/>
    <mergeCell ref="E7:F7"/>
    <mergeCell ref="H7:I7"/>
    <mergeCell ref="C8:C9"/>
    <mergeCell ref="D8:D9"/>
    <mergeCell ref="E8:F8"/>
    <mergeCell ref="G8:G9"/>
    <mergeCell ref="H8:I8"/>
  </mergeCells>
  <pageMargins left="0.70833333333333337" right="0.70833333333333337" top="0.74791666666666667" bottom="0.74791666666666667" header="0.51180555555555551" footer="0.51180555555555551"/>
  <pageSetup paperSize="9"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GridLines="0" zoomScale="80" zoomScaleNormal="80" workbookViewId="0">
      <selection activeCell="E17" sqref="E17"/>
    </sheetView>
  </sheetViews>
  <sheetFormatPr baseColWidth="10" defaultRowHeight="15" x14ac:dyDescent="0.25"/>
  <cols>
    <col min="1" max="1" width="55" bestFit="1" customWidth="1"/>
    <col min="2" max="2" width="18.85546875" style="488" bestFit="1" customWidth="1"/>
    <col min="3" max="3" width="21.28515625" style="488" bestFit="1" customWidth="1"/>
    <col min="4" max="4" width="10.42578125" customWidth="1"/>
    <col min="5" max="5" width="10.7109375" customWidth="1"/>
    <col min="6" max="6" width="11.140625" customWidth="1"/>
    <col min="7" max="7" width="35.85546875" bestFit="1" customWidth="1"/>
    <col min="8" max="8" width="13" customWidth="1"/>
    <col min="9" max="9" width="13.5703125" customWidth="1"/>
    <col min="10" max="10" width="17.42578125" customWidth="1"/>
    <col min="11" max="11" width="16.28515625" style="150" bestFit="1" customWidth="1"/>
  </cols>
  <sheetData>
    <row r="1" spans="1:11" s="18" customFormat="1" x14ac:dyDescent="0.25">
      <c r="B1" s="478"/>
      <c r="C1" s="478"/>
      <c r="K1" s="362"/>
    </row>
    <row r="2" spans="1:11" s="18" customFormat="1" x14ac:dyDescent="0.25">
      <c r="A2" s="19" t="s">
        <v>84</v>
      </c>
      <c r="B2" s="479"/>
      <c r="C2" s="479"/>
      <c r="D2" s="20"/>
      <c r="E2" s="20"/>
      <c r="F2" s="20"/>
      <c r="G2" s="20"/>
      <c r="H2" s="20"/>
      <c r="I2" s="20"/>
      <c r="J2" s="20"/>
      <c r="K2" s="363" t="s">
        <v>20</v>
      </c>
    </row>
    <row r="3" spans="1:11" s="18" customFormat="1" x14ac:dyDescent="0.25">
      <c r="A3" s="154" t="s">
        <v>85</v>
      </c>
      <c r="B3" s="479"/>
      <c r="C3" s="479"/>
      <c r="D3" s="20"/>
      <c r="E3" s="20"/>
      <c r="F3" s="20"/>
      <c r="G3" s="20"/>
      <c r="H3" s="20"/>
      <c r="I3" s="20"/>
      <c r="J3" s="20"/>
      <c r="K3" s="364"/>
    </row>
    <row r="4" spans="1:11" s="18" customFormat="1" x14ac:dyDescent="0.25">
      <c r="A4" s="29" t="s">
        <v>2061</v>
      </c>
      <c r="B4" s="479"/>
      <c r="C4" s="479"/>
      <c r="D4" s="20"/>
      <c r="E4" s="20"/>
      <c r="F4" s="20"/>
      <c r="G4" s="20"/>
      <c r="H4" s="20"/>
      <c r="I4" s="20"/>
      <c r="J4" s="20"/>
      <c r="K4" s="364"/>
    </row>
    <row r="5" spans="1:11" s="18" customFormat="1" x14ac:dyDescent="0.25">
      <c r="A5" s="19"/>
      <c r="B5" s="479"/>
      <c r="C5" s="479"/>
      <c r="D5" s="20"/>
      <c r="E5" s="20"/>
      <c r="F5" s="20"/>
      <c r="G5" s="20"/>
      <c r="H5" s="20"/>
      <c r="I5" s="20"/>
      <c r="J5" s="20"/>
      <c r="K5" s="364"/>
    </row>
    <row r="6" spans="1:11" s="18" customFormat="1" x14ac:dyDescent="0.25">
      <c r="A6"/>
      <c r="B6" s="479"/>
      <c r="C6" s="479"/>
      <c r="D6" s="20"/>
      <c r="E6" s="20"/>
      <c r="F6" s="20"/>
      <c r="G6" s="20"/>
      <c r="H6" s="20"/>
      <c r="I6" s="20"/>
      <c r="J6" s="20"/>
      <c r="K6" s="364"/>
    </row>
    <row r="7" spans="1:11" s="18" customFormat="1" x14ac:dyDescent="0.25">
      <c r="A7"/>
      <c r="B7" s="478"/>
      <c r="C7" s="478"/>
      <c r="K7" s="362"/>
    </row>
    <row r="8" spans="1:11" s="18" customFormat="1" x14ac:dyDescent="0.25">
      <c r="A8"/>
      <c r="B8" s="478"/>
      <c r="C8" s="478"/>
      <c r="D8" s="412"/>
      <c r="E8" s="949"/>
      <c r="F8" s="949"/>
      <c r="G8" s="72"/>
      <c r="H8" s="949"/>
      <c r="I8" s="949"/>
      <c r="K8" s="639"/>
    </row>
    <row r="9" spans="1:11" s="18" customFormat="1" x14ac:dyDescent="0.25">
      <c r="A9" s="72"/>
      <c r="B9" s="478"/>
      <c r="C9" s="478"/>
      <c r="D9" s="412"/>
      <c r="E9" s="412"/>
      <c r="F9" s="412"/>
      <c r="G9" s="72"/>
      <c r="H9" s="412"/>
      <c r="I9" s="412"/>
      <c r="K9" s="639"/>
    </row>
    <row r="10" spans="1:11" s="18" customFormat="1" x14ac:dyDescent="0.25">
      <c r="A10" s="411" t="s">
        <v>21</v>
      </c>
      <c r="B10" s="446" t="s">
        <v>22</v>
      </c>
      <c r="C10" s="446" t="s">
        <v>23</v>
      </c>
      <c r="D10" s="411"/>
      <c r="E10" s="919" t="s">
        <v>24</v>
      </c>
      <c r="F10" s="919"/>
      <c r="G10" s="411" t="s">
        <v>25</v>
      </c>
      <c r="H10" s="932" t="s">
        <v>26</v>
      </c>
      <c r="I10" s="932"/>
      <c r="J10" s="411" t="s">
        <v>27</v>
      </c>
      <c r="K10" s="365" t="s">
        <v>28</v>
      </c>
    </row>
    <row r="11" spans="1:11" s="24" customFormat="1" x14ac:dyDescent="0.25">
      <c r="A11" s="933" t="s">
        <v>29</v>
      </c>
      <c r="B11" s="930" t="s">
        <v>30</v>
      </c>
      <c r="C11" s="930" t="s">
        <v>31</v>
      </c>
      <c r="D11" s="930" t="s">
        <v>32</v>
      </c>
      <c r="E11" s="930" t="s">
        <v>33</v>
      </c>
      <c r="F11" s="930"/>
      <c r="G11" s="930" t="s">
        <v>34</v>
      </c>
      <c r="H11" s="930" t="s">
        <v>35</v>
      </c>
      <c r="I11" s="930"/>
      <c r="J11" s="930" t="s">
        <v>36</v>
      </c>
      <c r="K11" s="931" t="s">
        <v>37</v>
      </c>
    </row>
    <row r="12" spans="1:11" s="24" customFormat="1" x14ac:dyDescent="0.25">
      <c r="A12" s="933"/>
      <c r="B12" s="930"/>
      <c r="C12" s="930"/>
      <c r="D12" s="930"/>
      <c r="E12" s="410" t="s">
        <v>38</v>
      </c>
      <c r="F12" s="410" t="s">
        <v>39</v>
      </c>
      <c r="G12" s="930"/>
      <c r="H12" s="410" t="s">
        <v>38</v>
      </c>
      <c r="I12" s="410" t="s">
        <v>39</v>
      </c>
      <c r="J12" s="930"/>
      <c r="K12" s="931"/>
    </row>
    <row r="13" spans="1:11" ht="15.95" customHeight="1" x14ac:dyDescent="0.25">
      <c r="A13" s="31" t="s">
        <v>88</v>
      </c>
      <c r="B13" s="480"/>
      <c r="C13" s="480"/>
      <c r="D13" s="32"/>
      <c r="E13" s="32"/>
      <c r="F13" s="32"/>
      <c r="G13" s="32"/>
      <c r="H13" s="32"/>
      <c r="I13" s="32"/>
      <c r="J13" s="32"/>
      <c r="K13" s="74">
        <f>SUM(K14)</f>
        <v>0</v>
      </c>
    </row>
    <row r="14" spans="1:11" s="354" customFormat="1" ht="15.95" customHeight="1" x14ac:dyDescent="0.25">
      <c r="A14" s="352"/>
      <c r="B14" s="637"/>
      <c r="C14" s="637"/>
      <c r="D14" s="330"/>
      <c r="E14" s="330"/>
      <c r="F14" s="330"/>
      <c r="G14" s="330"/>
      <c r="H14" s="330"/>
      <c r="I14" s="330"/>
      <c r="J14" s="330"/>
      <c r="K14" s="213"/>
    </row>
    <row r="15" spans="1:11" ht="15.95" customHeight="1" x14ac:dyDescent="0.25">
      <c r="A15" s="31" t="s">
        <v>89</v>
      </c>
      <c r="B15" s="480"/>
      <c r="C15" s="480"/>
      <c r="D15" s="77"/>
      <c r="E15" s="77"/>
      <c r="F15" s="77"/>
      <c r="G15" s="32"/>
      <c r="H15" s="32"/>
      <c r="I15" s="32"/>
      <c r="J15" s="32"/>
      <c r="K15" s="74">
        <f>SUM(K16:K18)</f>
        <v>11041200</v>
      </c>
    </row>
    <row r="16" spans="1:11" ht="31.5" customHeight="1" x14ac:dyDescent="0.25">
      <c r="A16" s="116" t="s">
        <v>253</v>
      </c>
      <c r="B16" s="482" t="s">
        <v>254</v>
      </c>
      <c r="C16" s="482" t="s">
        <v>255</v>
      </c>
      <c r="D16" s="117">
        <v>0.01</v>
      </c>
      <c r="E16" s="117"/>
      <c r="F16" s="117"/>
      <c r="G16" s="118" t="s">
        <v>256</v>
      </c>
      <c r="H16" s="36"/>
      <c r="I16" s="36"/>
      <c r="J16" s="946" t="s">
        <v>257</v>
      </c>
      <c r="K16" s="453">
        <v>3996200</v>
      </c>
    </row>
    <row r="17" spans="1:11" ht="135" x14ac:dyDescent="0.25">
      <c r="A17" s="39" t="s">
        <v>258</v>
      </c>
      <c r="B17" s="482" t="s">
        <v>43</v>
      </c>
      <c r="C17" s="482" t="s">
        <v>259</v>
      </c>
      <c r="D17" s="117" t="s">
        <v>260</v>
      </c>
      <c r="E17" s="117">
        <v>0.02</v>
      </c>
      <c r="F17" s="119">
        <v>3.2500000000000001E-2</v>
      </c>
      <c r="G17" s="41" t="s">
        <v>261</v>
      </c>
      <c r="H17" s="118" t="s">
        <v>262</v>
      </c>
      <c r="I17" s="118" t="s">
        <v>263</v>
      </c>
      <c r="J17" s="947"/>
      <c r="K17" s="453">
        <v>5525000</v>
      </c>
    </row>
    <row r="18" spans="1:11" ht="96.75" customHeight="1" x14ac:dyDescent="0.25">
      <c r="A18" s="39" t="s">
        <v>264</v>
      </c>
      <c r="B18" s="482" t="s">
        <v>265</v>
      </c>
      <c r="C18" s="181" t="s">
        <v>266</v>
      </c>
      <c r="D18" s="117" t="s">
        <v>260</v>
      </c>
      <c r="E18" s="117"/>
      <c r="F18" s="117"/>
      <c r="G18" s="41"/>
      <c r="H18" s="120">
        <v>80</v>
      </c>
      <c r="I18" s="120">
        <v>120</v>
      </c>
      <c r="J18" s="948"/>
      <c r="K18" s="453">
        <v>1520000</v>
      </c>
    </row>
    <row r="19" spans="1:11" x14ac:dyDescent="0.25">
      <c r="A19" s="39"/>
      <c r="B19" s="482"/>
      <c r="C19" s="181"/>
      <c r="D19" s="117"/>
      <c r="E19" s="117"/>
      <c r="F19" s="117"/>
      <c r="G19" s="41"/>
      <c r="H19" s="120"/>
      <c r="I19" s="120"/>
      <c r="J19" s="449"/>
      <c r="K19" s="453"/>
    </row>
    <row r="20" spans="1:11" s="18" customFormat="1" ht="15.95" customHeight="1" x14ac:dyDescent="0.25">
      <c r="A20" s="43" t="s">
        <v>106</v>
      </c>
      <c r="B20" s="484"/>
      <c r="C20" s="484"/>
      <c r="D20" s="84"/>
      <c r="E20" s="84"/>
      <c r="F20" s="84"/>
      <c r="G20" s="83"/>
      <c r="H20" s="83"/>
      <c r="I20" s="83"/>
      <c r="J20" s="83"/>
      <c r="K20" s="86">
        <f>SUM(K21:K21)</f>
        <v>2156250</v>
      </c>
    </row>
    <row r="21" spans="1:11" s="18" customFormat="1" ht="45" x14ac:dyDescent="0.25">
      <c r="A21" s="39" t="s">
        <v>267</v>
      </c>
      <c r="B21" s="485" t="s">
        <v>268</v>
      </c>
      <c r="C21" s="485" t="s">
        <v>44</v>
      </c>
      <c r="D21" s="121">
        <v>8.6956000000000006E-2</v>
      </c>
      <c r="E21" s="122"/>
      <c r="F21" s="122"/>
      <c r="G21" s="47" t="s">
        <v>260</v>
      </c>
      <c r="H21" s="47"/>
      <c r="I21" s="47"/>
      <c r="J21" s="118" t="s">
        <v>257</v>
      </c>
      <c r="K21" s="123">
        <v>2156250</v>
      </c>
    </row>
    <row r="22" spans="1:11" s="18" customFormat="1" x14ac:dyDescent="0.25">
      <c r="A22" s="39"/>
      <c r="B22" s="485"/>
      <c r="C22" s="485"/>
      <c r="D22" s="121"/>
      <c r="E22" s="122"/>
      <c r="F22" s="122"/>
      <c r="G22" s="47"/>
      <c r="H22" s="47"/>
      <c r="I22" s="47"/>
      <c r="J22" s="118"/>
      <c r="K22" s="123"/>
    </row>
    <row r="23" spans="1:11" ht="15.95" customHeight="1" x14ac:dyDescent="0.25">
      <c r="A23" s="31" t="s">
        <v>107</v>
      </c>
      <c r="B23" s="480"/>
      <c r="C23" s="480"/>
      <c r="D23" s="77"/>
      <c r="E23" s="77"/>
      <c r="F23" s="77"/>
      <c r="G23" s="32"/>
      <c r="H23" s="32"/>
      <c r="I23" s="32"/>
      <c r="J23" s="32"/>
      <c r="K23" s="74">
        <f>+K24+K25+K26</f>
        <v>623033</v>
      </c>
    </row>
    <row r="24" spans="1:11" ht="15.95" customHeight="1" x14ac:dyDescent="0.25">
      <c r="A24" s="39" t="s">
        <v>269</v>
      </c>
      <c r="B24" s="482" t="s">
        <v>260</v>
      </c>
      <c r="C24" s="482" t="s">
        <v>270</v>
      </c>
      <c r="D24" s="117" t="s">
        <v>260</v>
      </c>
      <c r="E24" s="117"/>
      <c r="F24" s="117"/>
      <c r="G24" s="118"/>
      <c r="H24" s="120">
        <v>150</v>
      </c>
      <c r="I24" s="120">
        <v>600</v>
      </c>
      <c r="J24" s="946" t="s">
        <v>257</v>
      </c>
      <c r="K24" s="453">
        <v>452833</v>
      </c>
    </row>
    <row r="25" spans="1:11" ht="15.95" customHeight="1" x14ac:dyDescent="0.25">
      <c r="A25" s="39" t="s">
        <v>70</v>
      </c>
      <c r="B25" s="482" t="s">
        <v>260</v>
      </c>
      <c r="C25" s="482" t="s">
        <v>270</v>
      </c>
      <c r="D25" s="117" t="s">
        <v>260</v>
      </c>
      <c r="E25" s="117"/>
      <c r="F25" s="117"/>
      <c r="G25" s="118"/>
      <c r="H25" s="120">
        <v>50</v>
      </c>
      <c r="I25" s="120">
        <v>1500</v>
      </c>
      <c r="J25" s="947"/>
      <c r="K25" s="453">
        <v>120000</v>
      </c>
    </row>
    <row r="26" spans="1:11" ht="15.95" customHeight="1" x14ac:dyDescent="0.25">
      <c r="A26" s="39" t="s">
        <v>271</v>
      </c>
      <c r="B26" s="482" t="s">
        <v>260</v>
      </c>
      <c r="C26" s="482" t="s">
        <v>270</v>
      </c>
      <c r="D26" s="117" t="s">
        <v>260</v>
      </c>
      <c r="E26" s="117"/>
      <c r="F26" s="117"/>
      <c r="G26" s="120"/>
      <c r="H26" s="120">
        <v>80</v>
      </c>
      <c r="I26" s="120">
        <v>300</v>
      </c>
      <c r="J26" s="948"/>
      <c r="K26" s="453">
        <v>50200</v>
      </c>
    </row>
    <row r="27" spans="1:11" ht="15.95" customHeight="1" x14ac:dyDescent="0.25">
      <c r="A27" s="39"/>
      <c r="B27" s="482"/>
      <c r="C27" s="482"/>
      <c r="D27" s="117"/>
      <c r="E27" s="117"/>
      <c r="F27" s="117"/>
      <c r="G27" s="120"/>
      <c r="H27" s="120"/>
      <c r="I27" s="120"/>
      <c r="J27" s="449"/>
      <c r="K27" s="453"/>
    </row>
    <row r="28" spans="1:11" ht="15.95" customHeight="1" x14ac:dyDescent="0.25">
      <c r="A28" s="31" t="s">
        <v>113</v>
      </c>
      <c r="B28" s="480"/>
      <c r="C28" s="480"/>
      <c r="D28" s="77"/>
      <c r="E28" s="77"/>
      <c r="F28" s="77"/>
      <c r="G28" s="32"/>
      <c r="H28" s="32"/>
      <c r="I28" s="32"/>
      <c r="J28" s="32"/>
      <c r="K28" s="74">
        <f>SUM(K29)</f>
        <v>0</v>
      </c>
    </row>
    <row r="29" spans="1:11" s="354" customFormat="1" ht="15.95" customHeight="1" x14ac:dyDescent="0.25">
      <c r="A29" s="352"/>
      <c r="B29" s="637"/>
      <c r="C29" s="637"/>
      <c r="D29" s="353"/>
      <c r="E29" s="353"/>
      <c r="F29" s="353"/>
      <c r="G29" s="330"/>
      <c r="H29" s="330"/>
      <c r="I29" s="330"/>
      <c r="J29" s="330"/>
      <c r="K29" s="213"/>
    </row>
    <row r="30" spans="1:11" ht="15.95" customHeight="1" x14ac:dyDescent="0.25">
      <c r="A30" s="31" t="s">
        <v>114</v>
      </c>
      <c r="B30" s="480"/>
      <c r="C30" s="480"/>
      <c r="D30" s="77"/>
      <c r="E30" s="77"/>
      <c r="F30" s="77"/>
      <c r="G30" s="32"/>
      <c r="H30" s="32"/>
      <c r="I30" s="32"/>
      <c r="J30" s="32"/>
      <c r="K30" s="74">
        <f>SUM(K31:K31)</f>
        <v>370000</v>
      </c>
    </row>
    <row r="31" spans="1:11" ht="64.5" customHeight="1" x14ac:dyDescent="0.25">
      <c r="A31" s="39" t="s">
        <v>272</v>
      </c>
      <c r="B31" s="482" t="s">
        <v>260</v>
      </c>
      <c r="C31" s="482" t="s">
        <v>270</v>
      </c>
      <c r="D31" s="117" t="s">
        <v>260</v>
      </c>
      <c r="E31" s="117"/>
      <c r="F31" s="117"/>
      <c r="G31" s="118" t="s">
        <v>273</v>
      </c>
      <c r="H31" s="36"/>
      <c r="I31" s="36"/>
      <c r="J31" s="118" t="s">
        <v>257</v>
      </c>
      <c r="K31" s="453">
        <v>370000</v>
      </c>
    </row>
    <row r="32" spans="1:11" x14ac:dyDescent="0.25">
      <c r="A32" s="39"/>
      <c r="B32" s="482"/>
      <c r="C32" s="482"/>
      <c r="D32" s="117"/>
      <c r="E32" s="117"/>
      <c r="F32" s="117"/>
      <c r="G32" s="118"/>
      <c r="H32" s="36"/>
      <c r="I32" s="36"/>
      <c r="J32" s="118"/>
      <c r="K32" s="453"/>
    </row>
    <row r="33" spans="1:11" s="18" customFormat="1" ht="15.95" customHeight="1" x14ac:dyDescent="0.25">
      <c r="A33" s="43" t="s">
        <v>116</v>
      </c>
      <c r="B33" s="484"/>
      <c r="C33" s="484"/>
      <c r="D33" s="84"/>
      <c r="E33" s="84"/>
      <c r="F33" s="84"/>
      <c r="G33" s="83"/>
      <c r="H33" s="83"/>
      <c r="I33" s="83"/>
      <c r="J33" s="83"/>
      <c r="K33" s="86">
        <f>SUM(K34)</f>
        <v>0</v>
      </c>
    </row>
    <row r="34" spans="1:11" s="136" customFormat="1" ht="15.95" customHeight="1" x14ac:dyDescent="0.25">
      <c r="A34" s="358"/>
      <c r="B34" s="638"/>
      <c r="C34" s="638"/>
      <c r="D34" s="356"/>
      <c r="E34" s="356"/>
      <c r="F34" s="356"/>
      <c r="G34" s="355"/>
      <c r="H34" s="355"/>
      <c r="I34" s="355"/>
      <c r="J34" s="355"/>
      <c r="K34" s="357"/>
    </row>
    <row r="35" spans="1:11" ht="15.95" customHeight="1" x14ac:dyDescent="0.25">
      <c r="A35" s="31" t="s">
        <v>117</v>
      </c>
      <c r="B35" s="480"/>
      <c r="C35" s="480"/>
      <c r="D35" s="77"/>
      <c r="E35" s="77"/>
      <c r="F35" s="77"/>
      <c r="G35" s="32"/>
      <c r="H35" s="32"/>
      <c r="I35" s="32"/>
      <c r="J35" s="32"/>
      <c r="K35" s="74">
        <f>SUM(K36:K38)</f>
        <v>606518</v>
      </c>
    </row>
    <row r="36" spans="1:11" ht="15.95" customHeight="1" x14ac:dyDescent="0.25">
      <c r="A36" s="39" t="s">
        <v>274</v>
      </c>
      <c r="B36" s="482" t="s">
        <v>260</v>
      </c>
      <c r="C36" s="482" t="s">
        <v>270</v>
      </c>
      <c r="D36" s="117" t="s">
        <v>260</v>
      </c>
      <c r="E36" s="117"/>
      <c r="F36" s="117"/>
      <c r="G36" s="36" t="s">
        <v>260</v>
      </c>
      <c r="H36" s="36"/>
      <c r="I36" s="36"/>
      <c r="J36" s="946" t="s">
        <v>257</v>
      </c>
      <c r="K36" s="453">
        <v>343518</v>
      </c>
    </row>
    <row r="37" spans="1:11" ht="15.95" customHeight="1" x14ac:dyDescent="0.25">
      <c r="A37" s="39" t="s">
        <v>275</v>
      </c>
      <c r="B37" s="482" t="s">
        <v>260</v>
      </c>
      <c r="C37" s="482" t="s">
        <v>255</v>
      </c>
      <c r="D37" s="117">
        <v>0.03</v>
      </c>
      <c r="E37" s="117"/>
      <c r="F37" s="117"/>
      <c r="G37" s="41" t="s">
        <v>260</v>
      </c>
      <c r="H37" s="36"/>
      <c r="I37" s="36"/>
      <c r="J37" s="947"/>
      <c r="K37" s="453">
        <v>210000</v>
      </c>
    </row>
    <row r="38" spans="1:11" ht="15.95" customHeight="1" x14ac:dyDescent="0.25">
      <c r="A38" s="39" t="s">
        <v>276</v>
      </c>
      <c r="B38" s="482" t="s">
        <v>260</v>
      </c>
      <c r="C38" s="482" t="s">
        <v>270</v>
      </c>
      <c r="D38" s="117" t="s">
        <v>260</v>
      </c>
      <c r="E38" s="117"/>
      <c r="F38" s="117"/>
      <c r="G38" s="36" t="s">
        <v>260</v>
      </c>
      <c r="H38" s="36"/>
      <c r="I38" s="36"/>
      <c r="J38" s="948"/>
      <c r="K38" s="453">
        <v>53000</v>
      </c>
    </row>
    <row r="39" spans="1:11" ht="15.95" customHeight="1" x14ac:dyDescent="0.25">
      <c r="A39" s="39"/>
      <c r="B39" s="482"/>
      <c r="C39" s="482"/>
      <c r="D39" s="117"/>
      <c r="E39" s="117"/>
      <c r="F39" s="117"/>
      <c r="G39" s="36"/>
      <c r="H39" s="36"/>
      <c r="I39" s="36"/>
      <c r="J39" s="449"/>
      <c r="K39" s="453"/>
    </row>
    <row r="40" spans="1:11" ht="15.95" customHeight="1" x14ac:dyDescent="0.25">
      <c r="A40" s="55" t="s">
        <v>131</v>
      </c>
      <c r="B40" s="487"/>
      <c r="C40" s="487"/>
      <c r="D40" s="96"/>
      <c r="E40" s="96"/>
      <c r="F40" s="96"/>
      <c r="G40" s="409"/>
      <c r="H40" s="409"/>
      <c r="I40" s="409"/>
      <c r="J40" s="409"/>
      <c r="K40" s="64">
        <f>+K15+K20+K23+K28+K30+K33+K35</f>
        <v>14797001</v>
      </c>
    </row>
    <row r="41" spans="1:11" x14ac:dyDescent="0.25">
      <c r="A41" s="27"/>
      <c r="B41" s="489"/>
      <c r="C41" s="489"/>
      <c r="D41" s="28"/>
      <c r="E41" s="28"/>
      <c r="F41" s="28"/>
      <c r="G41" s="28"/>
      <c r="H41" s="28"/>
      <c r="I41" s="28"/>
      <c r="J41" s="28"/>
      <c r="K41" s="375"/>
    </row>
  </sheetData>
  <mergeCells count="16">
    <mergeCell ref="J36:J38"/>
    <mergeCell ref="E8:F8"/>
    <mergeCell ref="H8:I8"/>
    <mergeCell ref="H10:I10"/>
    <mergeCell ref="H11:I11"/>
    <mergeCell ref="G11:G12"/>
    <mergeCell ref="J11:J12"/>
    <mergeCell ref="E10:F10"/>
    <mergeCell ref="K11:K12"/>
    <mergeCell ref="J24:J26"/>
    <mergeCell ref="J16:J18"/>
    <mergeCell ref="A11:A12"/>
    <mergeCell ref="B11:B12"/>
    <mergeCell ref="C11:C12"/>
    <mergeCell ref="D11:D12"/>
    <mergeCell ref="E11:F11"/>
  </mergeCells>
  <pageMargins left="0.70866141732283472" right="0.70866141732283472" top="0.74803149606299213" bottom="0.74803149606299213" header="0.31496062992125984" footer="0.31496062992125984"/>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A9" sqref="A9"/>
    </sheetView>
  </sheetViews>
  <sheetFormatPr baseColWidth="10" defaultRowHeight="15" x14ac:dyDescent="0.25"/>
  <cols>
    <col min="1" max="1" width="65.140625" customWidth="1"/>
    <col min="2" max="2" width="14" style="376" customWidth="1"/>
    <col min="3" max="6" width="17.7109375" customWidth="1"/>
    <col min="7" max="7" width="19.42578125" customWidth="1"/>
    <col min="8" max="9" width="17.7109375" customWidth="1"/>
    <col min="10" max="10" width="13.7109375" customWidth="1"/>
    <col min="11" max="11" width="17.7109375" customWidth="1"/>
    <col min="257" max="257" width="65.140625" customWidth="1"/>
    <col min="258" max="262" width="17.7109375" customWidth="1"/>
    <col min="263" max="263" width="19.42578125" customWidth="1"/>
    <col min="264" max="267" width="17.7109375" customWidth="1"/>
    <col min="513" max="513" width="65.140625" customWidth="1"/>
    <col min="514" max="518" width="17.7109375" customWidth="1"/>
    <col min="519" max="519" width="19.42578125" customWidth="1"/>
    <col min="520" max="523" width="17.7109375" customWidth="1"/>
    <col min="769" max="769" width="65.140625" customWidth="1"/>
    <col min="770" max="774" width="17.7109375" customWidth="1"/>
    <col min="775" max="775" width="19.42578125" customWidth="1"/>
    <col min="776" max="779" width="17.7109375" customWidth="1"/>
    <col min="1025" max="1025" width="65.140625" customWidth="1"/>
    <col min="1026" max="1030" width="17.7109375" customWidth="1"/>
    <col min="1031" max="1031" width="19.42578125" customWidth="1"/>
    <col min="1032" max="1035" width="17.7109375" customWidth="1"/>
    <col min="1281" max="1281" width="65.140625" customWidth="1"/>
    <col min="1282" max="1286" width="17.7109375" customWidth="1"/>
    <col min="1287" max="1287" width="19.42578125" customWidth="1"/>
    <col min="1288" max="1291" width="17.7109375" customWidth="1"/>
    <col min="1537" max="1537" width="65.140625" customWidth="1"/>
    <col min="1538" max="1542" width="17.7109375" customWidth="1"/>
    <col min="1543" max="1543" width="19.42578125" customWidth="1"/>
    <col min="1544" max="1547" width="17.7109375" customWidth="1"/>
    <col min="1793" max="1793" width="65.140625" customWidth="1"/>
    <col min="1794" max="1798" width="17.7109375" customWidth="1"/>
    <col min="1799" max="1799" width="19.42578125" customWidth="1"/>
    <col min="1800" max="1803" width="17.7109375" customWidth="1"/>
    <col min="2049" max="2049" width="65.140625" customWidth="1"/>
    <col min="2050" max="2054" width="17.7109375" customWidth="1"/>
    <col min="2055" max="2055" width="19.42578125" customWidth="1"/>
    <col min="2056" max="2059" width="17.7109375" customWidth="1"/>
    <col min="2305" max="2305" width="65.140625" customWidth="1"/>
    <col min="2306" max="2310" width="17.7109375" customWidth="1"/>
    <col min="2311" max="2311" width="19.42578125" customWidth="1"/>
    <col min="2312" max="2315" width="17.7109375" customWidth="1"/>
    <col min="2561" max="2561" width="65.140625" customWidth="1"/>
    <col min="2562" max="2566" width="17.7109375" customWidth="1"/>
    <col min="2567" max="2567" width="19.42578125" customWidth="1"/>
    <col min="2568" max="2571" width="17.7109375" customWidth="1"/>
    <col min="2817" max="2817" width="65.140625" customWidth="1"/>
    <col min="2818" max="2822" width="17.7109375" customWidth="1"/>
    <col min="2823" max="2823" width="19.42578125" customWidth="1"/>
    <col min="2824" max="2827" width="17.7109375" customWidth="1"/>
    <col min="3073" max="3073" width="65.140625" customWidth="1"/>
    <col min="3074" max="3078" width="17.7109375" customWidth="1"/>
    <col min="3079" max="3079" width="19.42578125" customWidth="1"/>
    <col min="3080" max="3083" width="17.7109375" customWidth="1"/>
    <col min="3329" max="3329" width="65.140625" customWidth="1"/>
    <col min="3330" max="3334" width="17.7109375" customWidth="1"/>
    <col min="3335" max="3335" width="19.42578125" customWidth="1"/>
    <col min="3336" max="3339" width="17.7109375" customWidth="1"/>
    <col min="3585" max="3585" width="65.140625" customWidth="1"/>
    <col min="3586" max="3590" width="17.7109375" customWidth="1"/>
    <col min="3591" max="3591" width="19.42578125" customWidth="1"/>
    <col min="3592" max="3595" width="17.7109375" customWidth="1"/>
    <col min="3841" max="3841" width="65.140625" customWidth="1"/>
    <col min="3842" max="3846" width="17.7109375" customWidth="1"/>
    <col min="3847" max="3847" width="19.42578125" customWidth="1"/>
    <col min="3848" max="3851" width="17.7109375" customWidth="1"/>
    <col min="4097" max="4097" width="65.140625" customWidth="1"/>
    <col min="4098" max="4102" width="17.7109375" customWidth="1"/>
    <col min="4103" max="4103" width="19.42578125" customWidth="1"/>
    <col min="4104" max="4107" width="17.7109375" customWidth="1"/>
    <col min="4353" max="4353" width="65.140625" customWidth="1"/>
    <col min="4354" max="4358" width="17.7109375" customWidth="1"/>
    <col min="4359" max="4359" width="19.42578125" customWidth="1"/>
    <col min="4360" max="4363" width="17.7109375" customWidth="1"/>
    <col min="4609" max="4609" width="65.140625" customWidth="1"/>
    <col min="4610" max="4614" width="17.7109375" customWidth="1"/>
    <col min="4615" max="4615" width="19.42578125" customWidth="1"/>
    <col min="4616" max="4619" width="17.7109375" customWidth="1"/>
    <col min="4865" max="4865" width="65.140625" customWidth="1"/>
    <col min="4866" max="4870" width="17.7109375" customWidth="1"/>
    <col min="4871" max="4871" width="19.42578125" customWidth="1"/>
    <col min="4872" max="4875" width="17.7109375" customWidth="1"/>
    <col min="5121" max="5121" width="65.140625" customWidth="1"/>
    <col min="5122" max="5126" width="17.7109375" customWidth="1"/>
    <col min="5127" max="5127" width="19.42578125" customWidth="1"/>
    <col min="5128" max="5131" width="17.7109375" customWidth="1"/>
    <col min="5377" max="5377" width="65.140625" customWidth="1"/>
    <col min="5378" max="5382" width="17.7109375" customWidth="1"/>
    <col min="5383" max="5383" width="19.42578125" customWidth="1"/>
    <col min="5384" max="5387" width="17.7109375" customWidth="1"/>
    <col min="5633" max="5633" width="65.140625" customWidth="1"/>
    <col min="5634" max="5638" width="17.7109375" customWidth="1"/>
    <col min="5639" max="5639" width="19.42578125" customWidth="1"/>
    <col min="5640" max="5643" width="17.7109375" customWidth="1"/>
    <col min="5889" max="5889" width="65.140625" customWidth="1"/>
    <col min="5890" max="5894" width="17.7109375" customWidth="1"/>
    <col min="5895" max="5895" width="19.42578125" customWidth="1"/>
    <col min="5896" max="5899" width="17.7109375" customWidth="1"/>
    <col min="6145" max="6145" width="65.140625" customWidth="1"/>
    <col min="6146" max="6150" width="17.7109375" customWidth="1"/>
    <col min="6151" max="6151" width="19.42578125" customWidth="1"/>
    <col min="6152" max="6155" width="17.7109375" customWidth="1"/>
    <col min="6401" max="6401" width="65.140625" customWidth="1"/>
    <col min="6402" max="6406" width="17.7109375" customWidth="1"/>
    <col min="6407" max="6407" width="19.42578125" customWidth="1"/>
    <col min="6408" max="6411" width="17.7109375" customWidth="1"/>
    <col min="6657" max="6657" width="65.140625" customWidth="1"/>
    <col min="6658" max="6662" width="17.7109375" customWidth="1"/>
    <col min="6663" max="6663" width="19.42578125" customWidth="1"/>
    <col min="6664" max="6667" width="17.7109375" customWidth="1"/>
    <col min="6913" max="6913" width="65.140625" customWidth="1"/>
    <col min="6914" max="6918" width="17.7109375" customWidth="1"/>
    <col min="6919" max="6919" width="19.42578125" customWidth="1"/>
    <col min="6920" max="6923" width="17.7109375" customWidth="1"/>
    <col min="7169" max="7169" width="65.140625" customWidth="1"/>
    <col min="7170" max="7174" width="17.7109375" customWidth="1"/>
    <col min="7175" max="7175" width="19.42578125" customWidth="1"/>
    <col min="7176" max="7179" width="17.7109375" customWidth="1"/>
    <col min="7425" max="7425" width="65.140625" customWidth="1"/>
    <col min="7426" max="7430" width="17.7109375" customWidth="1"/>
    <col min="7431" max="7431" width="19.42578125" customWidth="1"/>
    <col min="7432" max="7435" width="17.7109375" customWidth="1"/>
    <col min="7681" max="7681" width="65.140625" customWidth="1"/>
    <col min="7682" max="7686" width="17.7109375" customWidth="1"/>
    <col min="7687" max="7687" width="19.42578125" customWidth="1"/>
    <col min="7688" max="7691" width="17.7109375" customWidth="1"/>
    <col min="7937" max="7937" width="65.140625" customWidth="1"/>
    <col min="7938" max="7942" width="17.7109375" customWidth="1"/>
    <col min="7943" max="7943" width="19.42578125" customWidth="1"/>
    <col min="7944" max="7947" width="17.7109375" customWidth="1"/>
    <col min="8193" max="8193" width="65.140625" customWidth="1"/>
    <col min="8194" max="8198" width="17.7109375" customWidth="1"/>
    <col min="8199" max="8199" width="19.42578125" customWidth="1"/>
    <col min="8200" max="8203" width="17.7109375" customWidth="1"/>
    <col min="8449" max="8449" width="65.140625" customWidth="1"/>
    <col min="8450" max="8454" width="17.7109375" customWidth="1"/>
    <col min="8455" max="8455" width="19.42578125" customWidth="1"/>
    <col min="8456" max="8459" width="17.7109375" customWidth="1"/>
    <col min="8705" max="8705" width="65.140625" customWidth="1"/>
    <col min="8706" max="8710" width="17.7109375" customWidth="1"/>
    <col min="8711" max="8711" width="19.42578125" customWidth="1"/>
    <col min="8712" max="8715" width="17.7109375" customWidth="1"/>
    <col min="8961" max="8961" width="65.140625" customWidth="1"/>
    <col min="8962" max="8966" width="17.7109375" customWidth="1"/>
    <col min="8967" max="8967" width="19.42578125" customWidth="1"/>
    <col min="8968" max="8971" width="17.7109375" customWidth="1"/>
    <col min="9217" max="9217" width="65.140625" customWidth="1"/>
    <col min="9218" max="9222" width="17.7109375" customWidth="1"/>
    <col min="9223" max="9223" width="19.42578125" customWidth="1"/>
    <col min="9224" max="9227" width="17.7109375" customWidth="1"/>
    <col min="9473" max="9473" width="65.140625" customWidth="1"/>
    <col min="9474" max="9478" width="17.7109375" customWidth="1"/>
    <col min="9479" max="9479" width="19.42578125" customWidth="1"/>
    <col min="9480" max="9483" width="17.7109375" customWidth="1"/>
    <col min="9729" max="9729" width="65.140625" customWidth="1"/>
    <col min="9730" max="9734" width="17.7109375" customWidth="1"/>
    <col min="9735" max="9735" width="19.42578125" customWidth="1"/>
    <col min="9736" max="9739" width="17.7109375" customWidth="1"/>
    <col min="9985" max="9985" width="65.140625" customWidth="1"/>
    <col min="9986" max="9990" width="17.7109375" customWidth="1"/>
    <col min="9991" max="9991" width="19.42578125" customWidth="1"/>
    <col min="9992" max="9995" width="17.7109375" customWidth="1"/>
    <col min="10241" max="10241" width="65.140625" customWidth="1"/>
    <col min="10242" max="10246" width="17.7109375" customWidth="1"/>
    <col min="10247" max="10247" width="19.42578125" customWidth="1"/>
    <col min="10248" max="10251" width="17.7109375" customWidth="1"/>
    <col min="10497" max="10497" width="65.140625" customWidth="1"/>
    <col min="10498" max="10502" width="17.7109375" customWidth="1"/>
    <col min="10503" max="10503" width="19.42578125" customWidth="1"/>
    <col min="10504" max="10507" width="17.7109375" customWidth="1"/>
    <col min="10753" max="10753" width="65.140625" customWidth="1"/>
    <col min="10754" max="10758" width="17.7109375" customWidth="1"/>
    <col min="10759" max="10759" width="19.42578125" customWidth="1"/>
    <col min="10760" max="10763" width="17.7109375" customWidth="1"/>
    <col min="11009" max="11009" width="65.140625" customWidth="1"/>
    <col min="11010" max="11014" width="17.7109375" customWidth="1"/>
    <col min="11015" max="11015" width="19.42578125" customWidth="1"/>
    <col min="11016" max="11019" width="17.7109375" customWidth="1"/>
    <col min="11265" max="11265" width="65.140625" customWidth="1"/>
    <col min="11266" max="11270" width="17.7109375" customWidth="1"/>
    <col min="11271" max="11271" width="19.42578125" customWidth="1"/>
    <col min="11272" max="11275" width="17.7109375" customWidth="1"/>
    <col min="11521" max="11521" width="65.140625" customWidth="1"/>
    <col min="11522" max="11526" width="17.7109375" customWidth="1"/>
    <col min="11527" max="11527" width="19.42578125" customWidth="1"/>
    <col min="11528" max="11531" width="17.7109375" customWidth="1"/>
    <col min="11777" max="11777" width="65.140625" customWidth="1"/>
    <col min="11778" max="11782" width="17.7109375" customWidth="1"/>
    <col min="11783" max="11783" width="19.42578125" customWidth="1"/>
    <col min="11784" max="11787" width="17.7109375" customWidth="1"/>
    <col min="12033" max="12033" width="65.140625" customWidth="1"/>
    <col min="12034" max="12038" width="17.7109375" customWidth="1"/>
    <col min="12039" max="12039" width="19.42578125" customWidth="1"/>
    <col min="12040" max="12043" width="17.7109375" customWidth="1"/>
    <col min="12289" max="12289" width="65.140625" customWidth="1"/>
    <col min="12290" max="12294" width="17.7109375" customWidth="1"/>
    <col min="12295" max="12295" width="19.42578125" customWidth="1"/>
    <col min="12296" max="12299" width="17.7109375" customWidth="1"/>
    <col min="12545" max="12545" width="65.140625" customWidth="1"/>
    <col min="12546" max="12550" width="17.7109375" customWidth="1"/>
    <col min="12551" max="12551" width="19.42578125" customWidth="1"/>
    <col min="12552" max="12555" width="17.7109375" customWidth="1"/>
    <col min="12801" max="12801" width="65.140625" customWidth="1"/>
    <col min="12802" max="12806" width="17.7109375" customWidth="1"/>
    <col min="12807" max="12807" width="19.42578125" customWidth="1"/>
    <col min="12808" max="12811" width="17.7109375" customWidth="1"/>
    <col min="13057" max="13057" width="65.140625" customWidth="1"/>
    <col min="13058" max="13062" width="17.7109375" customWidth="1"/>
    <col min="13063" max="13063" width="19.42578125" customWidth="1"/>
    <col min="13064" max="13067" width="17.7109375" customWidth="1"/>
    <col min="13313" max="13313" width="65.140625" customWidth="1"/>
    <col min="13314" max="13318" width="17.7109375" customWidth="1"/>
    <col min="13319" max="13319" width="19.42578125" customWidth="1"/>
    <col min="13320" max="13323" width="17.7109375" customWidth="1"/>
    <col min="13569" max="13569" width="65.140625" customWidth="1"/>
    <col min="13570" max="13574" width="17.7109375" customWidth="1"/>
    <col min="13575" max="13575" width="19.42578125" customWidth="1"/>
    <col min="13576" max="13579" width="17.7109375" customWidth="1"/>
    <col min="13825" max="13825" width="65.140625" customWidth="1"/>
    <col min="13826" max="13830" width="17.7109375" customWidth="1"/>
    <col min="13831" max="13831" width="19.42578125" customWidth="1"/>
    <col min="13832" max="13835" width="17.7109375" customWidth="1"/>
    <col min="14081" max="14081" width="65.140625" customWidth="1"/>
    <col min="14082" max="14086" width="17.7109375" customWidth="1"/>
    <col min="14087" max="14087" width="19.42578125" customWidth="1"/>
    <col min="14088" max="14091" width="17.7109375" customWidth="1"/>
    <col min="14337" max="14337" width="65.140625" customWidth="1"/>
    <col min="14338" max="14342" width="17.7109375" customWidth="1"/>
    <col min="14343" max="14343" width="19.42578125" customWidth="1"/>
    <col min="14344" max="14347" width="17.7109375" customWidth="1"/>
    <col min="14593" max="14593" width="65.140625" customWidth="1"/>
    <col min="14594" max="14598" width="17.7109375" customWidth="1"/>
    <col min="14599" max="14599" width="19.42578125" customWidth="1"/>
    <col min="14600" max="14603" width="17.7109375" customWidth="1"/>
    <col min="14849" max="14849" width="65.140625" customWidth="1"/>
    <col min="14850" max="14854" width="17.7109375" customWidth="1"/>
    <col min="14855" max="14855" width="19.42578125" customWidth="1"/>
    <col min="14856" max="14859" width="17.7109375" customWidth="1"/>
    <col min="15105" max="15105" width="65.140625" customWidth="1"/>
    <col min="15106" max="15110" width="17.7109375" customWidth="1"/>
    <col min="15111" max="15111" width="19.42578125" customWidth="1"/>
    <col min="15112" max="15115" width="17.7109375" customWidth="1"/>
    <col min="15361" max="15361" width="65.140625" customWidth="1"/>
    <col min="15362" max="15366" width="17.7109375" customWidth="1"/>
    <col min="15367" max="15367" width="19.42578125" customWidth="1"/>
    <col min="15368" max="15371" width="17.7109375" customWidth="1"/>
    <col min="15617" max="15617" width="65.140625" customWidth="1"/>
    <col min="15618" max="15622" width="17.7109375" customWidth="1"/>
    <col min="15623" max="15623" width="19.42578125" customWidth="1"/>
    <col min="15624" max="15627" width="17.7109375" customWidth="1"/>
    <col min="15873" max="15873" width="65.140625" customWidth="1"/>
    <col min="15874" max="15878" width="17.7109375" customWidth="1"/>
    <col min="15879" max="15879" width="19.42578125" customWidth="1"/>
    <col min="15880" max="15883" width="17.7109375" customWidth="1"/>
    <col min="16129" max="16129" width="65.140625" customWidth="1"/>
    <col min="16130" max="16134" width="17.7109375" customWidth="1"/>
    <col min="16135" max="16135" width="19.42578125" customWidth="1"/>
    <col min="16136" max="16139" width="17.7109375" customWidth="1"/>
  </cols>
  <sheetData>
    <row r="1" spans="1:11" s="18" customFormat="1" ht="21" customHeight="1" x14ac:dyDescent="0.25">
      <c r="A1" s="19" t="s">
        <v>84</v>
      </c>
      <c r="B1" s="742"/>
    </row>
    <row r="2" spans="1:11" s="18" customFormat="1" ht="19.5" customHeight="1" x14ac:dyDescent="0.25">
      <c r="A2" s="154" t="s">
        <v>85</v>
      </c>
      <c r="B2" s="742"/>
      <c r="C2" s="20"/>
      <c r="D2" s="20"/>
      <c r="E2" s="20"/>
      <c r="F2" s="20"/>
      <c r="G2" s="20"/>
      <c r="H2" s="20"/>
      <c r="I2" s="20"/>
      <c r="J2" s="20"/>
      <c r="K2" s="21" t="s">
        <v>20</v>
      </c>
    </row>
    <row r="3" spans="1:11" s="18" customFormat="1" ht="22.5" customHeight="1" x14ac:dyDescent="0.25">
      <c r="A3" s="29" t="s">
        <v>2292</v>
      </c>
      <c r="B3" s="742"/>
      <c r="C3" s="20"/>
      <c r="D3" s="20"/>
      <c r="E3" s="20"/>
      <c r="F3" s="20"/>
      <c r="G3" s="20"/>
      <c r="H3" s="20"/>
      <c r="I3" s="20"/>
      <c r="J3" s="20"/>
      <c r="K3" s="20"/>
    </row>
    <row r="4" spans="1:11" s="18" customFormat="1" ht="18.75" customHeight="1" x14ac:dyDescent="0.25">
      <c r="A4" s="72"/>
      <c r="B4" s="362"/>
      <c r="D4" s="734"/>
      <c r="E4" s="734"/>
      <c r="F4" s="734"/>
      <c r="G4" s="72"/>
      <c r="H4" s="734"/>
      <c r="I4" s="734"/>
      <c r="K4" s="734"/>
    </row>
    <row r="5" spans="1:11" s="18" customFormat="1" x14ac:dyDescent="0.25">
      <c r="A5" s="732" t="s">
        <v>21</v>
      </c>
      <c r="B5" s="365" t="s">
        <v>22</v>
      </c>
      <c r="C5" s="732" t="s">
        <v>23</v>
      </c>
      <c r="D5" s="732"/>
      <c r="E5" s="23" t="s">
        <v>24</v>
      </c>
      <c r="F5" s="23"/>
      <c r="G5" s="732" t="s">
        <v>25</v>
      </c>
      <c r="H5" s="932" t="s">
        <v>26</v>
      </c>
      <c r="I5" s="932"/>
      <c r="J5" s="732" t="s">
        <v>27</v>
      </c>
      <c r="K5" s="732" t="s">
        <v>28</v>
      </c>
    </row>
    <row r="6" spans="1:11" s="24" customFormat="1" x14ac:dyDescent="0.25">
      <c r="A6" s="933" t="s">
        <v>29</v>
      </c>
      <c r="B6" s="950" t="s">
        <v>30</v>
      </c>
      <c r="C6" s="930" t="s">
        <v>31</v>
      </c>
      <c r="D6" s="930" t="s">
        <v>32</v>
      </c>
      <c r="E6" s="930" t="s">
        <v>33</v>
      </c>
      <c r="F6" s="930"/>
      <c r="G6" s="930" t="s">
        <v>34</v>
      </c>
      <c r="H6" s="930" t="s">
        <v>35</v>
      </c>
      <c r="I6" s="930"/>
      <c r="J6" s="930" t="s">
        <v>36</v>
      </c>
      <c r="K6" s="936" t="s">
        <v>37</v>
      </c>
    </row>
    <row r="7" spans="1:11" s="24" customFormat="1" x14ac:dyDescent="0.25">
      <c r="A7" s="933"/>
      <c r="B7" s="950"/>
      <c r="C7" s="930"/>
      <c r="D7" s="930"/>
      <c r="E7" s="731" t="s">
        <v>38</v>
      </c>
      <c r="F7" s="731" t="s">
        <v>39</v>
      </c>
      <c r="G7" s="930"/>
      <c r="H7" s="731" t="s">
        <v>38</v>
      </c>
      <c r="I7" s="731" t="s">
        <v>39</v>
      </c>
      <c r="J7" s="930"/>
      <c r="K7" s="936"/>
    </row>
    <row r="8" spans="1:11" ht="15.95" customHeight="1" x14ac:dyDescent="0.25">
      <c r="A8" s="31" t="s">
        <v>88</v>
      </c>
      <c r="B8" s="74"/>
      <c r="C8" s="32"/>
      <c r="D8" s="32"/>
      <c r="E8" s="32"/>
      <c r="F8" s="32"/>
      <c r="G8" s="32"/>
      <c r="H8" s="32"/>
      <c r="I8" s="32"/>
      <c r="J8" s="32"/>
      <c r="K8" s="74">
        <f>SUM(K9)</f>
        <v>0</v>
      </c>
    </row>
    <row r="9" spans="1:11" ht="19.5" customHeight="1" x14ac:dyDescent="0.25">
      <c r="A9" s="39"/>
      <c r="B9" s="76"/>
      <c r="C9" s="36"/>
      <c r="D9" s="75"/>
      <c r="E9" s="75"/>
      <c r="F9" s="75"/>
      <c r="G9" s="36"/>
      <c r="H9" s="36"/>
      <c r="I9" s="36"/>
      <c r="J9" s="36"/>
      <c r="K9" s="76"/>
    </row>
    <row r="10" spans="1:11" ht="15.95" customHeight="1" x14ac:dyDescent="0.25">
      <c r="A10" s="31" t="s">
        <v>89</v>
      </c>
      <c r="B10" s="74"/>
      <c r="C10" s="32"/>
      <c r="D10" s="77"/>
      <c r="E10" s="77"/>
      <c r="F10" s="77"/>
      <c r="G10" s="32"/>
      <c r="H10" s="32"/>
      <c r="I10" s="32"/>
      <c r="J10" s="32"/>
      <c r="K10" s="74">
        <f>SUM(K11:K14)</f>
        <v>670000</v>
      </c>
    </row>
    <row r="11" spans="1:11" ht="15.95" customHeight="1" x14ac:dyDescent="0.25">
      <c r="A11" s="39" t="s">
        <v>2293</v>
      </c>
      <c r="B11" s="76"/>
      <c r="C11" s="36"/>
      <c r="D11" s="75"/>
      <c r="E11" s="75"/>
      <c r="F11" s="75"/>
      <c r="G11" s="36"/>
      <c r="H11" s="36"/>
      <c r="I11" s="36"/>
      <c r="J11" s="743"/>
      <c r="K11" s="735">
        <v>600000</v>
      </c>
    </row>
    <row r="12" spans="1:11" ht="15.95" customHeight="1" x14ac:dyDescent="0.25">
      <c r="A12" s="39" t="s">
        <v>2294</v>
      </c>
      <c r="B12" s="76"/>
      <c r="C12" s="36"/>
      <c r="D12" s="75"/>
      <c r="E12" s="75"/>
      <c r="F12" s="75"/>
      <c r="G12" s="36"/>
      <c r="H12" s="36"/>
      <c r="I12" s="36"/>
      <c r="J12" s="743"/>
      <c r="K12" s="735">
        <v>70000</v>
      </c>
    </row>
    <row r="13" spans="1:11" ht="15.95" customHeight="1" x14ac:dyDescent="0.25">
      <c r="A13" s="39"/>
      <c r="B13" s="76"/>
      <c r="C13" s="36"/>
      <c r="D13" s="75"/>
      <c r="E13" s="75"/>
      <c r="F13" s="75"/>
      <c r="G13" s="36"/>
      <c r="H13" s="36"/>
      <c r="I13" s="36"/>
      <c r="J13" s="36"/>
      <c r="K13" s="76"/>
    </row>
    <row r="14" spans="1:11" ht="15.95" customHeight="1" x14ac:dyDescent="0.25">
      <c r="A14" s="39"/>
      <c r="B14" s="76"/>
      <c r="C14" s="36"/>
      <c r="D14" s="75"/>
      <c r="E14" s="75"/>
      <c r="F14" s="75"/>
      <c r="G14" s="36"/>
      <c r="H14" s="36"/>
      <c r="I14" s="36"/>
      <c r="J14" s="36"/>
      <c r="K14" s="76"/>
    </row>
    <row r="15" spans="1:11" s="18" customFormat="1" ht="15.95" customHeight="1" x14ac:dyDescent="0.25">
      <c r="A15" s="43" t="s">
        <v>106</v>
      </c>
      <c r="B15" s="86"/>
      <c r="C15" s="83"/>
      <c r="D15" s="84"/>
      <c r="E15" s="84"/>
      <c r="F15" s="84"/>
      <c r="G15" s="83"/>
      <c r="H15" s="83"/>
      <c r="I15" s="83"/>
      <c r="J15" s="83"/>
      <c r="K15" s="86">
        <f>SUM(K16:K17)</f>
        <v>0</v>
      </c>
    </row>
    <row r="16" spans="1:11" s="18" customFormat="1" ht="15.95" customHeight="1" x14ac:dyDescent="0.25">
      <c r="A16" s="39"/>
      <c r="B16" s="89"/>
      <c r="C16" s="47"/>
      <c r="D16" s="87"/>
      <c r="E16" s="87"/>
      <c r="F16" s="87"/>
      <c r="G16" s="47"/>
      <c r="H16" s="47"/>
      <c r="I16" s="47"/>
      <c r="J16" s="47"/>
      <c r="K16" s="89"/>
    </row>
    <row r="17" spans="1:11" s="18" customFormat="1" ht="15.95" customHeight="1" x14ac:dyDescent="0.25">
      <c r="A17" s="39"/>
      <c r="B17" s="89"/>
      <c r="C17" s="47"/>
      <c r="D17" s="87"/>
      <c r="E17" s="87"/>
      <c r="F17" s="87"/>
      <c r="G17" s="47"/>
      <c r="H17" s="47"/>
      <c r="I17" s="47"/>
      <c r="J17" s="47"/>
      <c r="K17" s="89"/>
    </row>
    <row r="18" spans="1:11" ht="15.95" customHeight="1" x14ac:dyDescent="0.25">
      <c r="A18" s="31" t="s">
        <v>107</v>
      </c>
      <c r="B18" s="74"/>
      <c r="C18" s="32"/>
      <c r="D18" s="77"/>
      <c r="E18" s="77"/>
      <c r="F18" s="77"/>
      <c r="G18" s="32"/>
      <c r="H18" s="32"/>
      <c r="I18" s="32"/>
      <c r="J18" s="32"/>
      <c r="K18" s="74">
        <f>SUM(K19:K20)</f>
        <v>0</v>
      </c>
    </row>
    <row r="19" spans="1:11" ht="15.95" customHeight="1" x14ac:dyDescent="0.25">
      <c r="A19" s="39"/>
      <c r="B19" s="76"/>
      <c r="C19" s="36"/>
      <c r="D19" s="75"/>
      <c r="E19" s="75"/>
      <c r="F19" s="75"/>
      <c r="G19" s="36"/>
      <c r="H19" s="36"/>
      <c r="I19" s="36"/>
      <c r="J19" s="36"/>
      <c r="K19" s="76"/>
    </row>
    <row r="20" spans="1:11" ht="15.95" customHeight="1" x14ac:dyDescent="0.25">
      <c r="A20" s="39"/>
      <c r="B20" s="76"/>
      <c r="C20" s="36"/>
      <c r="D20" s="75"/>
      <c r="E20" s="75"/>
      <c r="F20" s="75"/>
      <c r="G20" s="36"/>
      <c r="H20" s="36"/>
      <c r="I20" s="36"/>
      <c r="J20" s="36"/>
      <c r="K20" s="76"/>
    </row>
    <row r="21" spans="1:11" ht="15.95" customHeight="1" x14ac:dyDescent="0.25">
      <c r="A21" s="31" t="s">
        <v>113</v>
      </c>
      <c r="B21" s="74"/>
      <c r="C21" s="32"/>
      <c r="D21" s="77"/>
      <c r="E21" s="77"/>
      <c r="F21" s="77"/>
      <c r="G21" s="32"/>
      <c r="H21" s="32"/>
      <c r="I21" s="32"/>
      <c r="J21" s="32"/>
      <c r="K21" s="74">
        <f>SUM(K22:K24)</f>
        <v>0</v>
      </c>
    </row>
    <row r="22" spans="1:11" ht="15.95" customHeight="1" x14ac:dyDescent="0.25">
      <c r="A22" s="35"/>
      <c r="B22" s="76"/>
      <c r="C22" s="36"/>
      <c r="D22" s="75"/>
      <c r="E22" s="75"/>
      <c r="F22" s="75"/>
      <c r="G22" s="36"/>
      <c r="H22" s="36"/>
      <c r="I22" s="36"/>
      <c r="J22" s="36"/>
      <c r="K22" s="76"/>
    </row>
    <row r="23" spans="1:11" ht="15.95" customHeight="1" x14ac:dyDescent="0.25">
      <c r="A23" s="35"/>
      <c r="B23" s="76"/>
      <c r="C23" s="36"/>
      <c r="D23" s="75"/>
      <c r="E23" s="75"/>
      <c r="F23" s="75"/>
      <c r="G23" s="36"/>
      <c r="H23" s="36"/>
      <c r="I23" s="36"/>
      <c r="J23" s="36"/>
      <c r="K23" s="76"/>
    </row>
    <row r="24" spans="1:11" ht="15.95" customHeight="1" x14ac:dyDescent="0.25">
      <c r="A24" s="35"/>
      <c r="B24" s="76"/>
      <c r="C24" s="36"/>
      <c r="D24" s="75"/>
      <c r="E24" s="75"/>
      <c r="F24" s="75"/>
      <c r="G24" s="36"/>
      <c r="H24" s="36"/>
      <c r="I24" s="36"/>
      <c r="J24" s="36"/>
      <c r="K24" s="76"/>
    </row>
    <row r="25" spans="1:11" ht="15.95" customHeight="1" x14ac:dyDescent="0.25">
      <c r="A25" s="31" t="s">
        <v>114</v>
      </c>
      <c r="B25" s="74"/>
      <c r="C25" s="32"/>
      <c r="D25" s="77"/>
      <c r="E25" s="77"/>
      <c r="F25" s="77"/>
      <c r="G25" s="32"/>
      <c r="H25" s="32"/>
      <c r="I25" s="32"/>
      <c r="J25" s="32"/>
      <c r="K25" s="74">
        <f>SUM(K26:K28)</f>
        <v>0</v>
      </c>
    </row>
    <row r="26" spans="1:11" ht="15.95" customHeight="1" x14ac:dyDescent="0.25">
      <c r="A26" s="35"/>
      <c r="B26" s="76"/>
      <c r="C26" s="36"/>
      <c r="D26" s="75"/>
      <c r="E26" s="75"/>
      <c r="F26" s="75"/>
      <c r="G26" s="36"/>
      <c r="H26" s="36"/>
      <c r="I26" s="36"/>
      <c r="J26" s="36"/>
      <c r="K26" s="76"/>
    </row>
    <row r="27" spans="1:11" ht="15.95" customHeight="1" x14ac:dyDescent="0.25">
      <c r="A27" s="35"/>
      <c r="B27" s="76"/>
      <c r="C27" s="36"/>
      <c r="D27" s="75"/>
      <c r="E27" s="75"/>
      <c r="F27" s="75"/>
      <c r="G27" s="36"/>
      <c r="H27" s="36"/>
      <c r="I27" s="36"/>
      <c r="J27" s="36"/>
      <c r="K27" s="76"/>
    </row>
    <row r="28" spans="1:11" ht="15.95" customHeight="1" x14ac:dyDescent="0.25">
      <c r="A28" s="35"/>
      <c r="B28" s="76"/>
      <c r="C28" s="36"/>
      <c r="D28" s="75"/>
      <c r="E28" s="75"/>
      <c r="F28" s="75"/>
      <c r="G28" s="36"/>
      <c r="H28" s="36"/>
      <c r="I28" s="36"/>
      <c r="J28" s="36"/>
      <c r="K28" s="76"/>
    </row>
    <row r="29" spans="1:11" s="18" customFormat="1" ht="15.95" customHeight="1" x14ac:dyDescent="0.25">
      <c r="A29" s="43" t="s">
        <v>116</v>
      </c>
      <c r="B29" s="86"/>
      <c r="C29" s="83"/>
      <c r="D29" s="84"/>
      <c r="E29" s="84"/>
      <c r="F29" s="84"/>
      <c r="G29" s="83"/>
      <c r="H29" s="83"/>
      <c r="I29" s="83"/>
      <c r="J29" s="83"/>
      <c r="K29" s="86">
        <f>SUM(K30)</f>
        <v>0</v>
      </c>
    </row>
    <row r="30" spans="1:11" s="18" customFormat="1" ht="15.95" customHeight="1" x14ac:dyDescent="0.25">
      <c r="A30" s="45"/>
      <c r="B30" s="89"/>
      <c r="C30" s="47"/>
      <c r="D30" s="87"/>
      <c r="E30" s="87"/>
      <c r="F30" s="87"/>
      <c r="G30" s="47"/>
      <c r="H30" s="47"/>
      <c r="I30" s="47"/>
      <c r="J30" s="47"/>
      <c r="K30" s="89"/>
    </row>
    <row r="31" spans="1:11" ht="15.95" customHeight="1" x14ac:dyDescent="0.25">
      <c r="A31" s="31" t="s">
        <v>117</v>
      </c>
      <c r="B31" s="74"/>
      <c r="C31" s="32"/>
      <c r="D31" s="77"/>
      <c r="E31" s="77"/>
      <c r="F31" s="77"/>
      <c r="G31" s="32"/>
      <c r="H31" s="32"/>
      <c r="I31" s="32"/>
      <c r="J31" s="32"/>
      <c r="K31" s="74">
        <f>SUM(K34)</f>
        <v>0</v>
      </c>
    </row>
    <row r="32" spans="1:11" s="354" customFormat="1" ht="15.95" customHeight="1" x14ac:dyDescent="0.25">
      <c r="A32" s="202" t="s">
        <v>2295</v>
      </c>
      <c r="B32" s="213"/>
      <c r="C32" s="330"/>
      <c r="D32" s="353"/>
      <c r="E32" s="353"/>
      <c r="F32" s="353"/>
      <c r="G32" s="330"/>
      <c r="H32" s="330"/>
      <c r="I32" s="330"/>
      <c r="J32" s="330"/>
      <c r="K32" s="135">
        <v>100000</v>
      </c>
    </row>
    <row r="33" spans="1:11" s="354" customFormat="1" ht="15.95" customHeight="1" x14ac:dyDescent="0.25">
      <c r="A33" s="202" t="s">
        <v>2296</v>
      </c>
      <c r="B33" s="213"/>
      <c r="C33" s="330"/>
      <c r="D33" s="353"/>
      <c r="E33" s="353"/>
      <c r="F33" s="353"/>
      <c r="G33" s="330"/>
      <c r="H33" s="330"/>
      <c r="I33" s="330"/>
      <c r="J33" s="330"/>
      <c r="K33" s="135">
        <v>30000</v>
      </c>
    </row>
    <row r="34" spans="1:11" ht="15.95" customHeight="1" x14ac:dyDescent="0.25">
      <c r="A34" s="35"/>
      <c r="B34" s="76"/>
      <c r="C34" s="36"/>
      <c r="D34" s="75"/>
      <c r="E34" s="75"/>
      <c r="F34" s="75"/>
      <c r="G34" s="36"/>
      <c r="H34" s="36"/>
      <c r="I34" s="36"/>
      <c r="J34" s="36"/>
      <c r="K34" s="76"/>
    </row>
    <row r="35" spans="1:11" ht="15.95" customHeight="1" x14ac:dyDescent="0.25">
      <c r="A35" s="55" t="s">
        <v>131</v>
      </c>
      <c r="B35" s="64">
        <f>SUM(B10:B34)</f>
        <v>0</v>
      </c>
      <c r="C35" s="733"/>
      <c r="D35" s="96"/>
      <c r="E35" s="96"/>
      <c r="F35" s="96"/>
      <c r="G35" s="733"/>
      <c r="H35" s="733"/>
      <c r="I35" s="733"/>
      <c r="J35" s="733"/>
      <c r="K35" s="64">
        <f>+K8+K10+K15+K18+K21+K25+K29+K31</f>
        <v>670000</v>
      </c>
    </row>
    <row r="36" spans="1:11" x14ac:dyDescent="0.25">
      <c r="A36" s="27"/>
      <c r="B36" s="375"/>
      <c r="C36" s="28"/>
      <c r="D36" s="28"/>
      <c r="E36" s="28"/>
      <c r="F36" s="28"/>
      <c r="G36" s="28"/>
      <c r="H36" s="28"/>
      <c r="I36" s="28"/>
      <c r="J36" s="28"/>
      <c r="K36" s="28"/>
    </row>
  </sheetData>
  <mergeCells count="10">
    <mergeCell ref="J6:J7"/>
    <mergeCell ref="K6:K7"/>
    <mergeCell ref="H5:I5"/>
    <mergeCell ref="A6:A7"/>
    <mergeCell ref="B6:B7"/>
    <mergeCell ref="C6:C7"/>
    <mergeCell ref="D6:D7"/>
    <mergeCell ref="E6:F6"/>
    <mergeCell ref="G6:G7"/>
    <mergeCell ref="H6:I6"/>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42</vt:i4>
      </vt:variant>
      <vt:variant>
        <vt:lpstr>Rangos con nombre</vt:lpstr>
      </vt:variant>
      <vt:variant>
        <vt:i4>37</vt:i4>
      </vt:variant>
    </vt:vector>
  </HeadingPairs>
  <TitlesOfParts>
    <vt:vector size="79" baseType="lpstr">
      <vt:lpstr>Caratula </vt:lpstr>
      <vt:lpstr>Alcaraz</vt:lpstr>
      <vt:lpstr>Aldea San Antonio</vt:lpstr>
      <vt:lpstr>Bovril</vt:lpstr>
      <vt:lpstr>Cerrito</vt:lpstr>
      <vt:lpstr>Chajarí</vt:lpstr>
      <vt:lpstr>Colón</vt:lpstr>
      <vt:lpstr>Colonia Avellaneda</vt:lpstr>
      <vt:lpstr>Colonia Elia</vt:lpstr>
      <vt:lpstr>Concepcion del Uruguay</vt:lpstr>
      <vt:lpstr>Concordia</vt:lpstr>
      <vt:lpstr>Crespo</vt:lpstr>
      <vt:lpstr>Enrique Carbo</vt:lpstr>
      <vt:lpstr>Estancia Grande</vt:lpstr>
      <vt:lpstr>Federacion</vt:lpstr>
      <vt:lpstr>Federal</vt:lpstr>
      <vt:lpstr>General Campos</vt:lpstr>
      <vt:lpstr>Gilbert</vt:lpstr>
      <vt:lpstr>Ibicuy</vt:lpstr>
      <vt:lpstr>La Paz</vt:lpstr>
      <vt:lpstr>Libertador San Martín</vt:lpstr>
      <vt:lpstr>Lucas González</vt:lpstr>
      <vt:lpstr>María Grande</vt:lpstr>
      <vt:lpstr>Oro Verde</vt:lpstr>
      <vt:lpstr>Piedras Blancas</vt:lpstr>
      <vt:lpstr>Puerto Yeruá</vt:lpstr>
      <vt:lpstr>Santa Anita</vt:lpstr>
      <vt:lpstr>San Benito</vt:lpstr>
      <vt:lpstr>San José</vt:lpstr>
      <vt:lpstr>San José de Feliciano</vt:lpstr>
      <vt:lpstr>Santa Elena</vt:lpstr>
      <vt:lpstr>Tabossi</vt:lpstr>
      <vt:lpstr>Ubajay</vt:lpstr>
      <vt:lpstr>Urdinarrain</vt:lpstr>
      <vt:lpstr>Valle María</vt:lpstr>
      <vt:lpstr>Viale</vt:lpstr>
      <vt:lpstr>Villa Clara</vt:lpstr>
      <vt:lpstr>Villa del Rosario</vt:lpstr>
      <vt:lpstr>Villa Elisa</vt:lpstr>
      <vt:lpstr>Villa Hernandarias</vt:lpstr>
      <vt:lpstr>Villa Mantero</vt:lpstr>
      <vt:lpstr>Villaguay</vt:lpstr>
      <vt:lpstr>__Anonymous_Sheet_DB__1</vt:lpstr>
      <vt:lpstr>Alcaraz!Área_de_impresión</vt:lpstr>
      <vt:lpstr>Bovril!Área_de_impresión</vt:lpstr>
      <vt:lpstr>Cerrito!Área_de_impresión</vt:lpstr>
      <vt:lpstr>Chajarí!Área_de_impresión</vt:lpstr>
      <vt:lpstr>Colón!Área_de_impresión</vt:lpstr>
      <vt:lpstr>'Colonia Avellaneda'!Área_de_impresión</vt:lpstr>
      <vt:lpstr>'Colonia Elia'!Área_de_impresión</vt:lpstr>
      <vt:lpstr>Crespo!Área_de_impresión</vt:lpstr>
      <vt:lpstr>'Enrique Carbo'!Área_de_impresión</vt:lpstr>
      <vt:lpstr>'Estancia Grande'!Área_de_impresión</vt:lpstr>
      <vt:lpstr>Federacion!Área_de_impresión</vt:lpstr>
      <vt:lpstr>'General Campos'!Área_de_impresión</vt:lpstr>
      <vt:lpstr>Gilbert!Área_de_impresión</vt:lpstr>
      <vt:lpstr>Ibicuy!Área_de_impresión</vt:lpstr>
      <vt:lpstr>'La Paz'!Área_de_impresión</vt:lpstr>
      <vt:lpstr>'Libertador San Martín'!Área_de_impresión</vt:lpstr>
      <vt:lpstr>'Lucas González'!Área_de_impresión</vt:lpstr>
      <vt:lpstr>'María Grande'!Área_de_impresión</vt:lpstr>
      <vt:lpstr>'Oro Verde'!Área_de_impresión</vt:lpstr>
      <vt:lpstr>'Piedras Blancas'!Área_de_impresión</vt:lpstr>
      <vt:lpstr>'Puerto Yeruá'!Área_de_impresión</vt:lpstr>
      <vt:lpstr>'San Benito'!Área_de_impresión</vt:lpstr>
      <vt:lpstr>'San José de Feliciano'!Área_de_impresión</vt:lpstr>
      <vt:lpstr>'Santa Anita'!Área_de_impresión</vt:lpstr>
      <vt:lpstr>Tabossi!Área_de_impresión</vt:lpstr>
      <vt:lpstr>Ubajay!Área_de_impresión</vt:lpstr>
      <vt:lpstr>Urdinarrain!Área_de_impresión</vt:lpstr>
      <vt:lpstr>'Valle María'!Área_de_impresión</vt:lpstr>
      <vt:lpstr>Viale!Área_de_impresión</vt:lpstr>
      <vt:lpstr>'Villa Clara'!Área_de_impresión</vt:lpstr>
      <vt:lpstr>'Villa del Rosario'!Área_de_impresión</vt:lpstr>
      <vt:lpstr>'Villa Elisa'!Área_de_impresión</vt:lpstr>
      <vt:lpstr>'Villa Hernandarias'!Área_de_impresión</vt:lpstr>
      <vt:lpstr>'Villa Mantero'!Área_de_impresión</vt:lpstr>
      <vt:lpstr>Villaguay!Área_de_impresión</vt:lpstr>
      <vt:lpstr>'Santa Elena'!Títulos_a_imprimir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rel mun</cp:lastModifiedBy>
  <dcterms:created xsi:type="dcterms:W3CDTF">2019-06-24T14:15:51Z</dcterms:created>
  <dcterms:modified xsi:type="dcterms:W3CDTF">2021-02-08T15:40:29Z</dcterms:modified>
</cp:coreProperties>
</file>