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65" yWindow="-270" windowWidth="10830" windowHeight="9735" tabRatio="960"/>
  </bookViews>
  <sheets>
    <sheet name="Caratula" sheetId="1" r:id="rId1"/>
    <sheet name="Aldea Maria Luisa" sheetId="2" r:id="rId2"/>
    <sheet name="Aldea San Antonio" sheetId="3" r:id="rId3"/>
    <sheet name="Cerrito" sheetId="4" r:id="rId4"/>
    <sheet name="Chajari" sheetId="5" r:id="rId5"/>
    <sheet name="Colonia Avellaneda" sheetId="6" r:id="rId6"/>
    <sheet name="Concepción del Uruguay" sheetId="7" r:id="rId7"/>
    <sheet name="Concordia" sheetId="8" r:id="rId8"/>
    <sheet name="Crespo" sheetId="9" r:id="rId9"/>
    <sheet name="Diamante" sheetId="10" r:id="rId10"/>
    <sheet name="Federal" sheetId="11" r:id="rId11"/>
    <sheet name="General Ramirez" sheetId="12" r:id="rId12"/>
    <sheet name="Ibicuy" sheetId="13" r:id="rId13"/>
    <sheet name="La Paz" sheetId="14" r:id="rId14"/>
    <sheet name="Lucas González" sheetId="15" r:id="rId15"/>
    <sheet name="Nogoyá" sheetId="16" r:id="rId16"/>
    <sheet name="Piedras Blancas" sheetId="17" r:id="rId17"/>
    <sheet name="Puerto Yeruá" sheetId="18" r:id="rId18"/>
    <sheet name="Rosario del Tala" sheetId="19" r:id="rId19"/>
    <sheet name="San Jaime" sheetId="20" r:id="rId20"/>
    <sheet name="San Justo" sheetId="21" r:id="rId21"/>
    <sheet name="Segui" sheetId="22" r:id="rId22"/>
    <sheet name="Ubajay" sheetId="23" r:id="rId23"/>
    <sheet name="Urdinarrain" sheetId="24" r:id="rId24"/>
    <sheet name="Villa Clara" sheetId="25" r:id="rId25"/>
    <sheet name="Villa Dominguez" sheetId="26" r:id="rId26"/>
    <sheet name="Villa Elisa" sheetId="27" r:id="rId27"/>
    <sheet name="Villa Hernandarias" sheetId="28" r:id="rId28"/>
    <sheet name="Villa Mantera" sheetId="29" r:id="rId29"/>
    <sheet name="Villaguay" sheetId="30" r:id="rId30"/>
  </sheets>
  <externalReferences>
    <externalReference r:id="rId31"/>
    <externalReference r:id="rId32"/>
    <externalReference r:id="rId33"/>
    <externalReference r:id="rId34"/>
  </externalReferences>
  <definedNames>
    <definedName name="_xlnm._FilterDatabase" localSheetId="0" hidden="1">Caratula!$D$14:$F$97</definedName>
    <definedName name="_xlnm._FilterDatabase" localSheetId="3" hidden="1">Cerrito!$A$39:$K$44</definedName>
    <definedName name="_xlnm._FilterDatabase" localSheetId="23" hidden="1">Urdinarrain!$A$98:$K$99</definedName>
    <definedName name="_xlnm.Print_Area" localSheetId="1">'Aldea Maria Luisa'!$A$1:$K$51</definedName>
    <definedName name="_xlnm.Print_Area" localSheetId="3">Cerrito!$A$1:$L$49</definedName>
    <definedName name="_xlnm.Print_Area" localSheetId="4">Chajari!$A$1:$L$48</definedName>
    <definedName name="_xlnm.Print_Area" localSheetId="5">'Colonia Avellaneda'!$A$1:$L$32</definedName>
    <definedName name="_xlnm.Print_Area" localSheetId="6">'Concepción del Uruguay'!$A$1:$L$32</definedName>
    <definedName name="_xlnm.Print_Area" localSheetId="8">Crespo!$B$1:$L$55</definedName>
    <definedName name="_xlnm.Print_Area" localSheetId="11">'General Ramirez'!$A$1:$L$42</definedName>
    <definedName name="_xlnm.Print_Area" localSheetId="12">Ibicuy!$A$1:$L$55</definedName>
    <definedName name="_xlnm.Print_Area" localSheetId="13">'La Paz'!$A$1:$K$65</definedName>
    <definedName name="_xlnm.Print_Area" localSheetId="14">'Lucas González'!$A$1:$L$49</definedName>
    <definedName name="_xlnm.Print_Area" localSheetId="15">Nogoyá!$A$1:$L$52</definedName>
    <definedName name="_xlnm.Print_Area" localSheetId="16">'Piedras Blancas'!$A$1:$L$56</definedName>
    <definedName name="_xlnm.Print_Area" localSheetId="17">'Puerto Yeruá'!$A$1:$L$58</definedName>
    <definedName name="_xlnm.Print_Area" localSheetId="18">'Rosario del Tala'!$A$1:$L$49</definedName>
    <definedName name="_xlnm.Print_Area" localSheetId="19">'San Jaime'!$A$1:$L$91</definedName>
    <definedName name="_xlnm.Print_Area" localSheetId="20">'San Justo'!$A$1:$L$57</definedName>
    <definedName name="_xlnm.Print_Area" localSheetId="21">Segui!$A$1:$L$40</definedName>
    <definedName name="_xlnm.Print_Area" localSheetId="22">Ubajay!$A$1:$L$43</definedName>
    <definedName name="_xlnm.Print_Area" localSheetId="23">Urdinarrain!$A$1:$K$183</definedName>
    <definedName name="_xlnm.Print_Area" localSheetId="24">'Villa Clara'!$A$1:$K$43</definedName>
    <definedName name="_xlnm.Print_Area" localSheetId="25">'Villa Dominguez'!$A$1:$L$46</definedName>
    <definedName name="_xlnm.Print_Area" localSheetId="26">'Villa Elisa'!$A$1:$L$57</definedName>
    <definedName name="_xlnm.Print_Area" localSheetId="28">'Villa Mantera'!$A$1:$L$51</definedName>
    <definedName name="_xlnm.Print_Area" localSheetId="29">Villaguay!$A$1:$L$56</definedName>
  </definedNames>
  <calcPr calcId="152511"/>
</workbook>
</file>

<file path=xl/calcChain.xml><?xml version="1.0" encoding="utf-8"?>
<calcChain xmlns="http://schemas.openxmlformats.org/spreadsheetml/2006/main">
  <c r="K52" i="30" l="1"/>
  <c r="K50" i="30"/>
  <c r="K46" i="30"/>
  <c r="K42" i="30"/>
  <c r="K34" i="30"/>
  <c r="K31" i="30"/>
  <c r="K20" i="30"/>
  <c r="K18" i="30"/>
  <c r="K54" i="30" s="1"/>
  <c r="K46" i="29"/>
  <c r="K43" i="29" s="1"/>
  <c r="K44" i="29"/>
  <c r="K41" i="29"/>
  <c r="K37" i="29"/>
  <c r="K33" i="29"/>
  <c r="K24" i="29"/>
  <c r="K18" i="29"/>
  <c r="K13" i="29"/>
  <c r="K10" i="29" s="1"/>
  <c r="K49" i="29" s="1"/>
  <c r="K8" i="29"/>
  <c r="K65" i="28" l="1"/>
  <c r="K27" i="28"/>
  <c r="K54" i="27"/>
  <c r="G50" i="27"/>
  <c r="K43" i="27"/>
  <c r="K38" i="27"/>
  <c r="K30" i="27"/>
  <c r="K21" i="27"/>
  <c r="K20" i="27"/>
  <c r="K19" i="27"/>
  <c r="K18" i="27"/>
  <c r="K17" i="27"/>
  <c r="K55" i="27" s="1"/>
  <c r="K42" i="26"/>
  <c r="K40" i="26"/>
  <c r="K36" i="26"/>
  <c r="K32" i="26"/>
  <c r="K24" i="26"/>
  <c r="K21" i="26"/>
  <c r="K10" i="26"/>
  <c r="K8" i="26"/>
  <c r="K44" i="26" s="1"/>
  <c r="J36" i="25"/>
  <c r="J34" i="25"/>
  <c r="J28" i="25"/>
  <c r="J21" i="25"/>
  <c r="J18" i="25"/>
  <c r="K12" i="25"/>
  <c r="K43" i="25" s="1"/>
  <c r="J11" i="25"/>
  <c r="K179" i="24"/>
  <c r="K150" i="24"/>
  <c r="K148" i="24" s="1"/>
  <c r="K152" i="24" s="1"/>
  <c r="K149" i="24"/>
  <c r="K145" i="24"/>
  <c r="K144" i="24"/>
  <c r="K142" i="24" s="1"/>
  <c r="K143" i="24"/>
  <c r="K139" i="24"/>
  <c r="K136" i="24"/>
  <c r="K133" i="24"/>
  <c r="K126" i="24"/>
  <c r="K125" i="24"/>
  <c r="K124" i="24"/>
  <c r="K121" i="24"/>
  <c r="K109" i="24"/>
  <c r="K108" i="24"/>
  <c r="K106" i="24" s="1"/>
  <c r="K107" i="24"/>
  <c r="K103" i="24"/>
  <c r="K101" i="24"/>
  <c r="K100" i="24" s="1"/>
  <c r="K99" i="24"/>
  <c r="K98" i="24"/>
  <c r="K97" i="24"/>
  <c r="K175" i="24" s="1"/>
  <c r="K95" i="24"/>
  <c r="K94" i="24"/>
  <c r="K93" i="24" s="1"/>
  <c r="K90" i="24"/>
  <c r="K82" i="24"/>
  <c r="K79" i="24"/>
  <c r="K67" i="24"/>
  <c r="K65" i="24" s="1"/>
  <c r="K66" i="24"/>
  <c r="K62" i="24"/>
  <c r="K60" i="24"/>
  <c r="K58" i="24" s="1"/>
  <c r="K177" i="24" s="1"/>
  <c r="K59" i="24"/>
  <c r="K55" i="24"/>
  <c r="K53" i="24"/>
  <c r="K52" i="24"/>
  <c r="K51" i="24"/>
  <c r="K50" i="24"/>
  <c r="K49" i="24"/>
  <c r="K48" i="24"/>
  <c r="K47" i="24"/>
  <c r="K46" i="24"/>
  <c r="K45" i="24"/>
  <c r="K44" i="24"/>
  <c r="K43" i="24"/>
  <c r="K42" i="24"/>
  <c r="K41" i="24"/>
  <c r="K40" i="24"/>
  <c r="K39" i="24"/>
  <c r="K38" i="24"/>
  <c r="K37" i="24"/>
  <c r="K36" i="24"/>
  <c r="K35" i="24"/>
  <c r="K34" i="24" s="1"/>
  <c r="K173" i="24" s="1"/>
  <c r="K32" i="24"/>
  <c r="K31" i="24"/>
  <c r="K30" i="24"/>
  <c r="K29" i="24"/>
  <c r="K28" i="24"/>
  <c r="K27" i="24" s="1"/>
  <c r="K171" i="24" s="1"/>
  <c r="K25" i="24"/>
  <c r="K24" i="24"/>
  <c r="K23" i="24"/>
  <c r="K22" i="24"/>
  <c r="K21" i="24"/>
  <c r="K20" i="24"/>
  <c r="K19" i="24"/>
  <c r="K18" i="24"/>
  <c r="K17" i="24"/>
  <c r="K16" i="24"/>
  <c r="K15" i="24"/>
  <c r="K14" i="24"/>
  <c r="K13" i="24"/>
  <c r="K12" i="24" s="1"/>
  <c r="K164" i="24" s="1"/>
  <c r="K9" i="24"/>
  <c r="K162" i="24" s="1"/>
  <c r="K181" i="24" l="1"/>
  <c r="K69" i="24"/>
  <c r="K111" i="24"/>
  <c r="K183" i="24"/>
  <c r="K184" i="24" l="1"/>
  <c r="K41" i="23" l="1"/>
  <c r="K24" i="22" l="1"/>
  <c r="K22" i="22"/>
  <c r="K52" i="21"/>
  <c r="K50" i="21"/>
  <c r="K46" i="21"/>
  <c r="K42" i="21"/>
  <c r="K26" i="21"/>
  <c r="K23" i="21"/>
  <c r="K12" i="21"/>
  <c r="K10" i="21"/>
  <c r="K55" i="21" s="1"/>
  <c r="K88" i="20"/>
  <c r="K87" i="20" s="1"/>
  <c r="K85" i="20"/>
  <c r="G81" i="20"/>
  <c r="K80" i="20"/>
  <c r="G78" i="20"/>
  <c r="G77" i="20"/>
  <c r="K76" i="20"/>
  <c r="G71" i="20"/>
  <c r="G70" i="20"/>
  <c r="I69" i="20"/>
  <c r="H69" i="20"/>
  <c r="G68" i="20"/>
  <c r="G67" i="20"/>
  <c r="G66" i="20"/>
  <c r="G65" i="20"/>
  <c r="G64" i="20"/>
  <c r="H63" i="20"/>
  <c r="H62" i="20"/>
  <c r="H61" i="20"/>
  <c r="H60" i="20"/>
  <c r="G59" i="20"/>
  <c r="G58" i="20"/>
  <c r="G57" i="20"/>
  <c r="G56" i="20"/>
  <c r="G55" i="20"/>
  <c r="G54" i="20"/>
  <c r="G52" i="20"/>
  <c r="K51" i="20"/>
  <c r="G42" i="20"/>
  <c r="G41" i="20"/>
  <c r="G40" i="20"/>
  <c r="G39" i="20"/>
  <c r="G38" i="20"/>
  <c r="G37" i="20"/>
  <c r="G36" i="20"/>
  <c r="G35" i="20"/>
  <c r="G34" i="20"/>
  <c r="G33" i="20"/>
  <c r="G30" i="20"/>
  <c r="I29" i="20"/>
  <c r="H29" i="20"/>
  <c r="G28" i="20"/>
  <c r="K26" i="20"/>
  <c r="I16" i="20"/>
  <c r="H16" i="20"/>
  <c r="I15" i="20"/>
  <c r="H15" i="20"/>
  <c r="I14" i="20"/>
  <c r="H14" i="20"/>
  <c r="I13" i="20"/>
  <c r="H13" i="20"/>
  <c r="K12" i="20"/>
  <c r="K10" i="20"/>
  <c r="K89" i="20" s="1"/>
  <c r="K41" i="19"/>
  <c r="K38" i="19"/>
  <c r="K36" i="19"/>
  <c r="K34" i="19"/>
  <c r="K29" i="19"/>
  <c r="K26" i="19"/>
  <c r="J22" i="19"/>
  <c r="J23" i="19" s="1"/>
  <c r="J24" i="19" s="1"/>
  <c r="J27" i="19" s="1"/>
  <c r="J30" i="19" s="1"/>
  <c r="J31" i="19" s="1"/>
  <c r="J32" i="19" s="1"/>
  <c r="J37" i="19" s="1"/>
  <c r="J42" i="19" s="1"/>
  <c r="J43" i="19" s="1"/>
  <c r="J44" i="19" s="1"/>
  <c r="J45" i="19" s="1"/>
  <c r="J46" i="19" s="1"/>
  <c r="K20" i="19"/>
  <c r="K18" i="19"/>
  <c r="K47" i="19" s="1"/>
  <c r="K46" i="18"/>
  <c r="K57" i="18" s="1"/>
  <c r="K44" i="18"/>
  <c r="K41" i="18"/>
  <c r="K37" i="18"/>
  <c r="K29" i="18"/>
  <c r="C27" i="18"/>
  <c r="K25" i="18"/>
  <c r="K13" i="18"/>
  <c r="K45" i="17"/>
  <c r="K43" i="17"/>
  <c r="K39" i="17"/>
  <c r="K32" i="17"/>
  <c r="K20" i="17"/>
  <c r="K16" i="17"/>
  <c r="K12" i="17"/>
  <c r="K10" i="17"/>
  <c r="K54" i="17" s="1"/>
  <c r="A58" i="16"/>
  <c r="K51" i="16"/>
  <c r="K58" i="16" s="1"/>
  <c r="J50" i="16"/>
  <c r="J54" i="16" s="1"/>
  <c r="K47" i="16"/>
  <c r="K42" i="16"/>
  <c r="J39" i="16"/>
  <c r="K34" i="16"/>
  <c r="K30" i="16"/>
  <c r="K27" i="16"/>
  <c r="K13" i="16"/>
  <c r="K11" i="16"/>
  <c r="K44" i="15"/>
  <c r="K42" i="15"/>
  <c r="K38" i="15"/>
  <c r="K34" i="15"/>
  <c r="K26" i="15"/>
  <c r="K23" i="15"/>
  <c r="K12" i="15"/>
  <c r="K10" i="15"/>
  <c r="K47" i="15" s="1"/>
  <c r="K56" i="14"/>
  <c r="K53" i="14"/>
  <c r="K50" i="14"/>
  <c r="K44" i="14"/>
  <c r="K34" i="14"/>
  <c r="K31" i="14"/>
  <c r="K11" i="14"/>
  <c r="K9" i="14"/>
  <c r="K65" i="14" s="1"/>
  <c r="K50" i="13"/>
  <c r="K55" i="13" s="1"/>
  <c r="K48" i="13"/>
  <c r="K46" i="13"/>
  <c r="K22" i="13"/>
  <c r="K19" i="13"/>
  <c r="K12" i="13"/>
  <c r="K10" i="13"/>
  <c r="K39" i="12"/>
  <c r="K37" i="12"/>
  <c r="K33" i="12"/>
  <c r="K29" i="12"/>
  <c r="K20" i="12"/>
  <c r="K17" i="12"/>
  <c r="K13" i="12"/>
  <c r="K10" i="12" s="1"/>
  <c r="K12" i="12"/>
  <c r="K11" i="12"/>
  <c r="K8" i="12"/>
  <c r="K95" i="10"/>
  <c r="K103" i="10" s="1"/>
  <c r="K88" i="10"/>
  <c r="K82" i="10"/>
  <c r="K64" i="10"/>
  <c r="K54" i="10"/>
  <c r="K12" i="10"/>
  <c r="L72" i="9"/>
  <c r="L40" i="9"/>
  <c r="L38" i="9"/>
  <c r="L34" i="9"/>
  <c r="L31" i="9"/>
  <c r="L24" i="9"/>
  <c r="L22" i="9"/>
  <c r="L11" i="9"/>
  <c r="L9" i="9"/>
  <c r="L54" i="9" s="1"/>
  <c r="L73" i="9" s="1"/>
  <c r="K44" i="12" l="1"/>
  <c r="K36" i="8"/>
  <c r="K33" i="8"/>
  <c r="K19" i="8"/>
  <c r="K16" i="8"/>
  <c r="K10" i="8"/>
  <c r="K43" i="8" s="1"/>
  <c r="K39" i="7"/>
  <c r="K38" i="7"/>
  <c r="K36" i="7"/>
  <c r="K33" i="7"/>
  <c r="K31" i="7" s="1"/>
  <c r="K30" i="7"/>
  <c r="K29" i="7"/>
  <c r="G28" i="7"/>
  <c r="K27" i="7"/>
  <c r="K26" i="7"/>
  <c r="K24" i="7"/>
  <c r="K21" i="7"/>
  <c r="K19" i="7"/>
  <c r="K18" i="7"/>
  <c r="K15" i="7"/>
  <c r="K14" i="7"/>
  <c r="K11" i="7" s="1"/>
  <c r="K13" i="7"/>
  <c r="K12" i="7"/>
  <c r="K25" i="6"/>
  <c r="K21" i="6"/>
  <c r="K17" i="6"/>
  <c r="K16" i="6"/>
  <c r="K15" i="6"/>
  <c r="K14" i="6"/>
  <c r="K10" i="6"/>
  <c r="K8" i="6"/>
  <c r="K30" i="6" s="1"/>
  <c r="K49" i="5"/>
  <c r="K45" i="5"/>
  <c r="K41" i="5"/>
  <c r="K35" i="5"/>
  <c r="K28" i="5"/>
  <c r="K25" i="5"/>
  <c r="K12" i="5"/>
  <c r="K62" i="5" s="1"/>
  <c r="K10" i="5"/>
  <c r="K38" i="4"/>
  <c r="K36" i="4"/>
  <c r="K33" i="4"/>
  <c r="K31" i="4"/>
  <c r="K21" i="4"/>
  <c r="K18" i="4"/>
  <c r="K12" i="4"/>
  <c r="K10" i="4"/>
  <c r="K45" i="4" s="1"/>
  <c r="K64" i="3"/>
  <c r="K57" i="3"/>
  <c r="K50" i="3"/>
  <c r="K48" i="3"/>
  <c r="K44" i="3"/>
  <c r="K42" i="3"/>
  <c r="K34" i="3"/>
  <c r="K29" i="3"/>
  <c r="K16" i="3"/>
  <c r="K13" i="3" s="1"/>
  <c r="N10" i="8" l="1"/>
  <c r="K40" i="7"/>
  <c r="K70" i="3"/>
  <c r="K49" i="2" l="1"/>
  <c r="K51" i="2" s="1"/>
  <c r="K47" i="2"/>
  <c r="K43" i="2"/>
  <c r="K39" i="2"/>
  <c r="K26" i="2"/>
  <c r="K23" i="2"/>
  <c r="K12" i="2"/>
  <c r="K10" i="2" s="1"/>
  <c r="H4" i="1" l="1"/>
</calcChain>
</file>

<file path=xl/comments1.xml><?xml version="1.0" encoding="utf-8"?>
<comments xmlns="http://schemas.openxmlformats.org/spreadsheetml/2006/main">
  <authors>
    <author>Autor</author>
  </authors>
  <commentList>
    <comment ref="J126" authorId="0" shapeId="0">
      <text>
        <r>
          <rPr>
            <b/>
            <sz val="9"/>
            <color indexed="81"/>
            <rFont val="Tahoma"/>
            <family val="2"/>
          </rPr>
          <t>Autor:</t>
        </r>
        <r>
          <rPr>
            <sz val="9"/>
            <color indexed="81"/>
            <rFont val="Tahoma"/>
            <family val="2"/>
          </rPr>
          <t xml:space="preserve">
EN 2022 ORD.1453/21
MIN.96,08 MAX.960,75</t>
        </r>
      </text>
    </comment>
  </commentList>
</comments>
</file>

<file path=xl/sharedStrings.xml><?xml version="1.0" encoding="utf-8"?>
<sst xmlns="http://schemas.openxmlformats.org/spreadsheetml/2006/main" count="4441" uniqueCount="1902">
  <si>
    <t>PLANILLA 4: RECURSOS PROPIOS DE LOS MUNICIPIOS DE LA PROVINCIA DE ENTRE RÍOS</t>
  </si>
  <si>
    <t xml:space="preserve"> Total de Municipio que informaron:</t>
  </si>
  <si>
    <t xml:space="preserve">  Actualizada al:</t>
  </si>
  <si>
    <t xml:space="preserve">  C.P.N Carolina Roldán</t>
  </si>
  <si>
    <t xml:space="preserve">  Directora Coordinadora de Relaciones Fiscales con Municipios</t>
  </si>
  <si>
    <t xml:space="preserve">  Ministerio de Economía, Hacienda y Finanzas- Gobierno de Entre Ríos</t>
  </si>
  <si>
    <t xml:space="preserve">  0343- 4208266 / croldan.er@gmail.com</t>
  </si>
  <si>
    <t>Situación del registro de la Planilla 4: Recursos Propios.</t>
  </si>
  <si>
    <t>MUNICIPIOS</t>
  </si>
  <si>
    <t>1º de Mayo</t>
  </si>
  <si>
    <t>Alcaraz</t>
  </si>
  <si>
    <t>Aldea Brasilera</t>
  </si>
  <si>
    <t>Aldea María Luisa</t>
  </si>
  <si>
    <t xml:space="preserve">Aldea San Antonio </t>
  </si>
  <si>
    <t xml:space="preserve">Aranguren </t>
  </si>
  <si>
    <t>Basavilbaso</t>
  </si>
  <si>
    <t>Bovril</t>
  </si>
  <si>
    <t>Caseros</t>
  </si>
  <si>
    <t>Ceibas</t>
  </si>
  <si>
    <t>Cerrito</t>
  </si>
  <si>
    <t>Chajarí</t>
  </si>
  <si>
    <t xml:space="preserve">Colón </t>
  </si>
  <si>
    <t>Colonia Avellaneda</t>
  </si>
  <si>
    <t>Colonia Ayui</t>
  </si>
  <si>
    <t>Colonia Elía</t>
  </si>
  <si>
    <t>Concepción del Uruguay</t>
  </si>
  <si>
    <t xml:space="preserve">Concordia </t>
  </si>
  <si>
    <t>Conscripto Bernardi</t>
  </si>
  <si>
    <t>Crespo</t>
  </si>
  <si>
    <t xml:space="preserve">Diamante </t>
  </si>
  <si>
    <t>El Pingo</t>
  </si>
  <si>
    <t>Enrique Carbó</t>
  </si>
  <si>
    <t>Estancia Grande</t>
  </si>
  <si>
    <t xml:space="preserve">Federación </t>
  </si>
  <si>
    <t xml:space="preserve">Federal </t>
  </si>
  <si>
    <t>General Campos</t>
  </si>
  <si>
    <t>General Galarza</t>
  </si>
  <si>
    <t>General Ramirez</t>
  </si>
  <si>
    <t>Gilbert</t>
  </si>
  <si>
    <t>Gobernador Maciá</t>
  </si>
  <si>
    <t>Gobernador Mansilla</t>
  </si>
  <si>
    <t xml:space="preserve">Gualeguay </t>
  </si>
  <si>
    <t xml:space="preserve">Gualeguaychú </t>
  </si>
  <si>
    <t>Hasenkamp</t>
  </si>
  <si>
    <t>Hernandez</t>
  </si>
  <si>
    <t>Herrera</t>
  </si>
  <si>
    <t>Ibicuy</t>
  </si>
  <si>
    <t>La Criolla</t>
  </si>
  <si>
    <t>La Paz</t>
  </si>
  <si>
    <t>Larroque</t>
  </si>
  <si>
    <t>Libertador San Martin</t>
  </si>
  <si>
    <t>Los Charrúas</t>
  </si>
  <si>
    <t>Los Conquistadores</t>
  </si>
  <si>
    <t>Lucas Gonzalez</t>
  </si>
  <si>
    <t>María Grande</t>
  </si>
  <si>
    <t xml:space="preserve">Nogoya </t>
  </si>
  <si>
    <t xml:space="preserve">Oro Verde </t>
  </si>
  <si>
    <t>Paraná</t>
  </si>
  <si>
    <t>Piedras Blancas</t>
  </si>
  <si>
    <t xml:space="preserve">Pronunciamiento </t>
  </si>
  <si>
    <t>Pueblo Brugo</t>
  </si>
  <si>
    <t>Pueblo Gral. Belgrano</t>
  </si>
  <si>
    <t>Pueblo Liebig</t>
  </si>
  <si>
    <t>Puerto Yerúa</t>
  </si>
  <si>
    <t>Rosario del Tala</t>
  </si>
  <si>
    <t>San Benito</t>
  </si>
  <si>
    <t xml:space="preserve">San Gustavo </t>
  </si>
  <si>
    <t>San Jaime</t>
  </si>
  <si>
    <t xml:space="preserve">San José </t>
  </si>
  <si>
    <t>San José de Feliciano</t>
  </si>
  <si>
    <t xml:space="preserve">San Justo </t>
  </si>
  <si>
    <t>San Salvador</t>
  </si>
  <si>
    <t>Santa Ana</t>
  </si>
  <si>
    <t>Santa Anita</t>
  </si>
  <si>
    <t>Santa Elena</t>
  </si>
  <si>
    <t>Sauce de Luna</t>
  </si>
  <si>
    <t>Seguí</t>
  </si>
  <si>
    <t>Tabossi</t>
  </si>
  <si>
    <t>Ubajay</t>
  </si>
  <si>
    <t xml:space="preserve">Urdinarrain </t>
  </si>
  <si>
    <t xml:space="preserve">Valle María </t>
  </si>
  <si>
    <t>Viale</t>
  </si>
  <si>
    <t xml:space="preserve">Victoria </t>
  </si>
  <si>
    <t>Villa Clara</t>
  </si>
  <si>
    <t>Villa del Rosario</t>
  </si>
  <si>
    <t>Villa Domínguez</t>
  </si>
  <si>
    <t xml:space="preserve">Villa Elisa </t>
  </si>
  <si>
    <t>Villa Hernandarias</t>
  </si>
  <si>
    <t>Villa Mantero</t>
  </si>
  <si>
    <t>Villa Paranacito</t>
  </si>
  <si>
    <t>Villa Urquiza</t>
  </si>
  <si>
    <t>Villaguay</t>
  </si>
  <si>
    <t>Aclaraciones:</t>
  </si>
  <si>
    <t xml:space="preserve">     I. Se aclaró que la planilla debía completarse con los recursos correspondientes a la Adminsitración Pública No Financiera (tal como lo define el título de la planilla). En el caso de la Provincia de Entre Ríos, existen Municipios con Caja de Jubilaciones Propias y Organismos Descentralizados, algunos de los cuales manifestaron la dificultad de incorporar los recursos de esas instituciones, por lo cual expusieron aquellos al pie de la planilla.</t>
  </si>
  <si>
    <t xml:space="preserve">     II. Se solicitó que los recursos expuestos en cada categoría, se ordenen de mayor a menor recaudación.</t>
  </si>
  <si>
    <t xml:space="preserve">    III. Para la exposición dentro de cada categoría (Tasas, Contribuciones, Derechos, Alquileres, Multas, Concesiones), se sugirió analizar la Naturaleza de cada recurso, independientemente de como se encuentre mencionado en la Normativa.</t>
  </si>
  <si>
    <r>
      <rPr>
        <sz val="11"/>
        <color theme="1"/>
        <rFont val="Century Gothic"/>
        <family val="2"/>
      </rPr>
      <t xml:space="preserve"> </t>
    </r>
    <r>
      <rPr>
        <u/>
        <sz val="11"/>
        <color theme="1"/>
        <rFont val="Century Gothic"/>
        <family val="2"/>
      </rPr>
      <t>Contacto por consultas :</t>
    </r>
  </si>
  <si>
    <t>Las planillas estan expuestas tal como fueron remitidas por los Municipios, y en algunas casos fueron reemplazadas por las enviadas posteriormente, en virtud de haber considerado sugerencias desde ésta Dirección, en cuanto a la exposición de la información.</t>
  </si>
  <si>
    <t xml:space="preserve">En cuanto a las distintas consultas realizadas al momento de exponer los datos, se sugirieron algunos criterios a los fines de que lograr un registro uniforme, los cuales ya se vienen explicando en años anteriores desde que se ha puesto en vigencia la solicitud de este formulario, y sobre los cuales se sigue insistiendo para lograr con el paso de los ejercicios, mejoras en la consistencia de la información a publicar: </t>
  </si>
  <si>
    <t>RECIBIDAS AL 31/03/2022</t>
  </si>
  <si>
    <t>RECIBIDAS LUEGO DEL 31/03/2022</t>
  </si>
  <si>
    <t>13:39 hs</t>
  </si>
  <si>
    <r>
      <rPr>
        <b/>
        <sz val="18"/>
        <color theme="1"/>
        <rFont val="Century Gothic"/>
        <family val="2"/>
      </rPr>
      <t>BASE UNICA  Presupuesto 2023</t>
    </r>
    <r>
      <rPr>
        <b/>
        <sz val="21"/>
        <color theme="1"/>
        <rFont val="Century Gothic"/>
        <family val="2"/>
      </rPr>
      <t/>
    </r>
  </si>
  <si>
    <r>
      <t xml:space="preserve">Esta base se confeccionó consolidando en un único archivo, la </t>
    </r>
    <r>
      <rPr>
        <b/>
        <sz val="12"/>
        <color theme="1"/>
        <rFont val="Century Gothic"/>
        <family val="2"/>
      </rPr>
      <t xml:space="preserve"> Planilla 4 "Recursos Propios "</t>
    </r>
    <r>
      <rPr>
        <sz val="12"/>
        <color theme="1"/>
        <rFont val="Century Gothic"/>
        <family val="2"/>
      </rPr>
      <t xml:space="preserve"> completada por cada municipio con la información según el </t>
    </r>
    <r>
      <rPr>
        <b/>
        <sz val="12"/>
        <color theme="1"/>
        <rFont val="Century Gothic"/>
        <family val="2"/>
      </rPr>
      <t>Presupuesto y Ordenanza Tributaria 2023</t>
    </r>
    <r>
      <rPr>
        <sz val="12"/>
        <color theme="1"/>
        <rFont val="Century Gothic"/>
        <family val="2"/>
      </rPr>
      <t>. En dicha base en encuentran en color verde aquellos Municipios que remitieron ésta información respetando la fecha de corte establecida del 31/03/2022; en color amarillo aquellos Municipios que remitieron la planilla en una fecha posterior a la antedicha y en color rojo los Municipios que no enviaron la información.</t>
    </r>
  </si>
  <si>
    <t xml:space="preserve">    IV.  Se observaron diferencias de criterio en los registros de las columnas de "Tasa Fija" y "Tasa variable", por lo cual se sugirió la utilización del Manual metodológico de ésta planilla para ayudar a despejar las dudas.</t>
  </si>
  <si>
    <t xml:space="preserve">    V. Los recursos  que se cobran sobre una tasa ( como los  recargos por mora o fondos municipales), se sugirió se consideren como un "accesorio", y que se expongan en la misma categoría que el recurso principal.</t>
  </si>
  <si>
    <r>
      <t xml:space="preserve">A medida que se iban recepcionando las planillas completas, se realizó un análisis de consistencia de la información en dos apectos: 1) la </t>
    </r>
    <r>
      <rPr>
        <u/>
        <sz val="12"/>
        <color theme="1"/>
        <rFont val="Century Gothic"/>
        <family val="2"/>
      </rPr>
      <t>exposición de los recursos dentro de las categorías</t>
    </r>
    <r>
      <rPr>
        <sz val="12"/>
        <color theme="1"/>
        <rFont val="Century Gothic"/>
        <family val="2"/>
      </rPr>
      <t xml:space="preserve"> que plantea la planilla 4 (impuestos, tasas, contribuciones, derechos, alquileres, multas, concesiones, otros); y 2) el</t>
    </r>
    <r>
      <rPr>
        <u/>
        <sz val="12"/>
        <color theme="1"/>
        <rFont val="Century Gothic"/>
        <family val="2"/>
      </rPr>
      <t xml:space="preserve"> contenido de los  datos requeridos en cada columna</t>
    </r>
    <r>
      <rPr>
        <sz val="12"/>
        <color theme="1"/>
        <rFont val="Century Gothic"/>
        <family val="2"/>
      </rPr>
      <t xml:space="preserve"> (base imponible, periodicidad, alicuotas, tasas, normativa, recaudación). En caso de observarse el faltante de algún dato o inconsistencias notorias, desde esta Dirección se solicitó al Municipio que completara y/o modificara la información, generando en aquellos casos que aceptaron las sugerencias, el intercambio con el Municipio en más de una oportunidad, tratando de mejorar la exposición de los datos. Posteriormente a las modificaciones, se solicitó se remitiera nuevamente la planilla (encontrándose casos donde los datos han quedado sin modificar).</t>
    </r>
  </si>
  <si>
    <t>ADMINISTRACION PUBLICA MUNICIPAL NO FINANCIERA</t>
  </si>
  <si>
    <t>MUNICIPIO: ALDEA MARIA LUISA</t>
  </si>
  <si>
    <t>Planilla Nº 4</t>
  </si>
  <si>
    <t>(2.8) PERÍODO: Presupuesto 2023</t>
  </si>
  <si>
    <t>RECURSOS PROPIOS DEL MUNICIPIO</t>
  </si>
  <si>
    <t>(1)</t>
  </si>
  <si>
    <t>(2.1)</t>
  </si>
  <si>
    <t>(2.2)</t>
  </si>
  <si>
    <t>(2.3)</t>
  </si>
  <si>
    <t>(2.4)</t>
  </si>
  <si>
    <t>(2.5)</t>
  </si>
  <si>
    <t>(2.6)</t>
  </si>
  <si>
    <t>(2.7)</t>
  </si>
  <si>
    <t>RECURSOS PROPIOS DE LOS MUNICIPIOS</t>
  </si>
  <si>
    <t>BASE IMPONIBLE</t>
  </si>
  <si>
    <t>PERIODICIDAD</t>
  </si>
  <si>
    <t>ALÍCUOTA GENERAL</t>
  </si>
  <si>
    <t>ALÍCUOTAS ESPECIALES</t>
  </si>
  <si>
    <t>TASA FIJA</t>
  </si>
  <si>
    <t>TASA VARIABLE</t>
  </si>
  <si>
    <t>Normativa Ordenanza 77/2022</t>
  </si>
  <si>
    <t>RECAUDACIÓN</t>
  </si>
  <si>
    <t>MÍNIMA</t>
  </si>
  <si>
    <t>MÁXIMA</t>
  </si>
  <si>
    <t xml:space="preserve">    - IMPUESTOS</t>
  </si>
  <si>
    <t xml:space="preserve">    - TASAS</t>
  </si>
  <si>
    <t>TASA GENERAL INMOBILIRIA</t>
  </si>
  <si>
    <t>AVALUO</t>
  </si>
  <si>
    <t>BIMESTRAL - ANUAL</t>
  </si>
  <si>
    <t>TITULO I - ART N°: 2 - 3</t>
  </si>
  <si>
    <t>TASA POR INSPECCION SANITARIA, HIGIENE, PROFILAXIS Y SEGURIDAD</t>
  </si>
  <si>
    <t>INGRESOS BRUTOS</t>
  </si>
  <si>
    <t>MENSUAL</t>
  </si>
  <si>
    <t>6%o</t>
  </si>
  <si>
    <t>3,5%o</t>
  </si>
  <si>
    <t>TITULO V - ART N°: 10 - 14</t>
  </si>
  <si>
    <t>TASA POR INSPECCION DE ANTENAS DE COMUNICACIÓN Y/O SUS ESTRUCTURAS</t>
  </si>
  <si>
    <t>S/ ALTURA DE ESTRUCTURA</t>
  </si>
  <si>
    <t>ANUAL</t>
  </si>
  <si>
    <t xml:space="preserve">TITULO XV - ART N°: 25 </t>
  </si>
  <si>
    <t xml:space="preserve">TASA SANITARIA </t>
  </si>
  <si>
    <t>TITULO XVI - ART N°: 26</t>
  </si>
  <si>
    <t xml:space="preserve">    - CONTRIBUCIONES</t>
  </si>
  <si>
    <t>CONTRIBUCION POR UTILIZACION DE ESPACIO AEREO</t>
  </si>
  <si>
    <t>TITULO IV - ART N°: 8 - 9</t>
  </si>
  <si>
    <t>POR MEJORAS</t>
  </si>
  <si>
    <t>S/ ORDENANZA ESPECIFICA</t>
  </si>
  <si>
    <t>TITULO III - ART N° 7</t>
  </si>
  <si>
    <t xml:space="preserve">    - DERECHOS</t>
  </si>
  <si>
    <t>DERECHOS DE EDIFICACION</t>
  </si>
  <si>
    <t>S/valor construcc.</t>
  </si>
  <si>
    <t>Sin periodicidad</t>
  </si>
  <si>
    <t>3%o</t>
  </si>
  <si>
    <t>TITULO II - ART N°: 4 - 5 - 6</t>
  </si>
  <si>
    <t>LIBRETA SANITARIA</t>
  </si>
  <si>
    <t>Por tres años c/visación anual</t>
  </si>
  <si>
    <t>TITULO VI - ART N° 15</t>
  </si>
  <si>
    <t>INSPECCION HIGIENICO SANITARIA DE VEHICULOS</t>
  </si>
  <si>
    <t>TITULO VII - ART N° 16</t>
  </si>
  <si>
    <t>DESINFECCION Y DESRATIZACION</t>
  </si>
  <si>
    <t>S/ BIEN</t>
  </si>
  <si>
    <t>TITULO VIII - ART N° 17</t>
  </si>
  <si>
    <t>OCUPACION DE LA VIA PUBLICA</t>
  </si>
  <si>
    <t>VARIOS</t>
  </si>
  <si>
    <t>DIARIA O ANUAL</t>
  </si>
  <si>
    <t>TITULO X - ART N° 19</t>
  </si>
  <si>
    <t>ESPECTACULOS PUBLICOS Y DEPORTIVOS</t>
  </si>
  <si>
    <t>S/ EVENTO</t>
  </si>
  <si>
    <t>TITULO XI - ART N° 20</t>
  </si>
  <si>
    <t>RIFAS</t>
  </si>
  <si>
    <t>TOTAL DE N° QUE CIRCULEN EN MUNICIPIO</t>
  </si>
  <si>
    <t>CAPITULO II - ART N° 21</t>
  </si>
  <si>
    <t>VENDEDORES AMBULANTES</t>
  </si>
  <si>
    <t>NO</t>
  </si>
  <si>
    <t>OCUPACION</t>
  </si>
  <si>
    <t>TITULO XII - ART N° 22</t>
  </si>
  <si>
    <t>ACTUACIONES ADMINISTRATIVAS</t>
  </si>
  <si>
    <t>Según trámite</t>
  </si>
  <si>
    <t>Por trámite</t>
  </si>
  <si>
    <t>TITULO XIII - ART N° 23</t>
  </si>
  <si>
    <t>LOCALIZACION Y/O HABILITACION DE ANTENAS</t>
  </si>
  <si>
    <t>UNICA</t>
  </si>
  <si>
    <t>TITULO XIV - ART N° 24</t>
  </si>
  <si>
    <t xml:space="preserve">    - ALQUILERES</t>
  </si>
  <si>
    <t xml:space="preserve">    - MULTAS</t>
  </si>
  <si>
    <t xml:space="preserve">    - CONCESIONES</t>
  </si>
  <si>
    <t xml:space="preserve">    - OTROS</t>
  </si>
  <si>
    <t>CONEXIÓN DE AGUA</t>
  </si>
  <si>
    <t>POR INSTALACION</t>
  </si>
  <si>
    <t>Título XVI - ART N° 27</t>
  </si>
  <si>
    <t xml:space="preserve">Total Recaudación </t>
  </si>
  <si>
    <t>ALDEA SAN ANTONIO</t>
  </si>
  <si>
    <r>
      <rPr>
        <b/>
        <sz val="12"/>
        <rFont val="Calibri"/>
        <family val="2"/>
      </rPr>
      <t>(2.8)</t>
    </r>
    <r>
      <rPr>
        <b/>
        <sz val="11"/>
        <rFont val="Calibri"/>
        <family val="2"/>
      </rPr>
      <t xml:space="preserve"> PERÍODO: con el presupuesto anual al 01 de Enero de 2023</t>
    </r>
  </si>
  <si>
    <t>CRITERIOS PARA COMPLETAR LA PLANILLA:</t>
  </si>
  <si>
    <t>COMPLETAR ORDENANDO LA RECAUDACIÓN DE MAYOR A MENOR (en cada grupo de recursos)</t>
  </si>
  <si>
    <r>
      <t xml:space="preserve">CONSIGNAR EN CADA CELDA SI ES </t>
    </r>
    <r>
      <rPr>
        <b/>
        <sz val="12"/>
        <rFont val="Calibri"/>
        <family val="2"/>
      </rPr>
      <t>%</t>
    </r>
    <r>
      <rPr>
        <sz val="12"/>
        <rFont val="Calibri"/>
        <family val="2"/>
      </rPr>
      <t xml:space="preserve"> o </t>
    </r>
    <r>
      <rPr>
        <b/>
        <sz val="12"/>
        <rFont val="Calibri"/>
        <family val="2"/>
      </rPr>
      <t>$</t>
    </r>
  </si>
  <si>
    <t>Código Fiscal-Ord. Tributaria Anual 2023-Ord.523/2022</t>
  </si>
  <si>
    <t>MUNICIPIO DE ALDEA SAN ANTONIO:</t>
  </si>
  <si>
    <t xml:space="preserve">TASA I.S.H.P Y SEGURIDAD </t>
  </si>
  <si>
    <t>Ingesos brutos</t>
  </si>
  <si>
    <t>Bimestral</t>
  </si>
  <si>
    <t>Título II</t>
  </si>
  <si>
    <t>TASA POR ALUMBRADO PÚBLICO</t>
  </si>
  <si>
    <t>Mensual</t>
  </si>
  <si>
    <t>Título V</t>
  </si>
  <si>
    <t>TASA CONTR.ÚNICA DISTR.DE ELECTRICIDAD</t>
  </si>
  <si>
    <t>Título III</t>
  </si>
  <si>
    <t>TASA GENERAL INMOBILIARIA : Planta 1 a 7:</t>
  </si>
  <si>
    <t xml:space="preserve">Por tramo de Avalúo, Tasa fija más alícuota </t>
  </si>
  <si>
    <t>Bimestral/Semestral</t>
  </si>
  <si>
    <t>Título I</t>
  </si>
  <si>
    <t>Sin límites de avalúo</t>
  </si>
  <si>
    <t>FONDO MUNICIPAL DE PROMOCIÓN DE LA COMUNIDAD Y TURISMO</t>
  </si>
  <si>
    <t>TGI Y TISHPS</t>
  </si>
  <si>
    <t>Titulo XIII</t>
  </si>
  <si>
    <t>Cordón cuneta y veredas</t>
  </si>
  <si>
    <t>Por mts. Lineal frente</t>
  </si>
  <si>
    <t>Hasta 36 cuotas</t>
  </si>
  <si>
    <t>Ord.043/2012</t>
  </si>
  <si>
    <t>Cordón cuneta con Afectación</t>
  </si>
  <si>
    <t>Ord.473/2021</t>
  </si>
  <si>
    <t>Enrripiado</t>
  </si>
  <si>
    <t>Red Cloacal</t>
  </si>
  <si>
    <t>Por conección</t>
  </si>
  <si>
    <t>Hasta 10 cuotas</t>
  </si>
  <si>
    <t>Ord.411/2019</t>
  </si>
  <si>
    <t>USO DE EQUIPOS E INSTALACIONES:</t>
  </si>
  <si>
    <t>S/equipo contratado</t>
  </si>
  <si>
    <t>Por hora</t>
  </si>
  <si>
    <t>1 litro de gas oil</t>
  </si>
  <si>
    <t>122 litros de gas oil</t>
  </si>
  <si>
    <t>Título VI-Cap.I</t>
  </si>
  <si>
    <t>Título XII</t>
  </si>
  <si>
    <t>CEMENTERIO</t>
  </si>
  <si>
    <t>Según ubicación de nicho</t>
  </si>
  <si>
    <t>Por años de concesión</t>
  </si>
  <si>
    <t>Título XV</t>
  </si>
  <si>
    <t>DISPOSICIONES COMPL.Y TRANSITORIAS</t>
  </si>
  <si>
    <t>s/deuda</t>
  </si>
  <si>
    <t>Título XVI</t>
  </si>
  <si>
    <t>DERECHO DE EDIFICACIÓN</t>
  </si>
  <si>
    <t>Título XI</t>
  </si>
  <si>
    <t>SALUD PUBLICA MUNICIPAL</t>
  </si>
  <si>
    <t>Por cinco años c/visación anual</t>
  </si>
  <si>
    <t>Título IV- Cap.II</t>
  </si>
  <si>
    <t>Por día de venta</t>
  </si>
  <si>
    <t>Título IX</t>
  </si>
  <si>
    <t>RECARGOS POR MORA</t>
  </si>
  <si>
    <t>Deuda</t>
  </si>
  <si>
    <t>0,067% diario más multa de 2,5%</t>
  </si>
  <si>
    <t>C.Fiscal Parte Gral.Cap.VII</t>
  </si>
  <si>
    <t>MULTAS POR INFRACCIONES DE TRANSITO</t>
  </si>
  <si>
    <t>Lts.gasoil Seg/infracción</t>
  </si>
  <si>
    <t>Pago único</t>
  </si>
  <si>
    <t>50 lts gasoil</t>
  </si>
  <si>
    <t>70 lts gasoil</t>
  </si>
  <si>
    <t>Título XVII-Cap VI</t>
  </si>
  <si>
    <t>CÓDIGO BÁSICO MUNICIPAL DE FALTAS</t>
  </si>
  <si>
    <t>Según infracción</t>
  </si>
  <si>
    <t>Título XVII</t>
  </si>
  <si>
    <t>INTERESES Y RENTAS (Aplicaciones financieras)</t>
  </si>
  <si>
    <t>Sobre monto de inversión</t>
  </si>
  <si>
    <t>Sin perioricidad</t>
  </si>
  <si>
    <t>OTROS INGRESOS</t>
  </si>
  <si>
    <t>Auspicios/otros</t>
  </si>
  <si>
    <t>TRABAJO POR CUENTA DE PARTICULARES</t>
  </si>
  <si>
    <t>Según trabajo realiz.</t>
  </si>
  <si>
    <t>Título XIII</t>
  </si>
  <si>
    <t>TUBOS DE ALCANT. BLOQUES, LOZ. Y OTROS</t>
  </si>
  <si>
    <t>Según tamaño(Ø )</t>
  </si>
  <si>
    <t>Por unidad</t>
  </si>
  <si>
    <t>Título VI-Cap.II</t>
  </si>
  <si>
    <t>INTERESES PRÉSTAMOS del  FONDO DE PROMOCIÓN ECONOMICA MUNICIPAL</t>
  </si>
  <si>
    <t>Sobre saldo préstamo</t>
  </si>
  <si>
    <t>Ord.014/2012</t>
  </si>
  <si>
    <t>INSTITUCIONES DE SEGURIDAD SOCIAL:</t>
  </si>
  <si>
    <t>CAJA MUNICIPAL DE JUBILACIONES Y PENSIONES DE ALDEA SAN ANTONIO:</t>
  </si>
  <si>
    <t xml:space="preserve">ALQUILERES </t>
  </si>
  <si>
    <t>Según ocupación y cantidad de personas</t>
  </si>
  <si>
    <t>OTROS INGRESOS:</t>
  </si>
  <si>
    <t>RECARGOS:</t>
  </si>
  <si>
    <t>ORGANISMOS DESCENTRALIZADOS:</t>
  </si>
  <si>
    <t>INSTITUTO DE ESTUDIOS SUPERIORES SAN ANTONIO:</t>
  </si>
  <si>
    <t>INSCRIPCIÓN, REINSCRIPCIÓN, ARANCEL MENSUAL:</t>
  </si>
  <si>
    <t>Por alumno</t>
  </si>
  <si>
    <t>RECARGOS POR ATRASO EN EL PAGO:</t>
  </si>
  <si>
    <t>Sobre la deuda</t>
  </si>
  <si>
    <t>INTERÉS INVERSIONES FINANCIERAS:</t>
  </si>
  <si>
    <t>ver</t>
  </si>
  <si>
    <r>
      <t xml:space="preserve">MUNICIPIO: </t>
    </r>
    <r>
      <rPr>
        <b/>
        <sz val="12"/>
        <rFont val="Calibri"/>
        <family val="2"/>
      </rPr>
      <t>CERRITO</t>
    </r>
  </si>
  <si>
    <t>PERÍODO: PRESUPUESTO 2023</t>
  </si>
  <si>
    <t>NORMATIVA</t>
  </si>
  <si>
    <t>HIGIENE, PROFILAXIS Y SEGURIDAD</t>
  </si>
  <si>
    <t>INGRESOS BRUTOS DECLARADOS</t>
  </si>
  <si>
    <t>12 %º</t>
  </si>
  <si>
    <t>5 %º</t>
  </si>
  <si>
    <t>50%º</t>
  </si>
  <si>
    <t>CTM ART. 213 AL 230</t>
  </si>
  <si>
    <t>GENERAL INMOBILIARIA</t>
  </si>
  <si>
    <t>BIMESTRAL</t>
  </si>
  <si>
    <t xml:space="preserve">POR ZONA </t>
  </si>
  <si>
    <t>6,5 %º</t>
  </si>
  <si>
    <t>8,5%º</t>
  </si>
  <si>
    <t>CTM ART. 83 AL 102</t>
  </si>
  <si>
    <t>SERVICIO RED CLOACAL</t>
  </si>
  <si>
    <t>CTM ART. 113 AL 124</t>
  </si>
  <si>
    <t>ESPECTACULOS PUBLICOS</t>
  </si>
  <si>
    <t>CTM ART. 149 AL 155</t>
  </si>
  <si>
    <t>PUBLICIDAD Y PROPAGANDA</t>
  </si>
  <si>
    <t>CTM ART. 161 AL 166</t>
  </si>
  <si>
    <t>RECUPERO OBRA PAVIMENTO</t>
  </si>
  <si>
    <t>METRO LINEAL</t>
  </si>
  <si>
    <t>CTM ART. 112</t>
  </si>
  <si>
    <t>RECUPERO OBRA CLOACAS</t>
  </si>
  <si>
    <t>M2 DEL INMUEBLE</t>
  </si>
  <si>
    <t>RESIDENCIA GERONTOLOGICA</t>
  </si>
  <si>
    <t>ADULTO MAYOR</t>
  </si>
  <si>
    <t>CTM ART. 240 AL 242</t>
  </si>
  <si>
    <t>DIARIO</t>
  </si>
  <si>
    <t>CTM ART. 234 AL 237</t>
  </si>
  <si>
    <t>DERECHO DE CEMENTERIO</t>
  </si>
  <si>
    <t>DESTINO</t>
  </si>
  <si>
    <t>CTM ART.185 AL 191</t>
  </si>
  <si>
    <t>JARDIN MATERNAL</t>
  </si>
  <si>
    <t>ALUMNO</t>
  </si>
  <si>
    <t>CTM ART. 196 AL 197</t>
  </si>
  <si>
    <t>DERECHO DE CONSTRUCCION</t>
  </si>
  <si>
    <t>PRESENTACION</t>
  </si>
  <si>
    <t>3 %º</t>
  </si>
  <si>
    <t>CTM ART. 103 AL 108</t>
  </si>
  <si>
    <t>CTM ART. 181 AL 184</t>
  </si>
  <si>
    <t>CUOTA BIBLIOTECA PUBLICA</t>
  </si>
  <si>
    <t>CTM ART. 198</t>
  </si>
  <si>
    <t>INSPECCION</t>
  </si>
  <si>
    <t>CTM ART. 125 AL 148</t>
  </si>
  <si>
    <t>CTM ART. 167 AL 176</t>
  </si>
  <si>
    <t>MULTAS Y RECARGOS</t>
  </si>
  <si>
    <t>CTM ART. 25 AL 41</t>
  </si>
  <si>
    <t>MULTAS POR INFRACCION</t>
  </si>
  <si>
    <t>INFRACCION</t>
  </si>
  <si>
    <t>30 UF</t>
  </si>
  <si>
    <t>5000 UF</t>
  </si>
  <si>
    <t>ORDENANZA 913 DEL 27/07/2015</t>
  </si>
  <si>
    <t>VIVIENDAS CIRCULO CERRADO</t>
  </si>
  <si>
    <t>ORDENANZA 957 DEL 26/07/2017</t>
  </si>
  <si>
    <t>FONDO COMUNITARIO</t>
  </si>
  <si>
    <t>CTM ART. 238 AL 239</t>
  </si>
  <si>
    <t>REFACCION DE VIVIENDAS CIRCULO CERRADO</t>
  </si>
  <si>
    <t>ORDENANZA 712 DEL 28/12/2006</t>
  </si>
  <si>
    <t>INGRESOS VARIOS</t>
  </si>
  <si>
    <t>ESPORADICO</t>
  </si>
  <si>
    <t>INGRESOS QUE NO SE AJUSTAN A NINGUNA CUENTA DEL CODIGO TRIBUTARIO</t>
  </si>
  <si>
    <t>VENTA TERRENOS PARQUE INDUSTRIAL</t>
  </si>
  <si>
    <t>ORDENANZA 888 DEL 14/05/2014</t>
  </si>
  <si>
    <t>RECUPERO PRESTAMOS PYMEP</t>
  </si>
  <si>
    <t>CUOTAS POR CONVENIO</t>
  </si>
  <si>
    <t>CONVENIOS ESPECIFICOS PARA CADA PRESTAMO</t>
  </si>
  <si>
    <t>* UNIDAD FIJA (UF): 1 litro de nafta es igual a 1 unidad fija.</t>
  </si>
  <si>
    <t>* CTM: CODIGO TRIBUTARIO MUNICIPAL ORDENANZA Nº 1116 - 30/11/2022.</t>
  </si>
  <si>
    <t>MUNICIPIO: CHAJARI</t>
  </si>
  <si>
    <t>RECURSOS PROPIOS DEL MUNICIPIO CHAJARI</t>
  </si>
  <si>
    <t>TASA INSPECCION SANITARIA, HIGIENE, PROFILAXIS Y SEGURIDAD</t>
  </si>
  <si>
    <t>FACTURACION</t>
  </si>
  <si>
    <t>Ord. 1704 Dec. 1260/2022</t>
  </si>
  <si>
    <t>FONDO INFRAESTRUCTURA</t>
  </si>
  <si>
    <t>TASAS</t>
  </si>
  <si>
    <t>TASA POR SERVICIOS SANITARIOS</t>
  </si>
  <si>
    <t>TASA GENERAL INMOBILIARIA</t>
  </si>
  <si>
    <t>INSPECCION INSTALACIONES ELECTRICAS</t>
  </si>
  <si>
    <t>FONDO DEFENSA CIVIL</t>
  </si>
  <si>
    <t>1,5 LTS. NAFTA</t>
  </si>
  <si>
    <t>CONTROL BROMATOLOGICO</t>
  </si>
  <si>
    <t>DESINFECCION, DESINSECTACION Y DESRATIZACION</t>
  </si>
  <si>
    <t>RECOLECCION RESIDUOS PATOLOGICOS</t>
  </si>
  <si>
    <t>CONTRIBUCION POR MEJORAS PAVIMENTO</t>
  </si>
  <si>
    <t>MTS. DE FRENTE</t>
  </si>
  <si>
    <t>DERECHO OFICINA Y SELLADOS</t>
  </si>
  <si>
    <t>CONSTRUCCIONES</t>
  </si>
  <si>
    <t>M2</t>
  </si>
  <si>
    <t>SERVICIOS SANITARIOS</t>
  </si>
  <si>
    <t>OCUPACION VIA PUBLICA</t>
  </si>
  <si>
    <t>QUINQUENIO</t>
  </si>
  <si>
    <t>RESIDENCIA ESTUDIANTIL</t>
  </si>
  <si>
    <t>MULTAS CODIGO DE FALTAS</t>
  </si>
  <si>
    <t>TASA</t>
  </si>
  <si>
    <t>CANON VARIOS</t>
  </si>
  <si>
    <t>CANON MERCADO POPULAR</t>
  </si>
  <si>
    <t>O.A.A.V.</t>
  </si>
  <si>
    <t>TASA POR SERVICIOS DE SALUD</t>
  </si>
  <si>
    <t>INGRESOS DIRECCION DE SERVICIOS PUBLICOS</t>
  </si>
  <si>
    <t>UN SOL PARA TU HOGAR</t>
  </si>
  <si>
    <t>MICROCREDITOS</t>
  </si>
  <si>
    <t>PROGRAMA CHAJARI CONECTA</t>
  </si>
  <si>
    <t>MEDIDORES AGUA</t>
  </si>
  <si>
    <t>INGRESOS BALNEARIO CAMPING</t>
  </si>
  <si>
    <t>CHAJARI EN BICI</t>
  </si>
  <si>
    <t>INGRESOS DIRECCION DE DEPORTES</t>
  </si>
  <si>
    <t>TOTAL</t>
  </si>
  <si>
    <t>MUNICIPIO:  MUNICIPIO DE COLONIA AVELLANEDA</t>
  </si>
  <si>
    <r>
      <t xml:space="preserve">(2.8) PERÍODO: </t>
    </r>
    <r>
      <rPr>
        <b/>
        <sz val="12"/>
        <color indexed="8"/>
        <rFont val="Calibri"/>
        <family val="2"/>
      </rPr>
      <t xml:space="preserve"> Presupuesto 2023</t>
    </r>
  </si>
  <si>
    <t xml:space="preserve">TASA INSP. PERIODICA Y MANT. DEL ALUM. PUBLICO </t>
  </si>
  <si>
    <t>KWH</t>
  </si>
  <si>
    <t>Ord. 007/2022</t>
  </si>
  <si>
    <t>TASA POR INSPECCION SANITARIA,HIGIENE, PROFILAXIS Y SEGURIDAD</t>
  </si>
  <si>
    <t>ANUAL Y TRIMESTRAL</t>
  </si>
  <si>
    <t>TASA POR OBRAS SANITARIAS</t>
  </si>
  <si>
    <t>M3 CONSUMIDOS</t>
  </si>
  <si>
    <t>BIMESTRAL CON 2 CUOTAS MENSUALES</t>
  </si>
  <si>
    <t>CONTRIBUCION PARA OBRA PUBLICA (FONDOS MUN.)</t>
  </si>
  <si>
    <t>CARNET DE CONDUCIR</t>
  </si>
  <si>
    <t>DIARIA</t>
  </si>
  <si>
    <t>MULTAS INSPECCIONES</t>
  </si>
  <si>
    <t>12 lts de nafta para el pago voluntario</t>
  </si>
  <si>
    <t xml:space="preserve">Resol. de la Junta de Fomento 26/09 </t>
  </si>
  <si>
    <t>23 unidades de multa para retito y 1 (1/2) UM por cada dia de estadia</t>
  </si>
  <si>
    <t xml:space="preserve"> y Ord 101/2014</t>
  </si>
  <si>
    <t>INTERESES POR MORA</t>
  </si>
  <si>
    <t>OTROS SERVICIOS</t>
  </si>
  <si>
    <t>OTROS RECURSOS TRIBUTARIOS PROPIOS</t>
  </si>
  <si>
    <t>Observaciones:</t>
  </si>
  <si>
    <t>Columna (2.6) pendiente de revisión, aún se aguarda por la nueva tarifaria que regirá el año fiscal.</t>
  </si>
  <si>
    <t>Columna (2.7) se ha completado dada la aprobación del presupuesto anual 2023 mediante Ord. 42/22</t>
  </si>
  <si>
    <r>
      <t xml:space="preserve">MUNICIPIO:  </t>
    </r>
    <r>
      <rPr>
        <b/>
        <sz val="12"/>
        <color indexed="10"/>
        <rFont val="Calibri"/>
        <family val="2"/>
      </rPr>
      <t>Municpalidad de Concepción del Uruguay</t>
    </r>
  </si>
  <si>
    <r>
      <t>(2.8) PERÍODO: Presupuesto</t>
    </r>
    <r>
      <rPr>
        <b/>
        <sz val="12"/>
        <color indexed="10"/>
        <rFont val="Calibri"/>
        <family val="2"/>
      </rPr>
      <t xml:space="preserve"> 2023</t>
    </r>
  </si>
  <si>
    <t>SEGURIDAD E HIGIENE</t>
  </si>
  <si>
    <t>Monto neto declarado ( total de ingresos brutos devengados )</t>
  </si>
  <si>
    <t>ORDENANZAS Nº 2979, 2980, 8940,  10002, 10740</t>
  </si>
  <si>
    <t>Según servicio recibido, zona geografica, valores de costos de cada servicio, valores minimos según zona, coeficientes de ajustes según variaciones de los costos de dichos servicios y determinacion de la tasa por periodos fiscales mensuales</t>
  </si>
  <si>
    <t>T.G.I.= (S.E. x R.R.+ S.T. x (B.L.+ A.P.+ M.C.+ E.V.)) x C.A. x C.Z.</t>
  </si>
  <si>
    <t>RESTO DEL EJIDO $30,00</t>
  </si>
  <si>
    <t>ZONAS I y II:$42,00</t>
  </si>
  <si>
    <t>ORDENANZA Nº9152</t>
  </si>
  <si>
    <t>ALUMBRADO,BARRIDO Y LIMPIEZA</t>
  </si>
  <si>
    <t xml:space="preserve"> (Superficie edificada * recolección de residuo + superficie del terreno en m2 * (barrido y limpieza +alumbrado público + matenimiento de calles + espacios verdes)) * coeficiente corrector de ajustes * coeficiente corrector de zonas </t>
  </si>
  <si>
    <t>ZONA 1: 1,15 % ZONA 2: 1,00% ZONA 3: 0,80%  ZONA 4: 0,70%</t>
  </si>
  <si>
    <t>ORDENANZAS Nº 2980, 9152,10740</t>
  </si>
  <si>
    <t xml:space="preserve">OBRA SANITARIA MUNICIPAL </t>
  </si>
  <si>
    <t xml:space="preserve">Metros cuadrados de superficies de terrenos y edificación </t>
  </si>
  <si>
    <t>ORDENANZAS Nº 2979 , 9153, 10740</t>
  </si>
  <si>
    <t>BROMATOLOGIA</t>
  </si>
  <si>
    <r>
      <t xml:space="preserve">Determinación con unidad de cobro: se determina el cobro a traves de una </t>
    </r>
    <r>
      <rPr>
        <b/>
        <u/>
        <sz val="11"/>
        <color indexed="8"/>
        <rFont val="Calibri"/>
        <family val="2"/>
      </rPr>
      <t>unidad de cobro</t>
    </r>
    <r>
      <rPr>
        <b/>
        <sz val="11"/>
        <color indexed="8"/>
        <rFont val="Calibri"/>
        <family val="2"/>
      </rPr>
      <t>: medio kilo de novillo en pie del precio que fija el indice de novillo mercado de Liniers mensualmente I.N.M.L. Dicha unidad de cobro se aplica para la determinación en todos los casos de productos gravados por la tasa bromatología.</t>
    </r>
  </si>
  <si>
    <t xml:space="preserve">Mensual </t>
  </si>
  <si>
    <t>ORDENANZAS Nº 2979- 4085-10002-10740</t>
  </si>
  <si>
    <t xml:space="preserve">ESPECTACULO </t>
  </si>
  <si>
    <t xml:space="preserve">Por espectaculo </t>
  </si>
  <si>
    <t xml:space="preserve">Por espectador </t>
  </si>
  <si>
    <t>ORDENANZAS Nº 2980 Y 2979, 9625</t>
  </si>
  <si>
    <t>OTRAS CONTRIBUCIONES- CORTE DE PAVIMENTO</t>
  </si>
  <si>
    <t>Costo real resultante (materiales a precio de reposición +10% gastos generales  y de administración por metro lineal de frente)</t>
  </si>
  <si>
    <t xml:space="preserve">Por obra </t>
  </si>
  <si>
    <t>ORDENANZAS Nº 2979, 8741, 9294</t>
  </si>
  <si>
    <t>* $153 por metro lineal de frente * $266 por metro lineal de frente * $ 129,36 por
metro lineal de frente * $419 por metro
lineal de frente* $318,11 por
unidad funcional *$646,62 por unidad
funcional</t>
  </si>
  <si>
    <t>Por Cordon cuneta, Pavimento flexible, cañeria colectora primaria, pav. Flexible con cordon cuneta, conexión domiciliaria de agua y conexión domiciliaria cloacal</t>
  </si>
  <si>
    <t xml:space="preserve">DERECHOS DE CEMENTERIOS </t>
  </si>
  <si>
    <t xml:space="preserve">Sueldo básico de la categoria 10 del escalafón municipal * los coeficientes  a la fecha que se perciben </t>
  </si>
  <si>
    <t xml:space="preserve">Anual </t>
  </si>
  <si>
    <t>ORDENANZAS Nº 2979 , 2980 Y 9014</t>
  </si>
  <si>
    <t>ESTACIONAMIENTO MEDIDO</t>
  </si>
  <si>
    <t>Por coche estacionado por hora en zona centro</t>
  </si>
  <si>
    <t>30% de la U.F. (unidad fiscal de medida equivalente al precio de 1(un) litro de nafta Premium en estaciones de servicios locales de YPF</t>
  </si>
  <si>
    <t>ORDENANZA Nª9903 Y 10725</t>
  </si>
  <si>
    <t>PAPEL, SELLADOS Y DERECHOS DE OFICINA (ACTUACIONES ADMINISTRATIVAS)</t>
  </si>
  <si>
    <t>Por tipo de presentación, actualización de montos s/ sueldo básico de cat. 10 del escalafón municipal.</t>
  </si>
  <si>
    <t xml:space="preserve">Por presentación </t>
  </si>
  <si>
    <t>ORDENANZA Nº 2979</t>
  </si>
  <si>
    <t xml:space="preserve">ANDEN </t>
  </si>
  <si>
    <t>Por coche (EGRESE O CRUCE)</t>
  </si>
  <si>
    <t>ORDENANZAS Nº 2426 DECRETO Nº 22364</t>
  </si>
  <si>
    <t xml:space="preserve">EMISION, VISACION DUPLICACION DE CARNET </t>
  </si>
  <si>
    <t xml:space="preserve">Unidad de Valor </t>
  </si>
  <si>
    <t xml:space="preserve">Litro de nafta super </t>
  </si>
  <si>
    <t>ORDENANZA 2979- 8398-10282</t>
  </si>
  <si>
    <t>DERECHOS DE CONSTRUCCIÓN</t>
  </si>
  <si>
    <t>Valor de la construcción s/ surperficie cubierta y semicubierta de cada edifición (por metro cuadrado)</t>
  </si>
  <si>
    <t>ORDENANZAS Nº 2979 Y 8741</t>
  </si>
  <si>
    <t>DERECHOS DE OCUPACIÓN DE ESPACIOS PÚBLICOS</t>
  </si>
  <si>
    <t>Por metro cuadrado</t>
  </si>
  <si>
    <t>ORDENANZAS Nº 2979 Y 7711</t>
  </si>
  <si>
    <t xml:space="preserve">MERCADO ARRENDAMIENTO DE PUESTOS Y LOCALES </t>
  </si>
  <si>
    <t>Metros cuadrados del local</t>
  </si>
  <si>
    <t xml:space="preserve">Litro de nafta infinia </t>
  </si>
  <si>
    <t>ORDENANZA Nº 2979 y 10127</t>
  </si>
  <si>
    <t>JUZGADO DE FALTAS</t>
  </si>
  <si>
    <t xml:space="preserve">Contravención - Infracción </t>
  </si>
  <si>
    <t xml:space="preserve">Por acontecimiento </t>
  </si>
  <si>
    <t>T.H.I. MULTAS</t>
  </si>
  <si>
    <t xml:space="preserve">Valor básico Tasa Seguridad e Higiene </t>
  </si>
  <si>
    <t>ORDENANZAS Nº 4357</t>
  </si>
  <si>
    <t>T.G.I. MULTAS</t>
  </si>
  <si>
    <t xml:space="preserve">Valor básico Tasa General Inmobiliaria </t>
  </si>
  <si>
    <t>DOSMU MULTAS</t>
  </si>
  <si>
    <t>ORDENANZAS Nº 4358</t>
  </si>
  <si>
    <t>PRODUCIDO ISLA DEL PUERTO</t>
  </si>
  <si>
    <t>Explotación</t>
  </si>
  <si>
    <t xml:space="preserve">Temporada </t>
  </si>
  <si>
    <t>LICITACION PUBLICA 63/2021 EXP. 1,076,835</t>
  </si>
  <si>
    <t xml:space="preserve">FONDOS MUNICIPALES </t>
  </si>
  <si>
    <t>Derechos y Tasas</t>
  </si>
  <si>
    <t>ORDENANZA Nº 2979-10740</t>
  </si>
  <si>
    <t>Planilla 18</t>
  </si>
  <si>
    <r>
      <t xml:space="preserve">MUNICIPIO:  </t>
    </r>
    <r>
      <rPr>
        <b/>
        <sz val="12"/>
        <rFont val="Calibri"/>
        <family val="2"/>
      </rPr>
      <t>MUNICIPALIDAD DE CONCORDIA</t>
    </r>
  </si>
  <si>
    <t>PERÍODO:  PRESUPUESTO EJERCICIO AÑO 2023</t>
  </si>
  <si>
    <t>RECURSOS PRESUPUESTADO PROPIOS DEL MUNICIPIO</t>
  </si>
  <si>
    <t>ORDENANZA N° 37.880</t>
  </si>
  <si>
    <t>ALICUOTA GENERAL</t>
  </si>
  <si>
    <t>ALICUOTAS ESPECIALES</t>
  </si>
  <si>
    <t>PRESUPUESTADO</t>
  </si>
  <si>
    <t>Observaciones</t>
  </si>
  <si>
    <t xml:space="preserve">ADMINISTRACIÓN PÚBLICA CENTRAL </t>
  </si>
  <si>
    <t>MINIMA</t>
  </si>
  <si>
    <t>MAXIMA</t>
  </si>
  <si>
    <t xml:space="preserve">     IMPUESTOS</t>
  </si>
  <si>
    <t>TASA COMERCIAL</t>
  </si>
  <si>
    <t>ART.19° a 22°OT N° 37.919</t>
  </si>
  <si>
    <t>Tasa Variable: incluye RPC, actividades Art 22° OT</t>
  </si>
  <si>
    <t>TASA POR ALUMBRADO PUBLICO</t>
  </si>
  <si>
    <t>MONTO TOTAL FACTURADO</t>
  </si>
  <si>
    <t>ART.66°OT N° 37.919</t>
  </si>
  <si>
    <t>AVALUO  FISCAL MUNIC.</t>
  </si>
  <si>
    <t>0.000300%</t>
  </si>
  <si>
    <t>0.000600%</t>
  </si>
  <si>
    <t>ART.2°OT N° 37.919</t>
  </si>
  <si>
    <t>Inmuebles con superficies edificadas</t>
  </si>
  <si>
    <t>0.001200%</t>
  </si>
  <si>
    <t xml:space="preserve">Inmuebles baldios </t>
  </si>
  <si>
    <t>CONTRIBUCIONES</t>
  </si>
  <si>
    <t>PAVIMENTO Y CORDON CUNETA</t>
  </si>
  <si>
    <t>POR MTS DE FRENTE</t>
  </si>
  <si>
    <t>DTO 158/2022</t>
  </si>
  <si>
    <t>DERECHOS</t>
  </si>
  <si>
    <t>RIFAS Y APUESTAS (incluye casino, bingos y similares)</t>
  </si>
  <si>
    <t>VALOR RIFA, MTO IMP.</t>
  </si>
  <si>
    <t>ART.46° y 47°OT N° 37.919</t>
  </si>
  <si>
    <t xml:space="preserve"> 5 % organizadores ciudad, 10 %  fuera ciudad, 80 ‰ casinos,Tasa fija: mínimo casinos.</t>
  </si>
  <si>
    <t>POR HORA</t>
  </si>
  <si>
    <t>SEMANAL</t>
  </si>
  <si>
    <t>$40 x HORA</t>
  </si>
  <si>
    <t>ORDENANZA N° 35.701/16 y Modif -Dto 290/ 2020 Y Dto 134/22</t>
  </si>
  <si>
    <t>TERMINAL DE OMNIBUS</t>
  </si>
  <si>
    <t>ART.30°OT N° 37.919</t>
  </si>
  <si>
    <t>Ventanillas, encomiendas, canon andenes, etc.</t>
  </si>
  <si>
    <t xml:space="preserve">DERECHOS DE OFICINAS Y SELLADOS </t>
  </si>
  <si>
    <t>POR SERVICIO</t>
  </si>
  <si>
    <t>ART.58°OT N° 37.919</t>
  </si>
  <si>
    <t>CEMENTERIO (Derechos)</t>
  </si>
  <si>
    <t>ART.32° a 34°OT N° 37.919</t>
  </si>
  <si>
    <t>Inhum., exhumacion, arrendamientos por mts2, etc.</t>
  </si>
  <si>
    <t>DERECHOS A LAS ENTRADAS</t>
  </si>
  <si>
    <t>VALOR DE LAS ENTRADAS</t>
  </si>
  <si>
    <t>POR ESPECTACULOS</t>
  </si>
  <si>
    <t>ART.43° y 44°OT N° 37.919</t>
  </si>
  <si>
    <t>Bailes, expectac. Culturales, parques, etc.</t>
  </si>
  <si>
    <t xml:space="preserve">CONSTRUCCIONES </t>
  </si>
  <si>
    <t>VALOR OBRA</t>
  </si>
  <si>
    <t>POR VISADO, AMPLIACION, REFACCION, ECT</t>
  </si>
  <si>
    <t>1.5 ‰</t>
  </si>
  <si>
    <t>ART.54° y 55°OT N° 37.919</t>
  </si>
  <si>
    <t>ASISTENCIA PUBLICA (Derechos y aranceles)</t>
  </si>
  <si>
    <t>ART.24°OT N° 37.919</t>
  </si>
  <si>
    <t>Libreta sanitaria, grupo sanguíneo, renovación etc.</t>
  </si>
  <si>
    <t>VENDEDORES AMBULANTES (derechos)</t>
  </si>
  <si>
    <t>SEMANAL/MENSUAL</t>
  </si>
  <si>
    <t>ART.48°,49° y 50°OT N° 37.919</t>
  </si>
  <si>
    <t>2 % locales, 5 % otras jurisdicciones;Tasa fija: Mercado Popular Las Pulgas (5 juristas)</t>
  </si>
  <si>
    <r>
      <t>M</t>
    </r>
    <r>
      <rPr>
        <sz val="11"/>
        <color indexed="8"/>
        <rFont val="Arial"/>
        <family val="2"/>
      </rPr>
      <t xml:space="preserve">² </t>
    </r>
  </si>
  <si>
    <t>ART.42°OT N° 37.919</t>
  </si>
  <si>
    <t>Carteles, afiches, fijos, moviles etc.</t>
  </si>
  <si>
    <t xml:space="preserve">ABASTO, INSPECCION VETERINARIA </t>
  </si>
  <si>
    <t xml:space="preserve"> Kg</t>
  </si>
  <si>
    <t xml:space="preserve">POR INTRODUCCION/ INSCRIPCION </t>
  </si>
  <si>
    <t>ART.62 y 63°O.T.37.919</t>
  </si>
  <si>
    <t>AERÓDROMO MUNICIPAL</t>
  </si>
  <si>
    <t>ORDENANZA N° 36.150/17</t>
  </si>
  <si>
    <t>Aterrizaje, estadía, alquiler hangares</t>
  </si>
  <si>
    <t>MULTAS</t>
  </si>
  <si>
    <t>OTROS</t>
  </si>
  <si>
    <t xml:space="preserve">OTROS INGRESOS </t>
  </si>
  <si>
    <t>ORD. 35097/13. ORD. 35.765/16 ORD. 37.919</t>
  </si>
  <si>
    <t>Convenio C.T.M.,intereses invers.Transitorias etc</t>
  </si>
  <si>
    <t>RENTA DIFERENCIAL</t>
  </si>
  <si>
    <t>DIVERSAS TASAS</t>
  </si>
  <si>
    <t>Ocupación via pública, verificación remises etc.</t>
  </si>
  <si>
    <t>INTERESES Y RECARGOS TASAS VARIAS</t>
  </si>
  <si>
    <t>DTO  98/2011</t>
  </si>
  <si>
    <t>INTERESES INVERSIONES TRANSITORIAS</t>
  </si>
  <si>
    <t>TOTAL PRESUPUESTADO</t>
  </si>
  <si>
    <r>
      <t xml:space="preserve">RECURSOS PROPIOS DEL :      </t>
    </r>
    <r>
      <rPr>
        <b/>
        <u/>
        <sz val="16"/>
        <rFont val="Calibri"/>
        <family val="2"/>
        <scheme val="minor"/>
      </rPr>
      <t>MUNICIPIO DE CRESPO</t>
    </r>
  </si>
  <si>
    <t>Tasa Higiene y Seguridad</t>
  </si>
  <si>
    <t>DDJJ</t>
  </si>
  <si>
    <t>Regimen Simplificado  $ 360 p/mes</t>
  </si>
  <si>
    <t>n/a</t>
  </si>
  <si>
    <t>Ord 73/20 ,74/20  y 32/18</t>
  </si>
  <si>
    <t>Tasa General Inmobiliaria</t>
  </si>
  <si>
    <t>M2 LINEAL   Valuacion fiscal</t>
  </si>
  <si>
    <t>BIMESTRAL, TERCIO. Y ANUAL</t>
  </si>
  <si>
    <t>Serv. Agua y Cloacas</t>
  </si>
  <si>
    <t>Valuacion fiscal - Consumo agua</t>
  </si>
  <si>
    <t>BIMESTRAL, TRIM. Y ANUAL</t>
  </si>
  <si>
    <t>Por Bimestre $ 888,77</t>
  </si>
  <si>
    <t>Instal. Electromecanicas</t>
  </si>
  <si>
    <t>Consumo Energia</t>
  </si>
  <si>
    <t>Tasas  Atrasadas</t>
  </si>
  <si>
    <t>Valor Adeudado</t>
  </si>
  <si>
    <t>Mensual según convenio de pago</t>
  </si>
  <si>
    <t>Sist.A.Prev.Ord.55/98  ORD 26/17</t>
  </si>
  <si>
    <t>Mensual según convenio</t>
  </si>
  <si>
    <t>Recuperos Varios</t>
  </si>
  <si>
    <t>Reg. Fac. Pago</t>
  </si>
  <si>
    <t>Actuaciones Administr.</t>
  </si>
  <si>
    <t>Por cada tramite</t>
  </si>
  <si>
    <t>montos fijos según recibo de ingreso</t>
  </si>
  <si>
    <t>Construcciones</t>
  </si>
  <si>
    <t>Salud Publica</t>
  </si>
  <si>
    <t>Vendedores Ambulantes</t>
  </si>
  <si>
    <t>Por dia</t>
  </si>
  <si>
    <t>$ 700,00   p/dia</t>
  </si>
  <si>
    <t>Contravenc.  Y Multas</t>
  </si>
  <si>
    <t>En funcion de la infraccion</t>
  </si>
  <si>
    <t>Ord 73 y 74/18 y 32/18 Codigo de Faltas Ord, 70/96</t>
  </si>
  <si>
    <t>Fondo Municipal Prom.</t>
  </si>
  <si>
    <t>Ingresos Jurisdiccion Municipal</t>
  </si>
  <si>
    <t>Intereses Bancarios</t>
  </si>
  <si>
    <t>Monto Depositado</t>
  </si>
  <si>
    <t>Fecha Vencimiento deposito</t>
  </si>
  <si>
    <t>Ingresos Varios</t>
  </si>
  <si>
    <t xml:space="preserve">Por cada concepto </t>
  </si>
  <si>
    <t>Vta.Bienes Munic.</t>
  </si>
  <si>
    <t>Valor adjudicacion Lic. Vtas.</t>
  </si>
  <si>
    <t>Al perfeccionar la Vta.</t>
  </si>
  <si>
    <t>Fondo Prom.Def.Civil</t>
  </si>
  <si>
    <t>Recupero Cuotas Terreno</t>
  </si>
  <si>
    <t>Según contrato firmado</t>
  </si>
  <si>
    <t>Monto fijo</t>
  </si>
  <si>
    <t>Ingresos por la Realizacion de Eventos</t>
  </si>
  <si>
    <t>Venta total entradas</t>
  </si>
  <si>
    <t>Por Evento realizado</t>
  </si>
  <si>
    <t>Rec.Plan Viviendas</t>
  </si>
  <si>
    <t>Ingresos FONDO PROM CULTURAL</t>
  </si>
  <si>
    <t>Aporte voluntarios</t>
  </si>
  <si>
    <t>Montos fijos Voluntarios</t>
  </si>
  <si>
    <t>Recargo e Interes</t>
  </si>
  <si>
    <t>Diferencia Cambio</t>
  </si>
  <si>
    <t>Valor Mercado menos Valor historico</t>
  </si>
  <si>
    <t>Por c/Operación cambio</t>
  </si>
  <si>
    <t>Tasas Municipales</t>
  </si>
  <si>
    <t>Otros Ingr Jur Municipal</t>
  </si>
  <si>
    <t>Rec plan vivienda</t>
  </si>
  <si>
    <t>Venta bs municipales</t>
  </si>
  <si>
    <r>
      <t xml:space="preserve">MUNICIPIO:  </t>
    </r>
    <r>
      <rPr>
        <b/>
        <sz val="12"/>
        <rFont val="Calibri"/>
        <family val="2"/>
      </rPr>
      <t>DIAMANTE</t>
    </r>
  </si>
  <si>
    <t>(2.8) PERÍODO:  Presupuesto 2023</t>
  </si>
  <si>
    <t>*****************</t>
  </si>
  <si>
    <t>VALUACION FISCAL</t>
  </si>
  <si>
    <t>Los avaluos de las propiedades ,se</t>
  </si>
  <si>
    <r>
      <t>13,01%</t>
    </r>
    <r>
      <rPr>
        <sz val="7"/>
        <color indexed="8"/>
        <rFont val="Arial"/>
        <family val="2"/>
      </rPr>
      <t>0</t>
    </r>
  </si>
  <si>
    <r>
      <t>18,74%</t>
    </r>
    <r>
      <rPr>
        <sz val="7"/>
        <color indexed="8"/>
        <rFont val="Arial"/>
        <family val="2"/>
      </rPr>
      <t>0</t>
    </r>
  </si>
  <si>
    <t>*************</t>
  </si>
  <si>
    <t>Ord. Nro. 1026 C.T.M. Parte Especial - Art. 1</t>
  </si>
  <si>
    <t>incrementaran de acuerdo al</t>
  </si>
  <si>
    <t xml:space="preserve">INDEC, mensualmente. </t>
  </si>
  <si>
    <t xml:space="preserve">Fijadas por la Ordenanza  Nro. 1671 </t>
  </si>
  <si>
    <t>Impositiva  Año 2022 - Art. 1</t>
  </si>
  <si>
    <t>TASA GENERAL INMOBILIARIA ATRASADA</t>
  </si>
  <si>
    <t>IDEM  TASA GENERAL INMOBILIARIA</t>
  </si>
  <si>
    <t>***********</t>
  </si>
  <si>
    <t>Ord. Nro. 1022 C.T.P. General Art. 38 Interés</t>
  </si>
  <si>
    <t>Recargos fuera de plazo: 2.00% Mensual</t>
  </si>
  <si>
    <t>TASA RETRIBUTIVA para ZONAS de CHACRAS y QUINTAS</t>
  </si>
  <si>
    <r>
      <t>14,5%</t>
    </r>
    <r>
      <rPr>
        <sz val="7"/>
        <color indexed="8"/>
        <rFont val="Arial"/>
        <family val="2"/>
      </rPr>
      <t>0</t>
    </r>
  </si>
  <si>
    <r>
      <t>16,3%</t>
    </r>
    <r>
      <rPr>
        <sz val="7"/>
        <color indexed="8"/>
        <rFont val="Arial"/>
        <family val="2"/>
      </rPr>
      <t>0</t>
    </r>
  </si>
  <si>
    <t>(*)</t>
  </si>
  <si>
    <t>INDEC, mensualmente</t>
  </si>
  <si>
    <t>Impositiva  Año 2022 - Art. 6</t>
  </si>
  <si>
    <t>TASA RETRIBUTIVA para ZONAS de CHACRAS y QUINTAS ATRASADA</t>
  </si>
  <si>
    <t>TASA por SERVICIO de AGUA CORRIENTE y CLOACAS</t>
  </si>
  <si>
    <t>1) m2 - 2) MEDIDOR</t>
  </si>
  <si>
    <t xml:space="preserve">Serán aplicables conforme al destino </t>
  </si>
  <si>
    <t>Cod 1 - Sin/Medidor</t>
  </si>
  <si>
    <t>Ord. 1026 C.T.M. Parte Especial – Art. 110</t>
  </si>
  <si>
    <t>al uso del agua, siendo los</t>
  </si>
  <si>
    <t xml:space="preserve">El porcentaje de incremento, para los </t>
  </si>
  <si>
    <t xml:space="preserve">Agua…..……………….…….….$  </t>
  </si>
  <si>
    <t xml:space="preserve">mismos fijados por la Ley  Provincial </t>
  </si>
  <si>
    <t xml:space="preserve">periodos comprendidos a partir  el 1° </t>
  </si>
  <si>
    <t xml:space="preserve">Edif. Agua y Cloacas….. $ </t>
  </si>
  <si>
    <t xml:space="preserve"> Nº 6643 Artículo 17º</t>
  </si>
  <si>
    <t>de enero de 2022 se obtendrá mediante</t>
  </si>
  <si>
    <t>Cod 5 - Con/Medidor</t>
  </si>
  <si>
    <t xml:space="preserve">Fijadas por la Ordenanza  </t>
  </si>
  <si>
    <t>INDEC Mensualmente.</t>
  </si>
  <si>
    <t xml:space="preserve">Agua………………..….…….….$  </t>
  </si>
  <si>
    <t>Nro. 1671 -Impositiva - Art. 36</t>
  </si>
  <si>
    <t>Cod 11- Sin/Medidor - Comercios</t>
  </si>
  <si>
    <t>Cod 15 - Con/Medidor - Comercios</t>
  </si>
  <si>
    <t>TASA por SERVICIO de AGUA CORRIENTE y CLOACAS ATRASADA</t>
  </si>
  <si>
    <t>IDEM  TASA AGUA CTE. y CLOCAS</t>
  </si>
  <si>
    <t>TASA por INSPECCION SANITARIA HIGIENE PROFILXAIS y SEGURIAD</t>
  </si>
  <si>
    <r>
      <t>14%</t>
    </r>
    <r>
      <rPr>
        <sz val="8"/>
        <color indexed="8"/>
        <rFont val="Calibri"/>
        <family val="2"/>
      </rPr>
      <t>0</t>
    </r>
  </si>
  <si>
    <r>
      <t>7%</t>
    </r>
    <r>
      <rPr>
        <sz val="8"/>
        <color indexed="8"/>
        <rFont val="Calibri"/>
        <family val="2"/>
      </rPr>
      <t>0</t>
    </r>
  </si>
  <si>
    <r>
      <t>120%</t>
    </r>
    <r>
      <rPr>
        <sz val="8"/>
        <color indexed="8"/>
        <rFont val="Calibri"/>
        <family val="2"/>
      </rPr>
      <t>0</t>
    </r>
  </si>
  <si>
    <t>**************</t>
  </si>
  <si>
    <t>Ord. Nro. 1026 C.T.M. Parte Especial - Art. 13</t>
  </si>
  <si>
    <t>Impositiva Año 2022 -  Art. 7</t>
  </si>
  <si>
    <t xml:space="preserve">Nro. 1671 -Impositiva </t>
  </si>
  <si>
    <t>Año 2022.  Art. 7 Incisos  a y b</t>
  </si>
  <si>
    <t>TASA por INSPECCION SANITARIA HIGIENE PROFILXAIS y SEGURIAD ATRASADA</t>
  </si>
  <si>
    <t>IDEM  T.I.S.H.P.y.S.</t>
  </si>
  <si>
    <t>SEMESTRAL - ANUAL</t>
  </si>
  <si>
    <t>Ord. Nro. 1026 C.T.M. Parte especial - Art. 8</t>
  </si>
  <si>
    <t>Año 2022.  Art. 8</t>
  </si>
  <si>
    <t>Ord. Nro. 1026 C.T.M. Parte especial - Art. 104</t>
  </si>
  <si>
    <t>Año 2022.  Art. 38</t>
  </si>
  <si>
    <t xml:space="preserve">FONDO PROM. TUR. COM. y O. PCAS. </t>
  </si>
  <si>
    <t>Ord. Nro. 1026 C.T.M. Parte especial - Art. 107</t>
  </si>
  <si>
    <t>Año 2022.  Art. 33</t>
  </si>
  <si>
    <t>RECUPERO CONSTRUCCION CORDON CUNETA</t>
  </si>
  <si>
    <t>METROS LINEALES</t>
  </si>
  <si>
    <t>MENSUAL (cuotas)</t>
  </si>
  <si>
    <t>Decreto 469/17  18/08/2017</t>
  </si>
  <si>
    <t>PAGO CONTADO</t>
  </si>
  <si>
    <t>Decreto 76/18  28/02/2018</t>
  </si>
  <si>
    <t>Decreto 412/18  14/08/2018</t>
  </si>
  <si>
    <t>Decreto 422/18  22/08/2018</t>
  </si>
  <si>
    <t>Decreto 640/21  30/12/2021</t>
  </si>
  <si>
    <t>Decreto 568/21  02/12/2021</t>
  </si>
  <si>
    <t>CEMENETRIO y POMPAS FUNEBRES</t>
  </si>
  <si>
    <t>NICHOS - Secciones y por filas</t>
  </si>
  <si>
    <t>$</t>
  </si>
  <si>
    <t>Ord. Nro. 1026 C.T.M. Parte especial - Art. 55</t>
  </si>
  <si>
    <t>Año 2022.  Art. 16</t>
  </si>
  <si>
    <t>COLUMBARIOS - Secciones y por filas</t>
  </si>
  <si>
    <t>RENOV. 5 Años</t>
  </si>
  <si>
    <t>******************</t>
  </si>
  <si>
    <t>SEPULTURAS -</t>
  </si>
  <si>
    <t>RENOV. 3 Años</t>
  </si>
  <si>
    <t>************</t>
  </si>
  <si>
    <t xml:space="preserve">SERVICIOS VARIOS e INSTALACION de EQUIPOS </t>
  </si>
  <si>
    <t>***************</t>
  </si>
  <si>
    <t>Ord. Nro. 1026 -C.T.M. Parte especial - - Art. 51</t>
  </si>
  <si>
    <t>INCLUYE: Alquiler Maquinas y Equipos</t>
  </si>
  <si>
    <t>Año 2022.  Art. 14</t>
  </si>
  <si>
    <t xml:space="preserve">     Playa de Ordenamiento de Camiones (Strobel)</t>
  </si>
  <si>
    <t xml:space="preserve">CONSTRUCCIONES y AFINES </t>
  </si>
  <si>
    <t xml:space="preserve">Tasación por categorías </t>
  </si>
  <si>
    <t>A calcularse sobre la valuación de</t>
  </si>
  <si>
    <t>Cat. AA -A-B-C-D</t>
  </si>
  <si>
    <t>Ord. Nro. 1026 C.T.M. Parte especial - Art. 96</t>
  </si>
  <si>
    <t>Valor de m2 de edificación</t>
  </si>
  <si>
    <t xml:space="preserve"> la obra. </t>
  </si>
  <si>
    <t xml:space="preserve">Nro. 16871 -Impositiva </t>
  </si>
  <si>
    <t>Por categorías (AA,A, B, C, D).</t>
  </si>
  <si>
    <t>Año 2022.  Art. 29 - Inc. 5</t>
  </si>
  <si>
    <t xml:space="preserve">ARRENDAMIENTO INMUEBLES y CALLES CERRADAS </t>
  </si>
  <si>
    <t>Ord. Nro. 1026 C.T.M. Parte especial - Art. 60</t>
  </si>
  <si>
    <t>Año 2022.  Art. 18</t>
  </si>
  <si>
    <t>TERMINAL de OMNIBUS, DERECHO de ANDEN</t>
  </si>
  <si>
    <t>Licitacion Publica</t>
  </si>
  <si>
    <t xml:space="preserve">Fijado según Decreto de </t>
  </si>
  <si>
    <t>Adjudicacion</t>
  </si>
  <si>
    <t>TANSITO, BROMATOLOGIAS, ADMINISTRATIVAS.</t>
  </si>
  <si>
    <t xml:space="preserve">Ord. Nro. 1022 C.T.M. Parte General - </t>
  </si>
  <si>
    <t>Año 2022.  Art. 37</t>
  </si>
  <si>
    <t>Art. 142,143 - 159 a 169</t>
  </si>
  <si>
    <t>RECUPERO ERRADICACION de VIVIENDAS</t>
  </si>
  <si>
    <t>VENTA de TIERRAS y CASAS MUNICIPALES</t>
  </si>
  <si>
    <t>m2</t>
  </si>
  <si>
    <t xml:space="preserve">Fijado según Ordenanza y </t>
  </si>
  <si>
    <t>Decreto de venta</t>
  </si>
  <si>
    <t xml:space="preserve"> </t>
  </si>
  <si>
    <t>COMERCIALIZACION de RESIDUOS</t>
  </si>
  <si>
    <t>m3</t>
  </si>
  <si>
    <t xml:space="preserve">OBSERVACIONES: </t>
  </si>
  <si>
    <r>
      <t xml:space="preserve">MUNICIPIO:  </t>
    </r>
    <r>
      <rPr>
        <b/>
        <sz val="8"/>
        <rFont val="Calibri"/>
        <family val="2"/>
      </rPr>
      <t>FEDERAL</t>
    </r>
  </si>
  <si>
    <t>Planilla N°4</t>
  </si>
  <si>
    <t xml:space="preserve"> PERÍODO:  PRESUPUESTO 2023</t>
  </si>
  <si>
    <t xml:space="preserve">PRESUPUESTO </t>
  </si>
  <si>
    <t>Tasa de Higiene</t>
  </si>
  <si>
    <t>Ventas por Rubros</t>
  </si>
  <si>
    <t>Ord.N°1,139/21</t>
  </si>
  <si>
    <r>
      <t>Por m</t>
    </r>
    <r>
      <rPr>
        <b/>
        <sz val="8"/>
        <rFont val="Arial"/>
        <family val="2"/>
      </rPr>
      <t>²</t>
    </r>
    <r>
      <rPr>
        <b/>
        <sz val="8"/>
        <rFont val="Calibri"/>
        <family val="2"/>
      </rPr>
      <t xml:space="preserve"> y Ubicacion</t>
    </r>
  </si>
  <si>
    <t>Servicios Sanitarios</t>
  </si>
  <si>
    <t>Por Evaluo y Consumo</t>
  </si>
  <si>
    <t>Cementerio Municipal</t>
  </si>
  <si>
    <t>Por m² y Ubicacion</t>
  </si>
  <si>
    <t>Dcho por Tasas y D.Atrasadas</t>
  </si>
  <si>
    <t>Por Deuda con el Municipio</t>
  </si>
  <si>
    <t>Abasto e Inpeccion Veterinaria</t>
  </si>
  <si>
    <t>Por Contidad</t>
  </si>
  <si>
    <t>kg.</t>
  </si>
  <si>
    <t>Constribucion por Mejoras</t>
  </si>
  <si>
    <t>Según Costo de la Obra</t>
  </si>
  <si>
    <t>Espectaculos Publicos</t>
  </si>
  <si>
    <t>Sobre el Valor de la Entrada</t>
  </si>
  <si>
    <t>C/U</t>
  </si>
  <si>
    <t>Complejo Deportivo</t>
  </si>
  <si>
    <t xml:space="preserve">Por Persona o Grupo </t>
  </si>
  <si>
    <t>Salud Pca Municipal</t>
  </si>
  <si>
    <t>Por Rubro</t>
  </si>
  <si>
    <t>Diario</t>
  </si>
  <si>
    <t xml:space="preserve">Locacion Salones </t>
  </si>
  <si>
    <t>Alquiler para Eventos</t>
  </si>
  <si>
    <t>Faltas Varias (Multas)</t>
  </si>
  <si>
    <t>S/ Codigo de Faltas</t>
  </si>
  <si>
    <t>Concesiones de Bienes Municipales</t>
  </si>
  <si>
    <t>Según Concesion</t>
  </si>
  <si>
    <t>L.P..N°03 y 06/18</t>
  </si>
  <si>
    <t>Inter.Obt.por dtos bancarios</t>
  </si>
  <si>
    <t>Por Plazos Fijos (Bcos)</t>
  </si>
  <si>
    <t>Contribuciones y Ocupacion de la Via Publica</t>
  </si>
  <si>
    <t>Por m² y Ubicación</t>
  </si>
  <si>
    <t>Actuaciones Administrativas</t>
  </si>
  <si>
    <t>Por Codigo Tributario Mun.</t>
  </si>
  <si>
    <t>Recupero Aport. Reintegrable</t>
  </si>
  <si>
    <t>Prestamos a Corto Plazos</t>
  </si>
  <si>
    <t>Recupero Sec. Planta de Residuos</t>
  </si>
  <si>
    <t>Por Venta de Residuos</t>
  </si>
  <si>
    <t>Residentes Hogar de Ancianos</t>
  </si>
  <si>
    <t>Por Ventas de Terrenos</t>
  </si>
  <si>
    <t>Por Cuotas</t>
  </si>
  <si>
    <t>Ingresos sin especificar</t>
  </si>
  <si>
    <t>Según Codigo Varios</t>
  </si>
  <si>
    <t>Recupero Sec.Produccion</t>
  </si>
  <si>
    <t>Por Ventas Sec. Produccion</t>
  </si>
  <si>
    <t>Micro Cred. Para el Des. Econ. Social</t>
  </si>
  <si>
    <t>Según Codigo S.D.S.</t>
  </si>
  <si>
    <t>Disposiciones Varias</t>
  </si>
  <si>
    <t>Varios</t>
  </si>
  <si>
    <t>Ingresos por Promotoras</t>
  </si>
  <si>
    <t>Por Valor de la Obras</t>
  </si>
  <si>
    <t>Trabajo x cta 3º</t>
  </si>
  <si>
    <t>Por Gastos Administrativos</t>
  </si>
  <si>
    <t>Enajenacion de Vehiculos en Dessuso</t>
  </si>
  <si>
    <t>Venta Vehic. En Desuso</t>
  </si>
  <si>
    <t>Por Kg.</t>
  </si>
  <si>
    <t>MUNICIPIO: GENERAL RAMIREZ</t>
  </si>
  <si>
    <t>TASA POR INSPECCION SANITARIA HIGIENE PROFILAXIS Y SEGURIDAD</t>
  </si>
  <si>
    <t>Facturacion mensual</t>
  </si>
  <si>
    <t>-</t>
  </si>
  <si>
    <t>Ord.Tributaria 2587</t>
  </si>
  <si>
    <t>Medido-No medido</t>
  </si>
  <si>
    <t>Bimestre</t>
  </si>
  <si>
    <t xml:space="preserve">seg/medicion </t>
  </si>
  <si>
    <t>Avaluo de propiedad</t>
  </si>
  <si>
    <t>Bimestre o anual</t>
  </si>
  <si>
    <t>ALUMBRADO PUBLICO</t>
  </si>
  <si>
    <t>retencion ENERSA</t>
  </si>
  <si>
    <t>mensual</t>
  </si>
  <si>
    <t xml:space="preserve">  </t>
  </si>
  <si>
    <t>TASA POR HABILITACION COMERCIAL</t>
  </si>
  <si>
    <t>Activo fijo</t>
  </si>
  <si>
    <t>c/5 años</t>
  </si>
  <si>
    <t xml:space="preserve">                                                                                                                                                                                                                                                                                                                                                                                                                                                                                                                                                                                                                                                                                                                                                                                                                                                                                                                                                                                                                                                                                                                                             </t>
  </si>
  <si>
    <t>SISTEMA AHORRO PREVIO</t>
  </si>
  <si>
    <t>valor de Obra</t>
  </si>
  <si>
    <t>DERECHO POR USO INSTALACIONES MUNICIPALES</t>
  </si>
  <si>
    <t>de acuerdo al servicio(ord.trib)</t>
  </si>
  <si>
    <t>diaria</t>
  </si>
  <si>
    <t>de acuerdo al tramite</t>
  </si>
  <si>
    <t>serv limpieza-alquiler de nichos</t>
  </si>
  <si>
    <t xml:space="preserve">  anual</t>
  </si>
  <si>
    <t xml:space="preserve"> tasa $2992,50/alq $ 3990</t>
  </si>
  <si>
    <t>PUBLICIDAD</t>
  </si>
  <si>
    <t>m2 o fraccion y por faz</t>
  </si>
  <si>
    <t>$1995 x mt. en CPM</t>
  </si>
  <si>
    <t>valor de obra</t>
  </si>
  <si>
    <t>DERECHO POR OCUPACION DE ESPACIO PUBLICO</t>
  </si>
  <si>
    <t>metro cuadrado o lineal</t>
  </si>
  <si>
    <t>anual/mensual</t>
  </si>
  <si>
    <t>19 $ x mt. Lineal,$142,5 m2</t>
  </si>
  <si>
    <t>$2250,00/ parques</t>
  </si>
  <si>
    <t>INGRESO POLIDEPORTIVO</t>
  </si>
  <si>
    <t xml:space="preserve">de acuerdo al servicio </t>
  </si>
  <si>
    <t>2136 modulos fiscales</t>
  </si>
  <si>
    <t>en funcion del tiempo de permisos</t>
  </si>
  <si>
    <t>DISPOSICIONES COMPLEMENTARIAS</t>
  </si>
  <si>
    <t xml:space="preserve">% sobre valor de tasa </t>
  </si>
  <si>
    <t>Cod.fiscal 2449</t>
  </si>
  <si>
    <t>CONVENIOS DE PAGO</t>
  </si>
  <si>
    <t>valor de obra o deuda</t>
  </si>
  <si>
    <t>IMPUESTOS ATRASADOS</t>
  </si>
  <si>
    <t xml:space="preserve">deudas año santeriores </t>
  </si>
  <si>
    <t>SALUD PUBLICA</t>
  </si>
  <si>
    <t>carnet sanitario</t>
  </si>
  <si>
    <t>anual</t>
  </si>
  <si>
    <t>MUNICIPIO:  IBICUY</t>
  </si>
  <si>
    <t>ORDENANZA N° 368/2022</t>
  </si>
  <si>
    <t>ZONA URBANA</t>
  </si>
  <si>
    <t>TASAS POR INSPECCION SANITARIA, HIGIENE, PROFILAXIS Y SEGURIDAD</t>
  </si>
  <si>
    <t>ALICUOTA</t>
  </si>
  <si>
    <t>TASAS ATRASADAS</t>
  </si>
  <si>
    <t>A SOBRE AVALUO FISCAL Y DECLARACION JURADA</t>
  </si>
  <si>
    <t>%</t>
  </si>
  <si>
    <t>TASAS POR HABILITACION E INSPECCION (ESTRUCTURAS PORTANTES ANTENAS)</t>
  </si>
  <si>
    <t>POR UNICA VEZ</t>
  </si>
  <si>
    <t>DERECHO DE EXTRACCION DE ARENA,PEDREGULLO Y TIERRA</t>
  </si>
  <si>
    <t>POR C/ METRO CUB. (SE AJUSTARA TRIMESTRALMENTE SEGÚN INDICE INFLACIONARIO ORDENANZA N° 355/2022ART. 1°</t>
  </si>
  <si>
    <t>FONDO MUNICIPAL</t>
  </si>
  <si>
    <t>E.N.E.R.S.A (PROPIEDADES SIN MEDIDOR EXPECTO LAS PROP. RURALES Y SUBRURALES)</t>
  </si>
  <si>
    <t>CONCEPTO DE ALUMBRADO PUBLICO</t>
  </si>
  <si>
    <t>PRECIO DEL KW FACTURADO POR ENERSA</t>
  </si>
  <si>
    <t>SERVICIOS FUNEBRES</t>
  </si>
  <si>
    <t>MONTO FIJO</t>
  </si>
  <si>
    <t>SERVICIOS VARIOS</t>
  </si>
  <si>
    <t>SELLADOS:</t>
  </si>
  <si>
    <t>DERECHO DE RED CLOACAL</t>
  </si>
  <si>
    <t xml:space="preserve">POR LA CONEXIÓN A LA RED MADREC/PERS. MUN. </t>
  </si>
  <si>
    <t>PAGO UNICA VEZ</t>
  </si>
  <si>
    <t>EL PAGO DEL DERECHO DE RED CLOACAL</t>
  </si>
  <si>
    <t>DERECHO A CEMENTERIO</t>
  </si>
  <si>
    <t>SEMESTRAL</t>
  </si>
  <si>
    <t>DERECHO A ESPECTACULOS PUBLICOS, JUEGOS, DIVERCION Y RIFAS</t>
  </si>
  <si>
    <t>POR DIA</t>
  </si>
  <si>
    <t>RECARGO POR MORA E INTERESES</t>
  </si>
  <si>
    <t>A SOBRE AVALUO FISCAL</t>
  </si>
  <si>
    <t>INGRESO COMPLEJO TURISTICO</t>
  </si>
  <si>
    <t>MENSUAL/DIA</t>
  </si>
  <si>
    <t>INSTALACIONES ELECTROMECANICAS</t>
  </si>
  <si>
    <t>ANUAL/MENSUAL</t>
  </si>
  <si>
    <t>$/%</t>
  </si>
  <si>
    <t>ALICUOTA POR PLANO</t>
  </si>
  <si>
    <t>D. DE ABASTO E INSP. VETERINARIA</t>
  </si>
  <si>
    <t>D. DE MATRICULAS</t>
  </si>
  <si>
    <t>INSCRIPCION DE TITULOS</t>
  </si>
  <si>
    <t>VALOR DE LA PROPIEDAD</t>
  </si>
  <si>
    <t>UNICA VEZ</t>
  </si>
  <si>
    <t>MULTAS:</t>
  </si>
  <si>
    <t>MEJORA HABITACIONAL</t>
  </si>
  <si>
    <t>2 SUELDOS CAT. 1 + 12 CUOTAS SIN INTERES</t>
  </si>
  <si>
    <t>PERIODICO</t>
  </si>
  <si>
    <t>INGRESO VENTA DE TERRENOS</t>
  </si>
  <si>
    <t>TAZA ACTIVA DEL BANCO NACION</t>
  </si>
  <si>
    <t>VTA. TERRENOS AFECTADOS</t>
  </si>
  <si>
    <r>
      <t xml:space="preserve">MUNICIPIO:  </t>
    </r>
    <r>
      <rPr>
        <b/>
        <sz val="12"/>
        <color indexed="10"/>
        <rFont val="Calibri"/>
        <family val="2"/>
      </rPr>
      <t>MUNICIPALIDAD DE LA PAZ</t>
    </r>
  </si>
  <si>
    <t>INSPECCION SANITARIA, HIGIENE, PROF Y SEG</t>
  </si>
  <si>
    <t>Actividad</t>
  </si>
  <si>
    <t>ORD 1397 CT</t>
  </si>
  <si>
    <t>TASA DE AGUA Y CLOACAS</t>
  </si>
  <si>
    <t>m²</t>
  </si>
  <si>
    <t>ART. 31 CONTRATO CONCESION SERV.ELECTRICIDAD</t>
  </si>
  <si>
    <t>Canon</t>
  </si>
  <si>
    <t>TASA AMBIENTAL Y  SEGURIDAD CIUDADANA</t>
  </si>
  <si>
    <t>TASA ATRASADA INSP.SANIT.HIG Y SEG.</t>
  </si>
  <si>
    <t>INSPECCION DE INSTALACIONES</t>
  </si>
  <si>
    <t>s/valor energia</t>
  </si>
  <si>
    <t>FONDO PROMOCION COMUN. Y TURISMO</t>
  </si>
  <si>
    <t>Zona</t>
  </si>
  <si>
    <t>TASA ATRASADA TGI- AGUA Y CLOACAS</t>
  </si>
  <si>
    <t>PLAN de FAC.-TASA INMOB.AGUA-CLOACA-AMBIENTAL- Ord.1287/19</t>
  </si>
  <si>
    <t>Ord 1287/19</t>
  </si>
  <si>
    <t>ORD 1287/19</t>
  </si>
  <si>
    <t>TASA ATRASADA GESTION JUDICIAL</t>
  </si>
  <si>
    <t>PLAN de FAC.-TASA HIGIENE y SEG.- Ord.1287/19</t>
  </si>
  <si>
    <t>ESTACIONAM. MEDIDO ORD.1083/13</t>
  </si>
  <si>
    <t>½ hora-1hora</t>
  </si>
  <si>
    <t>CONVENIO POLICIA-MUNIC ORD.1160/15</t>
  </si>
  <si>
    <t>ORD 1160/15</t>
  </si>
  <si>
    <t>TASA POR EXTRACCION</t>
  </si>
  <si>
    <t>$ 270,00</t>
  </si>
  <si>
    <t>$ 270,00 x Kg</t>
  </si>
  <si>
    <t>FO-DE-TUR - FONDO DESARR.TURISTICO</t>
  </si>
  <si>
    <t>CONTRIBUCION p/ MEJORAS</t>
  </si>
  <si>
    <t>mtr lineal</t>
  </si>
  <si>
    <t>Anual - Bi Anual</t>
  </si>
  <si>
    <t>DERECHOS VARIOS TERMAS</t>
  </si>
  <si>
    <t>DERECHO P/REPARACION Y EDIFICACION</t>
  </si>
  <si>
    <t>tasacion</t>
  </si>
  <si>
    <t>p/operación</t>
  </si>
  <si>
    <t>DERECHOS VARIOS</t>
  </si>
  <si>
    <t>USO NATATORIO POLIDEPORTIVO</t>
  </si>
  <si>
    <t>Dia - Mensual -
Temporada</t>
  </si>
  <si>
    <t>por dia -
por persona</t>
  </si>
  <si>
    <t>DERECHOS VARIOS MUSEO REGIONAL</t>
  </si>
  <si>
    <t>Valor entradas</t>
  </si>
  <si>
    <t>Anual</t>
  </si>
  <si>
    <t>LOCALES EXTERNOS POLIFUNCIONAL</t>
  </si>
  <si>
    <t>por local</t>
  </si>
  <si>
    <t>LOCALES TERMINAL</t>
  </si>
  <si>
    <t>ANDENES TERMINAL</t>
  </si>
  <si>
    <t>USO INSTALACIONES POLIDEPORTIVO</t>
  </si>
  <si>
    <t>por hora - por mes</t>
  </si>
  <si>
    <t>LOCALES BALNEARIOS</t>
  </si>
  <si>
    <t>ACTUALIZACION RECARG.E INTERES</t>
  </si>
  <si>
    <t>40% tasas AFIP</t>
  </si>
  <si>
    <t>PRODUCCIÓN PLANTA R.S.U.</t>
  </si>
  <si>
    <t>kg o unidad</t>
  </si>
  <si>
    <t>INTERESES PLAZO FIJO y  DIF.COTIZACION</t>
  </si>
  <si>
    <t>RECUPERO GASTOS CORRIENTES</t>
  </si>
  <si>
    <t>RECUPERO MICROCREDITOS</t>
  </si>
  <si>
    <t>COMIS.COB.ENTRE RIOS SERVICIOS</t>
  </si>
  <si>
    <t>RECUPERO GASTOS CASA ESTUDIANTIL</t>
  </si>
  <si>
    <t>p/persona</t>
  </si>
  <si>
    <t>MUNICIPIO:  LUCAS GONZALEZ</t>
  </si>
  <si>
    <t>Tasa Energía Eléctrica</t>
  </si>
  <si>
    <t xml:space="preserve">KW </t>
  </si>
  <si>
    <t>CTM TIT I Art 1</t>
  </si>
  <si>
    <t>Avalúo Imp Inmob</t>
  </si>
  <si>
    <t>Tasa por Inspección, Higiene, Prof. Y Seg. Púb.</t>
  </si>
  <si>
    <t>Facturación</t>
  </si>
  <si>
    <t>CTM TIT II Art 3</t>
  </si>
  <si>
    <t xml:space="preserve">Tasa de Obras Sanitarias </t>
  </si>
  <si>
    <t>CTM TIT III Art 4</t>
  </si>
  <si>
    <t>Espectáculos Públicos, Rifas y Diversiones</t>
  </si>
  <si>
    <t>Cant espectadores</t>
  </si>
  <si>
    <t>Por evento</t>
  </si>
  <si>
    <t>CTM TIT VIII</t>
  </si>
  <si>
    <t>Recupero Pavimento Hº Aº</t>
  </si>
  <si>
    <t>POR OBRA</t>
  </si>
  <si>
    <t>CTM TIT XI Art 12</t>
  </si>
  <si>
    <t>Recupero Polideportivo Municipal</t>
  </si>
  <si>
    <t>POR USO</t>
  </si>
  <si>
    <t>DECRETO 139</t>
  </si>
  <si>
    <t>Papel Sellado, Legalizaciones y Protestos</t>
  </si>
  <si>
    <t>S/TRAMITE</t>
  </si>
  <si>
    <t>CTM TIT XIV Art 15</t>
  </si>
  <si>
    <t>Cementerio</t>
  </si>
  <si>
    <t>CTM TIT V Cap 4</t>
  </si>
  <si>
    <t>Registro de Títulos</t>
  </si>
  <si>
    <t>Ventas Ambulantes</t>
  </si>
  <si>
    <t>CTM TIT IX Art 10</t>
  </si>
  <si>
    <t>Multas.</t>
  </si>
  <si>
    <t xml:space="preserve">NO </t>
  </si>
  <si>
    <t>S/INFRACCION</t>
  </si>
  <si>
    <t>CODIGO DE  FALTAS</t>
  </si>
  <si>
    <t>Otros ingresos Municipales</t>
  </si>
  <si>
    <t>Orden. Imp. Anual</t>
  </si>
  <si>
    <t>Recargos por Mora.</t>
  </si>
  <si>
    <t>S/DEUDA</t>
  </si>
  <si>
    <t>CTM TIT XVIII Art 20</t>
  </si>
  <si>
    <t xml:space="preserve">MUNICIPIO:  NOGOYA </t>
  </si>
  <si>
    <r>
      <t>(2.8) PERÍODO: Presupuesto</t>
    </r>
    <r>
      <rPr>
        <b/>
        <sz val="12"/>
        <color indexed="8"/>
        <rFont val="Calibri"/>
        <family val="2"/>
      </rPr>
      <t xml:space="preserve"> 2023</t>
    </r>
  </si>
  <si>
    <t>Tasa por Inspección Sanitaria,  Higiene, Profilaxis y Seguridad</t>
  </si>
  <si>
    <t>Monto facturado</t>
  </si>
  <si>
    <t>Ordenanza 1323</t>
  </si>
  <si>
    <t>Tasa de Alumbrado</t>
  </si>
  <si>
    <t>Residenc./Comerc.</t>
  </si>
  <si>
    <t>Avaluo</t>
  </si>
  <si>
    <t>Tasa Obras Sanitarias</t>
  </si>
  <si>
    <t>Metros cuadrados</t>
  </si>
  <si>
    <t>Participación Enersa</t>
  </si>
  <si>
    <t>Fondo Acción Social</t>
  </si>
  <si>
    <t>Tasa por Inspecc.</t>
  </si>
  <si>
    <t>Deudores por tasas Atrasadas</t>
  </si>
  <si>
    <t>Monto adeud.</t>
  </si>
  <si>
    <t>Fondo Obras Sanitarias</t>
  </si>
  <si>
    <t>Tasa Ob. Sanit.</t>
  </si>
  <si>
    <t>Tasa Cementario</t>
  </si>
  <si>
    <t>Nicho</t>
  </si>
  <si>
    <t>Tasa por Actuaciones Administrativas</t>
  </si>
  <si>
    <t>Tasa P/Hab. Locales e Insustrias y Emp. De Servicios</t>
  </si>
  <si>
    <t>Tasa Social</t>
  </si>
  <si>
    <t>Fijo</t>
  </si>
  <si>
    <t>Contribuciones por mejoras</t>
  </si>
  <si>
    <t>Metro lineal de frente</t>
  </si>
  <si>
    <t>Estacionamiento Medido</t>
  </si>
  <si>
    <t>Por C/Registro</t>
  </si>
  <si>
    <t>Ordenanza 1198</t>
  </si>
  <si>
    <t>Servicio de Terminal de Omnibus</t>
  </si>
  <si>
    <t>Por Andenes</t>
  </si>
  <si>
    <t>Registro de Conducir</t>
  </si>
  <si>
    <t>Monto Fijo</t>
  </si>
  <si>
    <t>Por c/ Registro</t>
  </si>
  <si>
    <t>Sisas por vendedores Ambulantes y Otras Localidades</t>
  </si>
  <si>
    <t>Por Vendedor</t>
  </si>
  <si>
    <t>Derecho de Edificación</t>
  </si>
  <si>
    <t>Por metro const.</t>
  </si>
  <si>
    <t>Registro título de Propiedad</t>
  </si>
  <si>
    <t xml:space="preserve">Por tìtulo </t>
  </si>
  <si>
    <t>Ocupación y Uso de la Vía Pública</t>
  </si>
  <si>
    <t>Por metro cuad.</t>
  </si>
  <si>
    <t>Publicidad y Propaganda</t>
  </si>
  <si>
    <t>Inspección Bromatológica</t>
  </si>
  <si>
    <t>Por Evento</t>
  </si>
  <si>
    <t>Recurso de Taxis</t>
  </si>
  <si>
    <t>Por habilitacion</t>
  </si>
  <si>
    <t>Servicio de Utilización del Polideportivo</t>
  </si>
  <si>
    <t>Servicio de Playa de Estacionamiento</t>
  </si>
  <si>
    <t>Por dìa y Vehiculo</t>
  </si>
  <si>
    <t>Arrendamiento</t>
  </si>
  <si>
    <t>Por kg. de Bovino</t>
  </si>
  <si>
    <t>Trimestral</t>
  </si>
  <si>
    <t>Contrato</t>
  </si>
  <si>
    <t>Multas de Tránsito</t>
  </si>
  <si>
    <t>Litros de Nafta</t>
  </si>
  <si>
    <t>Multas Tributarias</t>
  </si>
  <si>
    <t>Monto Adudado</t>
  </si>
  <si>
    <t>Multas Convenio Policia Entre Rios</t>
  </si>
  <si>
    <t>Entradas extraordinarias</t>
  </si>
  <si>
    <t>Eventos Culturales y Deportivos</t>
  </si>
  <si>
    <t>Recargos por Mora</t>
  </si>
  <si>
    <t>Monto de adeud.</t>
  </si>
  <si>
    <t>Venta Residuos Recuperados</t>
  </si>
  <si>
    <t>Entre Rios Servicios</t>
  </si>
  <si>
    <t>Por cobranza</t>
  </si>
  <si>
    <t>Convenio</t>
  </si>
  <si>
    <t>MUNICIPIO: PIEDRAS BLANCAS</t>
  </si>
  <si>
    <r>
      <t>(2.8) PERÍODO: Presupuesto</t>
    </r>
    <r>
      <rPr>
        <b/>
        <sz val="12"/>
        <color indexed="10"/>
        <rFont val="Calibri"/>
        <family val="2"/>
      </rPr>
      <t xml:space="preserve"> </t>
    </r>
    <r>
      <rPr>
        <b/>
        <sz val="12"/>
        <rFont val="Calibri"/>
        <family val="2"/>
      </rPr>
      <t>2022</t>
    </r>
  </si>
  <si>
    <t>1- Tasa Impeccion Sanitaria e Higiene</t>
  </si>
  <si>
    <t>% POR VENTAS</t>
  </si>
  <si>
    <t>TRIBUTARIA ANUAL ORDENANZA Nº 207/21</t>
  </si>
  <si>
    <t>2- Tasa General</t>
  </si>
  <si>
    <t>% S/AVALUO</t>
  </si>
  <si>
    <t xml:space="preserve">3-Tasa por Derecho Instalacion de Antenas </t>
  </si>
  <si>
    <t>1- Contribucion ENEERSA</t>
  </si>
  <si>
    <t>2- Cobranza Sistema Bersa</t>
  </si>
  <si>
    <t>3- Contribucion de Mejoras -  Cloacas</t>
  </si>
  <si>
    <t>OCACIONAL</t>
  </si>
  <si>
    <t>1-Ingreso Camping el Saucedal</t>
  </si>
  <si>
    <t>POR UNIDAD</t>
  </si>
  <si>
    <t>2- Derecho Extraccion Piedra</t>
  </si>
  <si>
    <t>% S/ MTS. 3 EXTRAIDO</t>
  </si>
  <si>
    <t>3- Carnet Conductor</t>
  </si>
  <si>
    <t>4-Ingreso Camping Municipal</t>
  </si>
  <si>
    <t>5-Derecho uso - Sala de Extracción de Miel</t>
  </si>
  <si>
    <t xml:space="preserve">% S/ el precio por Kilo de miel extractada </t>
  </si>
  <si>
    <t>6- Radio FM Municipal</t>
  </si>
  <si>
    <t>7- Servicio de agua - Alcaraz II</t>
  </si>
  <si>
    <t>8-Extraccion de Brosa, Arena, y Suelo Seleccionado (venta)</t>
  </si>
  <si>
    <t>MONTO FIJO POR MTS.</t>
  </si>
  <si>
    <t>9-Cementerio</t>
  </si>
  <si>
    <t>10- Comision - Aula Satelital</t>
  </si>
  <si>
    <t>% POR UNIDAD</t>
  </si>
  <si>
    <t>11- Habilitacion de Remis</t>
  </si>
  <si>
    <t>1- Alquiler Camping</t>
  </si>
  <si>
    <t>2-Alojamiento complejo Posta del Cardenal</t>
  </si>
  <si>
    <t>3-Alojamiento Camping El Saucedal</t>
  </si>
  <si>
    <t>4- Alquiler Cantina Camping</t>
  </si>
  <si>
    <t>5- Alquiler de Maquinas</t>
  </si>
  <si>
    <t>LTS. DE GAS-OIL</t>
  </si>
  <si>
    <t>20 (LITROS)</t>
  </si>
  <si>
    <t>90 (LITROS)</t>
  </si>
  <si>
    <t>6- Alquiler Polideportivo</t>
  </si>
  <si>
    <t>1- Recargo por Mora y Financiacion</t>
  </si>
  <si>
    <t>PORCENTAJE</t>
  </si>
  <si>
    <t>2- Multa y Contravenciones</t>
  </si>
  <si>
    <t>MONTO VARIABLE</t>
  </si>
  <si>
    <t>3- Retencion Forzosa de vehiculos</t>
  </si>
  <si>
    <t>1- Cannon Camping</t>
  </si>
  <si>
    <t>1-Recaudacion Cantina Camping El Saucedal</t>
  </si>
  <si>
    <t>2- Recaudacion Camping IVA</t>
  </si>
  <si>
    <t>3- Recaudacion Venta en la Via Publica</t>
  </si>
  <si>
    <t>9- Venta de ladrillos</t>
  </si>
  <si>
    <t>4- Actuaciones Administrativas</t>
  </si>
  <si>
    <t>5-Venta de chatarra</t>
  </si>
  <si>
    <t>8- Otras</t>
  </si>
  <si>
    <t>7- Venta de pliegos</t>
  </si>
  <si>
    <r>
      <t xml:space="preserve">MUNICIPIO:  </t>
    </r>
    <r>
      <rPr>
        <b/>
        <sz val="12"/>
        <rFont val="Calibri"/>
        <family val="2"/>
      </rPr>
      <t>MUNICIPALIDAD DE PUERTO YERUA</t>
    </r>
  </si>
  <si>
    <t>TASA GENERAL INMOBILIARIA URBANO</t>
  </si>
  <si>
    <t>valor* mts(frente-cuadrados-cubierta)</t>
  </si>
  <si>
    <t>ORD. TRIBUTARIA 22/2022 cap I ART 1</t>
  </si>
  <si>
    <t>total de ventas-categoria monotributo</t>
  </si>
  <si>
    <t>ORD. TRIBUTARIA 22/2022 Titulo II cap 7</t>
  </si>
  <si>
    <t>FONDO TURISMO</t>
  </si>
  <si>
    <t>total de ventas</t>
  </si>
  <si>
    <t>ORD. TRIBUTARIA 22/2022 Titulo XIV, art 36</t>
  </si>
  <si>
    <t>Unidad de ocupacion y zonificacion</t>
  </si>
  <si>
    <t>por servicio</t>
  </si>
  <si>
    <t>ORD.TRIBUTARIA 22/2022 cap II, art 17</t>
  </si>
  <si>
    <t>AGUA POTABLE</t>
  </si>
  <si>
    <t>consumo</t>
  </si>
  <si>
    <t>bimestral</t>
  </si>
  <si>
    <t>ORD. TRIBUTARIA 22/2022 cap II ,art  5</t>
  </si>
  <si>
    <t>TASA POR INSPECCION DE ANTENAS Y ESTRUCTURAS</t>
  </si>
  <si>
    <t>Valor fijo</t>
  </si>
  <si>
    <t xml:space="preserve">ORD TRIBUTARIA 22/2022 cap III Titulo XVI  art 47 y Ord.9/2021 </t>
  </si>
  <si>
    <t>SERVICIO DE CLOACA</t>
  </si>
  <si>
    <t>ORD. TRIBUTARIA 22/2022 cap II ,art  6 Inc f</t>
  </si>
  <si>
    <t>facturacion total</t>
  </si>
  <si>
    <t>ORD TRIBUTARIA 22/2022 cap IV art 19</t>
  </si>
  <si>
    <t>RECUPERO OBRAS DOMICILIARIAS</t>
  </si>
  <si>
    <t>ORD TRIBUTARIA 22/2022 cap II art 5</t>
  </si>
  <si>
    <t>VENDEDOR AMBULANTE</t>
  </si>
  <si>
    <t>por dia</t>
  </si>
  <si>
    <t>esporadico</t>
  </si>
  <si>
    <t>$ 700-$ 800</t>
  </si>
  <si>
    <t>ORD TRIBUTARIA  22/2022 cap II</t>
  </si>
  <si>
    <t>DESAGOTE DOMICILIARIO</t>
  </si>
  <si>
    <t>unidad</t>
  </si>
  <si>
    <t>pago servicio</t>
  </si>
  <si>
    <t>ORD TRIBUTARIA  22/2022 Titulo I cap II art 5</t>
  </si>
  <si>
    <t>MEJORAS AGUA</t>
  </si>
  <si>
    <t>presupuesto</t>
  </si>
  <si>
    <t>según servicio</t>
  </si>
  <si>
    <t>ORD. TRIBUTARIA cap II ,art  5</t>
  </si>
  <si>
    <t>MEJORAS CLOACAS</t>
  </si>
  <si>
    <t>$ 33.100-$ 48.600</t>
  </si>
  <si>
    <t>por trabajo-actuacion administrativa</t>
  </si>
  <si>
    <t>ORD.TRIBUTARIA 22/2022 Titulo XI, art 32</t>
  </si>
  <si>
    <t>REGISTROS DE TITULOS</t>
  </si>
  <si>
    <t>actuacion administrativa(valor de venta)</t>
  </si>
  <si>
    <t>ORD. TRIBUTARIA 22/2022 titulo XI ,art  31</t>
  </si>
  <si>
    <t>EDIFICACIO Y CONSTRUCCION</t>
  </si>
  <si>
    <t xml:space="preserve">sellado </t>
  </si>
  <si>
    <t>ORD. TRIBUTARIA 22/2022 ,art  34</t>
  </si>
  <si>
    <t>EXTRACCION DE MINERALES</t>
  </si>
  <si>
    <t>por tonelada s/escala</t>
  </si>
  <si>
    <t>ORD TRIBUTARIA  22/2022 cap IV Titulo VI  art 24</t>
  </si>
  <si>
    <t xml:space="preserve">RECAUDACION DE EVENTOS </t>
  </si>
  <si>
    <t>según asistencia</t>
  </si>
  <si>
    <t>$ 150 - $10.000</t>
  </si>
  <si>
    <t>ORD TRIBUTARIA 22/2022  titulo VIII, Cap I  art 25</t>
  </si>
  <si>
    <t>HABILITACION DE COMERCIOS</t>
  </si>
  <si>
    <t>inscripcion</t>
  </si>
  <si>
    <t>ORD TRIBUTARIA  22/2022 titulo XI, art 35</t>
  </si>
  <si>
    <t>HABILITACION DE ANTENAS Y EQUIPOS</t>
  </si>
  <si>
    <t>Instalacion</t>
  </si>
  <si>
    <t>$120.000-$190.000</t>
  </si>
  <si>
    <t>BUNGALOWS MUNICIPALES</t>
  </si>
  <si>
    <t>por persona</t>
  </si>
  <si>
    <t>dia</t>
  </si>
  <si>
    <t>ORD TRIBUTARIA 22/2022 cap III Titulo III  art 18</t>
  </si>
  <si>
    <t>TARIFA DE TURISMO</t>
  </si>
  <si>
    <t>CAMPING MUNICIPAL</t>
  </si>
  <si>
    <t>ORD TRIBUTARIA 22/2022 cap III Titulo III  art 19</t>
  </si>
  <si>
    <t>MULTAS E INTERESES</t>
  </si>
  <si>
    <t>actuacion administrativa</t>
  </si>
  <si>
    <t>ORD.TRIBUTARIA 22/2022 -Titulo XV</t>
  </si>
  <si>
    <t>MULTAS E INFRACCIONES DE TRANSITO</t>
  </si>
  <si>
    <t>valor de combustible</t>
  </si>
  <si>
    <t>Codigo de faltas</t>
  </si>
  <si>
    <t>CANON QUINCHO MUNICIPAL</t>
  </si>
  <si>
    <t>canon s/concesion</t>
  </si>
  <si>
    <t>contrato</t>
  </si>
  <si>
    <t>OTROS INGRESOS MUNICIPALES</t>
  </si>
  <si>
    <t>venta de pliegos, intereses plazo fijo, etc</t>
  </si>
  <si>
    <t>Por pliegos, intereses Plazo fijo, etc</t>
  </si>
  <si>
    <t>INGRESOS POLIDEPORTIVO</t>
  </si>
  <si>
    <t>valor ingreso</t>
  </si>
  <si>
    <t>seg.cant.ingresos</t>
  </si>
  <si>
    <t>$120-$250</t>
  </si>
  <si>
    <t>ORD. TRIBUTARIA 22/2022 Capitulo III Titulo III, art 20</t>
  </si>
  <si>
    <t>pago unico</t>
  </si>
  <si>
    <t>ORD. TRIBUTARIA 22/2022 Titulo XI, art 37 inc16</t>
  </si>
  <si>
    <t>COMISION ENTRE RIOS SERVICIOS</t>
  </si>
  <si>
    <t>comision s/convenio</t>
  </si>
  <si>
    <t>RECUPERO PLAN DE VIVIENDA</t>
  </si>
  <si>
    <t>contratos-plan de pagos</t>
  </si>
  <si>
    <t>convenio de pago</t>
  </si>
  <si>
    <t>VENTA DE TERRENO</t>
  </si>
  <si>
    <t>VENTA DE TERRENO A RESIDENTES</t>
  </si>
  <si>
    <t>30 SMVM - tasacion</t>
  </si>
  <si>
    <t>ORD 10/2021 ART 17 Y 22</t>
  </si>
  <si>
    <t>VENTA DE TERRENO A NO RESIDENTES</t>
  </si>
  <si>
    <t>VENTA DE RODADOS</t>
  </si>
  <si>
    <t>subasta publica</t>
  </si>
  <si>
    <t>VENTA DE BIENES DE USO EN DESUSO</t>
  </si>
  <si>
    <r>
      <t xml:space="preserve">MUNICIPIO:  </t>
    </r>
    <r>
      <rPr>
        <b/>
        <sz val="12"/>
        <color indexed="10"/>
        <rFont val="Calibri"/>
        <family val="2"/>
      </rPr>
      <t>ROSARIO DEL TALA</t>
    </r>
  </si>
  <si>
    <r>
      <t xml:space="preserve">CRITERIOS PARA COMPLETAR LA PLANILLA </t>
    </r>
    <r>
      <rPr>
        <b/>
        <sz val="13"/>
        <color indexed="10"/>
        <rFont val="Calibri"/>
        <family val="2"/>
      </rPr>
      <t>(Eliminar estas aclaraciones al momento de presentar la planilla)</t>
    </r>
    <r>
      <rPr>
        <b/>
        <sz val="13"/>
        <color indexed="8"/>
        <rFont val="Calibri"/>
        <family val="2"/>
      </rPr>
      <t xml:space="preserve">: </t>
    </r>
  </si>
  <si>
    <t xml:space="preserve"> A- PERIODO: LA PLANILLA SE COMPLETA CON INFORMACIÓN DEL PRESUPUESTO ANUAL ORIGINAL (sin MODIFICATORIAS), y la ORDENANZA TRIBUTARIA correspondiente a ese nuevo ejercicio.</t>
  </si>
  <si>
    <r>
      <t xml:space="preserve"> B- EXPONER LOS RECURSOS SEGÚN LAS CATEGORÍAS SOLICITADAS EN LA PLANILLA, </t>
    </r>
    <r>
      <rPr>
        <sz val="13"/>
        <color indexed="8"/>
        <rFont val="Calibri"/>
        <family val="2"/>
      </rPr>
      <t>RESPECTO A LA ADMINSITRACIÓN PÚBLICA NO FINANCIERA (Adimistración Central, Instituciones  de la Seguridad Social, y Organismos Descentralizados).</t>
    </r>
  </si>
  <si>
    <r>
      <t xml:space="preserve"> C- REGISTRAR LOS DATOS EN CADA CATEGORÍA, </t>
    </r>
    <r>
      <rPr>
        <sz val="13"/>
        <color indexed="8"/>
        <rFont val="Calibri"/>
        <family val="2"/>
      </rPr>
      <t>ANALIZANDO LA NATURALEZA DEL RECURSO A EXPONER</t>
    </r>
  </si>
  <si>
    <r>
      <t xml:space="preserve"> D- ORDENAR LOS RECURSOS DE MAYOR A MENOR RECAUDACIÓN </t>
    </r>
    <r>
      <rPr>
        <sz val="13"/>
        <color indexed="8"/>
        <rFont val="Calibri"/>
        <family val="2"/>
      </rPr>
      <t>(dentro de cada categoría)</t>
    </r>
  </si>
  <si>
    <r>
      <t xml:space="preserve"> E- CONSIGNAR EN CADA CELDA SI ES </t>
    </r>
    <r>
      <rPr>
        <b/>
        <sz val="13"/>
        <color indexed="60"/>
        <rFont val="Calibri"/>
        <family val="2"/>
      </rPr>
      <t>% o $</t>
    </r>
  </si>
  <si>
    <r>
      <t xml:space="preserve"> F- COLUMNA TASA VARIABLE:</t>
    </r>
    <r>
      <rPr>
        <sz val="13"/>
        <color indexed="8"/>
        <rFont val="Calibri"/>
        <family val="2"/>
      </rPr>
      <t xml:space="preserve"> se registran los conceptos que se cobran a traves de una tasa en $ (No alicuota). Se aclara que </t>
    </r>
    <r>
      <rPr>
        <b/>
        <sz val="13"/>
        <color indexed="8"/>
        <rFont val="Calibri"/>
        <family val="2"/>
      </rPr>
      <t>No se refiere al valor minimo a pagar</t>
    </r>
    <r>
      <rPr>
        <sz val="13"/>
        <color indexed="8"/>
        <rFont val="Calibri"/>
        <family val="2"/>
      </rPr>
      <t>, ese dato No se debe registrar en la planilla.</t>
    </r>
  </si>
  <si>
    <t>TASA POR INSP SANITARIA, HIGIENE Y PROFILAXIS</t>
  </si>
  <si>
    <t xml:space="preserve">S/FACTURACION </t>
  </si>
  <si>
    <t>OGI 1841</t>
  </si>
  <si>
    <t>TASA GENERAL POR SERVICIOS</t>
  </si>
  <si>
    <t>V. FISCAL</t>
  </si>
  <si>
    <t>TASA GENERAL POR SERVICIOS SANITARIOS Y CLOACAS</t>
  </si>
  <si>
    <t>CANT. ENTRADAS</t>
  </si>
  <si>
    <t>DE EDIFICACION</t>
  </si>
  <si>
    <t>S/PROY OBRA</t>
  </si>
  <si>
    <t>FIJO</t>
  </si>
  <si>
    <t>Por Hora</t>
  </si>
  <si>
    <t>COMEDOR Y QUIOSCO - TERMINAL DE OMNIBUS</t>
  </si>
  <si>
    <t>S/ LIC. PUB.</t>
  </si>
  <si>
    <t>CANTINA EL CEIBO</t>
  </si>
  <si>
    <t>FIJA</t>
  </si>
  <si>
    <t>FIJA S/CATEGORIA</t>
  </si>
  <si>
    <t>DISPOSIC. COMPLEMENTARIAS</t>
  </si>
  <si>
    <t>TASA EN MORA</t>
  </si>
  <si>
    <t>S/CATEGORIA</t>
  </si>
  <si>
    <t>FIJA S/SERV PRESTADO</t>
  </si>
  <si>
    <t>MUNICIPIO:  MUNICIPALIDAD DE SAN JAIME DE LA FRONTERA</t>
  </si>
  <si>
    <t>TASA POR INSPECCION SANITARIA, HIGIENE, SEGURIDAD Y PROFILAXIS</t>
  </si>
  <si>
    <t>monto de ventas</t>
  </si>
  <si>
    <t>1.6%</t>
  </si>
  <si>
    <t>0.5%</t>
  </si>
  <si>
    <t>3.5%</t>
  </si>
  <si>
    <t>ORD.16/2011</t>
  </si>
  <si>
    <t>Provisión de agua potable  y cloaca</t>
  </si>
  <si>
    <t>inmuble (edificado o baldío)</t>
  </si>
  <si>
    <t>terrenos según zonas de localización, con diferete monto si son baldío o construido</t>
  </si>
  <si>
    <t>Provisión de agua potable y/o cloaca (un solo servicio)</t>
  </si>
  <si>
    <t>METRO CUBICO DE AGUA</t>
  </si>
  <si>
    <t>Contribución especial servicios eléctricos</t>
  </si>
  <si>
    <t>CONSUMO</t>
  </si>
  <si>
    <t>ORD.03/2004 Y 09/1984</t>
  </si>
  <si>
    <t>ACTUACION ADMIN.- VARIOS</t>
  </si>
  <si>
    <t>UNICO</t>
  </si>
  <si>
    <t>Inspección bromatológica</t>
  </si>
  <si>
    <t>UNIDAD</t>
  </si>
  <si>
    <t>ACTUACION ADMINISTRATIVA - ESPECTACULO PUBLICO</t>
  </si>
  <si>
    <t>POR EVENTO / VENTA ENTRADAS</t>
  </si>
  <si>
    <t>ACTUACION ADMINISTRATIVA - RIFAS DE EMISION LOCAL</t>
  </si>
  <si>
    <t>TOTAL EMITIDO</t>
  </si>
  <si>
    <t>ACTUACION ADMINISTRATIVA - RIFAS DE EMISION NO LOCAL</t>
  </si>
  <si>
    <t>EMISION CIRCULANTE EN EJIDO</t>
  </si>
  <si>
    <t>ACTUACION ADMINISTRATIVA - PRESENTACION DE PLANOS</t>
  </si>
  <si>
    <t>ACTUACION ADMINISTRATIVA - INSC. BOLETO COMPRAVENTA</t>
  </si>
  <si>
    <t>ACTUACION ADMIN.- CBIO DOM. COMERCIO O IND.</t>
  </si>
  <si>
    <t>ACTUACION  ADMIN.- PERMISO REUNIONES DANZANTES EN SALONES</t>
  </si>
  <si>
    <t>ACTUACION ADMIN.- LIBRE DEUDA - CERT. FINAL O PARCIAL DE OBRA</t>
  </si>
  <si>
    <t>ACTUACION ADMIN.- SOLICITUD UNIFICACION DE PROPIEDADES</t>
  </si>
  <si>
    <t>ACTUACION ADMIN.- INSCRIPCION PLANO MENSURA</t>
  </si>
  <si>
    <t>ACTUACION ADMIN.- INSCRIPCION TITULO</t>
  </si>
  <si>
    <t>ACTUACION ADMIN.- CARNET CONDUCTOR</t>
  </si>
  <si>
    <t>SERVICIO DE TANQUE ATMOSFERICO</t>
  </si>
  <si>
    <t>ANTENAS</t>
  </si>
  <si>
    <t>CEMENTERIO - INHUMACION</t>
  </si>
  <si>
    <t>CARNET SANITARIO - ALTA</t>
  </si>
  <si>
    <t>PERSONA FISICA - TRABAJADOR</t>
  </si>
  <si>
    <t>UNICO - ALTA</t>
  </si>
  <si>
    <t>CARNET SANITARIO - RENOVACION</t>
  </si>
  <si>
    <t>USO DARSENA - COLECTIVO - TERMINAL DE OMNIBUS</t>
  </si>
  <si>
    <t>VENTANILLA EXPENDIO PASAJES - TERMINAL DE OMNIBUS</t>
  </si>
  <si>
    <t>DARSENA Y PARADA - REMISES Y TAXIS - TERMINAL DE OMNIBUS</t>
  </si>
  <si>
    <t>PALA MECÁNICA - MOTONIVELADORA - RETROEXCAVADORA</t>
  </si>
  <si>
    <t>POR ZONA</t>
  </si>
  <si>
    <t>TIEMPO</t>
  </si>
  <si>
    <t>CAMION VOLCADOR</t>
  </si>
  <si>
    <t>RELLENOS DE TERRENOS</t>
  </si>
  <si>
    <t>M3</t>
  </si>
  <si>
    <t>AGUA POR METRO CUBICO</t>
  </si>
  <si>
    <t>Inspección higiénica de vehículos TRANSPORTE DE CARGAS SIN LOCAL COM.</t>
  </si>
  <si>
    <t>Desinfección y desratización - VEHICULOS EN GENERAL</t>
  </si>
  <si>
    <t>SIN DETALLAR</t>
  </si>
  <si>
    <t>Desinfección y desratización - VEHICULOS DE CARGA</t>
  </si>
  <si>
    <t>Desinfección y desratización - INMUEBLE</t>
  </si>
  <si>
    <t xml:space="preserve">Desratización </t>
  </si>
  <si>
    <t>CEMENTERIO - DERECHO FOSA - NICHO</t>
  </si>
  <si>
    <t>COMERCIANTE OTRA LOCALIDAD</t>
  </si>
  <si>
    <t>EMPRESAS SERVICOS - TRANSPORTE | OTRA LOCALICAD</t>
  </si>
  <si>
    <t>TERRENO MUNICIPAL</t>
  </si>
  <si>
    <t>QUINCENA</t>
  </si>
  <si>
    <t>MULTAS DE TRANSITO</t>
  </si>
  <si>
    <t>ORD.13/2011</t>
  </si>
  <si>
    <t>INTERESES Y MULTAS VARIAS</t>
  </si>
  <si>
    <t>INGRESOS VARIOS MUNICIPALES / CONCEPTOS DETALLADOS PREVIAMENTE NO CLASIFICADOS EN CUENTAS ESPECÍFICAS</t>
  </si>
  <si>
    <t>MUNICIPIO:  SAN JUSTO</t>
  </si>
  <si>
    <r>
      <t>(2.8) PERÍODO: Presupuesto</t>
    </r>
    <r>
      <rPr>
        <b/>
        <sz val="12"/>
        <color indexed="10"/>
        <rFont val="Calibri"/>
        <family val="2"/>
      </rPr>
      <t xml:space="preserve"> </t>
    </r>
    <r>
      <rPr>
        <b/>
        <sz val="12"/>
        <rFont val="Calibri"/>
        <family val="2"/>
      </rPr>
      <t>2023</t>
    </r>
  </si>
  <si>
    <t>Alumbrado público</t>
  </si>
  <si>
    <t>Servicio atmosférico</t>
  </si>
  <si>
    <t>s/solicitud</t>
  </si>
  <si>
    <t>Art. 17 - Ord. N°596</t>
  </si>
  <si>
    <t>Habilitación y mantenimento de antenas</t>
  </si>
  <si>
    <t>Art. 19 - Ord. N°596</t>
  </si>
  <si>
    <t>Canon anual por inspección estructuras portantes</t>
  </si>
  <si>
    <t>Por mejoras</t>
  </si>
  <si>
    <t>Recupero conexión domiciliaria cloacal</t>
  </si>
  <si>
    <t>s/calculo de costo</t>
  </si>
  <si>
    <t>Cementerio - servicios</t>
  </si>
  <si>
    <t>Por servicio</t>
  </si>
  <si>
    <t>Art 7 - Ord. N°596/22</t>
  </si>
  <si>
    <t>Cementerio - nichos concesiones</t>
  </si>
  <si>
    <t>s/ubicación</t>
  </si>
  <si>
    <t>10años</t>
  </si>
  <si>
    <t>Art 5 - Ord. N°596/22</t>
  </si>
  <si>
    <t>Cementerio - tasa conservación e higiene</t>
  </si>
  <si>
    <t>Art 6 - Ord. N°596/22</t>
  </si>
  <si>
    <t>Registro de conducir - emision</t>
  </si>
  <si>
    <t>s/clase</t>
  </si>
  <si>
    <t>Art 15 - Ord. N°596/22</t>
  </si>
  <si>
    <t>Registro de conducir - visaciones</t>
  </si>
  <si>
    <t>Visación de planos</t>
  </si>
  <si>
    <t>Otorgamiento de libretas sanitarias</t>
  </si>
  <si>
    <t>s/solicitud- 2años</t>
  </si>
  <si>
    <t>Permiso de uso de suelo</t>
  </si>
  <si>
    <t>Solicitudes varias de construccion</t>
  </si>
  <si>
    <t>Tasa adminitrativa minima</t>
  </si>
  <si>
    <t>Vendedores ambulantes</t>
  </si>
  <si>
    <t>por día</t>
  </si>
  <si>
    <t>Art 16 - Ord. N°596/22</t>
  </si>
  <si>
    <t>Ocupación vía pública</t>
  </si>
  <si>
    <t>Art 18 - Ord. N°596/22</t>
  </si>
  <si>
    <t>Uso de equipos e instalaciones</t>
  </si>
  <si>
    <t>s/bien y por hora</t>
  </si>
  <si>
    <t>Art 1 - Ord. N°596/22</t>
  </si>
  <si>
    <t>Inmuebles municipales</t>
  </si>
  <si>
    <t>Juzgado de faltas</t>
  </si>
  <si>
    <t xml:space="preserve">s/infracción </t>
  </si>
  <si>
    <t>Por acontecimiento</t>
  </si>
  <si>
    <t>Código de Faltas</t>
  </si>
  <si>
    <t>Comisión p/cobro de serv/impuestos</t>
  </si>
  <si>
    <t>s/convenio BERSA</t>
  </si>
  <si>
    <t>Ingresos varios</t>
  </si>
  <si>
    <r>
      <rPr>
        <b/>
        <sz val="12"/>
        <rFont val="Calibri"/>
        <family val="2"/>
      </rPr>
      <t>(2.8)</t>
    </r>
    <r>
      <rPr>
        <b/>
        <sz val="11"/>
        <rFont val="Calibri"/>
        <family val="2"/>
      </rPr>
      <t xml:space="preserve"> PERÍODO: Presupuesto 2023</t>
    </r>
  </si>
  <si>
    <t xml:space="preserve">    - IMPUESTOS (discriminar)</t>
  </si>
  <si>
    <t xml:space="preserve">    - TASAS (discriminar)</t>
  </si>
  <si>
    <t>Tasa por Inspección, Sanitaria, higiene, profilaxis y seguridad</t>
  </si>
  <si>
    <t>Ingresos brutos deb.</t>
  </si>
  <si>
    <t xml:space="preserve"> -</t>
  </si>
  <si>
    <t>Ord.  61/2022</t>
  </si>
  <si>
    <t>Valuacion fiscal</t>
  </si>
  <si>
    <r>
      <t xml:space="preserve">4,5 </t>
    </r>
    <r>
      <rPr>
        <sz val="11"/>
        <color indexed="8"/>
        <rFont val="Calibri"/>
        <family val="2"/>
      </rPr>
      <t>‰</t>
    </r>
  </si>
  <si>
    <t>8 ‰</t>
  </si>
  <si>
    <t>Tasa de alumbrado público</t>
  </si>
  <si>
    <t>Kv/h</t>
  </si>
  <si>
    <t xml:space="preserve">Carnet sanitario e inspección sanitaria </t>
  </si>
  <si>
    <t>Costo</t>
  </si>
  <si>
    <t>Servicio Social Municipal</t>
  </si>
  <si>
    <t>Servicios Sanitarios (Tasa de red cloacal)</t>
  </si>
  <si>
    <t>Tasas atrasadas y convenios de pago</t>
  </si>
  <si>
    <t>Obligaciones</t>
  </si>
  <si>
    <t xml:space="preserve">    - CONTRIBUCIONES (discriminar)</t>
  </si>
  <si>
    <t>Contribución Energía Eléctrica</t>
  </si>
  <si>
    <t>Mejoras (Obra Pública)</t>
  </si>
  <si>
    <t>M. de frente</t>
  </si>
  <si>
    <t>Por obra realizada</t>
  </si>
  <si>
    <t xml:space="preserve">    - DERECHOS  (discriminar)</t>
  </si>
  <si>
    <t>Utilizacion de la via pública</t>
  </si>
  <si>
    <t>Metro lineal o M2</t>
  </si>
  <si>
    <t>Derechos de edificación</t>
  </si>
  <si>
    <t>Monto obra</t>
  </si>
  <si>
    <t>A solicitud</t>
  </si>
  <si>
    <t>3 ‰</t>
  </si>
  <si>
    <t>Espectáculos Publicos, diversos y valores sorteables</t>
  </si>
  <si>
    <t>Entradas</t>
  </si>
  <si>
    <t>Por espectáculo</t>
  </si>
  <si>
    <t>Actuaciones administrativas</t>
  </si>
  <si>
    <t>Concesión de nichos y terrenos y otros derechos de Cementerio</t>
  </si>
  <si>
    <t>Por día</t>
  </si>
  <si>
    <t>Permiso de uso y habilitacion de locales</t>
  </si>
  <si>
    <t xml:space="preserve">    - MULTAS (discriminar)</t>
  </si>
  <si>
    <t>Transito</t>
  </si>
  <si>
    <t>S/infraccion</t>
  </si>
  <si>
    <t>15 lts</t>
  </si>
  <si>
    <t>100 lts</t>
  </si>
  <si>
    <t>Incumplimientos formales</t>
  </si>
  <si>
    <t xml:space="preserve">    - CONCESIONES (discriminar)</t>
  </si>
  <si>
    <t xml:space="preserve">    - OTROS (discriminar)</t>
  </si>
  <si>
    <t>Recargos e intereses</t>
  </si>
  <si>
    <t xml:space="preserve">Obligaciones </t>
  </si>
  <si>
    <t>Fondo Municipal de promoción de la publicidad y el turismo</t>
  </si>
  <si>
    <t>Tasa ISHPS, Inmobiliaria</t>
  </si>
  <si>
    <t>ADMINISTRACION PUBLICA MUNICIPAL NO FINANCIERA: MUNICIPALIDAD DE UBAJAY</t>
  </si>
  <si>
    <r>
      <rPr>
        <b/>
        <sz val="12"/>
        <rFont val="Calibri"/>
        <family val="2"/>
      </rPr>
      <t>(2.8)</t>
    </r>
    <r>
      <rPr>
        <b/>
        <sz val="11"/>
        <rFont val="Calibri"/>
        <family val="2"/>
      </rPr>
      <t xml:space="preserve"> PERÍODO:  al 31  de diciembre de 2023 (PRESUPUESTADO)</t>
    </r>
  </si>
  <si>
    <t>INSPECCION DE HIGIENE</t>
  </si>
  <si>
    <t>9%o</t>
  </si>
  <si>
    <t>Ord.Trib.Nº414/21</t>
  </si>
  <si>
    <t>BARRIDO Y LIMPIEZA</t>
  </si>
  <si>
    <t>M2 de frente</t>
  </si>
  <si>
    <t>S/UBICAC.</t>
  </si>
  <si>
    <t>TASA POR ANTENAS</t>
  </si>
  <si>
    <t>SERV.SANITARIOS</t>
  </si>
  <si>
    <t>S/OBRA</t>
  </si>
  <si>
    <t>DECRETO 355/2019</t>
  </si>
  <si>
    <t>POR TRAMITE</t>
  </si>
  <si>
    <t>Dec.355/2019</t>
  </si>
  <si>
    <t>SERV.VARIOS</t>
  </si>
  <si>
    <t>CUOTA PILETAS MUNICIPALES</t>
  </si>
  <si>
    <t>EXPED.O RENOVACION DE CARNET</t>
  </si>
  <si>
    <t>DERECHOS DE ESPECT.PUBLICOS</t>
  </si>
  <si>
    <t>CATEGORIA</t>
  </si>
  <si>
    <t>S/UBICACIÓN</t>
  </si>
  <si>
    <t>CUOTA REINT.POR VIVIENDAS</t>
  </si>
  <si>
    <t xml:space="preserve">    - ALQUILERES (discriminar)</t>
  </si>
  <si>
    <t>S/INFRAC.</t>
  </si>
  <si>
    <t xml:space="preserve">    - OTRAS</t>
  </si>
  <si>
    <t xml:space="preserve">COMISIONES </t>
  </si>
  <si>
    <t>Ord.Pres.Nº374/20</t>
  </si>
  <si>
    <t>INTERESES PLAZO FIJO</t>
  </si>
  <si>
    <t>ENTRADAS EXTRAORDINARIAS</t>
  </si>
  <si>
    <t>MUNICIPIO: URDINARRAIN</t>
  </si>
  <si>
    <t>ADMINISTRACION CENTRAL</t>
  </si>
  <si>
    <t>OBSERVACIONES</t>
  </si>
  <si>
    <t>NO POSEE</t>
  </si>
  <si>
    <t>TASA POR INSP. SANITARIA, HIGIENE, PROFILAXIS Y SEGURIDAD</t>
  </si>
  <si>
    <t>INGR. BRUTOS FACTURADOS</t>
  </si>
  <si>
    <t>ORD.IMP. 1527/22 ART. 2</t>
  </si>
  <si>
    <t>INCLUYE TASA CORRIENTE Y  ATRASADA</t>
  </si>
  <si>
    <t>METROS FRENTE POR ZONA</t>
  </si>
  <si>
    <t>BIMETRAL / ANUAL</t>
  </si>
  <si>
    <t>ORD.IMP. 1527/22 ART. 1</t>
  </si>
  <si>
    <t>RECAUD. INCLUYE TASA CORRIENTE Y  ATRASADA</t>
  </si>
  <si>
    <t>TASA DE SERVICIOS SANITARIOS (AGUA Y CLOACAS)</t>
  </si>
  <si>
    <t>POR M3 C/MINIMO</t>
  </si>
  <si>
    <t>ORD.190/89-1527/22 ART.28</t>
  </si>
  <si>
    <t xml:space="preserve">SE PAGA POR METRO DE FRENTE. RECAUD. INCLUYE TASA CORRIENTE Y  ATRASADA - </t>
  </si>
  <si>
    <t>FONDO MUNICIPAL DE PROMOCIÓN DE LA COMUNIDAD Y TURISMO-20%</t>
  </si>
  <si>
    <t>TASAS MUNICIPALES</t>
  </si>
  <si>
    <t>MEN/BIM/ANUAL</t>
  </si>
  <si>
    <t>ORD.IMP. 1527/22 ART.20</t>
  </si>
  <si>
    <t>CONTRIBUCION UNICA ENERSA POR TODA TASA Y DCHOS. MLES. - DISCRIMINADA EN LA FACTURACION COMO 8,6956% - SUJETA A COMPENSACION POR SERVICIOS DE ENERGIA DEL MUNICIPIO</t>
  </si>
  <si>
    <t>CONTRIBUCION UNICA E.N.E.R.S.A.</t>
  </si>
  <si>
    <t>FACTURACION ENERSA</t>
  </si>
  <si>
    <t>D.734/12 ER-CONV.ART. 34 CONT.UNICA</t>
  </si>
  <si>
    <t>RECARGO 20% SOBRE TASA GENERAL INMOBILIARIA - T.I.SH.P.Y S. - ALQUILER DE EQUIPOS</t>
  </si>
  <si>
    <t xml:space="preserve">INSPECCIÓN PER. DE INSTAL.Y MED.ELÉCTRICOS Y REPOS.DE LAMPARAS </t>
  </si>
  <si>
    <t>ORD.IMP. 1527/22 ART. 15</t>
  </si>
  <si>
    <t>PERCEPCION EN FACTURACION DE ENERSA - SUJETA A COMPENSACION POR SERVICIOS DE ENERGIA DEL MUNICIPIO - ALICUOTA SEGÚN TIPO CONSUMO</t>
  </si>
  <si>
    <t>FONDO S/TASA DE SERVICIOS DE AGUA Y CLOACA ( 20%)</t>
  </si>
  <si>
    <t>% SOBRE TASA AGUA Y CLOAC.</t>
  </si>
  <si>
    <t>ORDENANZA 450/02</t>
  </si>
  <si>
    <t>RECARGO 20% SOBRE TASA DE SERVICIO DE  AGUA Y CLOACAS</t>
  </si>
  <si>
    <t xml:space="preserve">FONDO MUNICIPAL DE PROMOCIÓN DE LA COMUNIDAD Y TURISMO -6% </t>
  </si>
  <si>
    <t>% SOBRA TASA GENERAL INM.</t>
  </si>
  <si>
    <t>BIM/ANUAL</t>
  </si>
  <si>
    <t>ORD.246/93 - 741/09 art.5</t>
  </si>
  <si>
    <t>SE ADICIONA A LA TASA GENERAL INMOBILIARIA UN MONTO FIJO DE $  29 X BIMESTRE Y A LA TASA DE SERVICIOS DE AGUA Y CLOACAS $ 19 POR BIMESTRE</t>
  </si>
  <si>
    <t>FONDO PARA LA DEFENSA CIVIL</t>
  </si>
  <si>
    <t>MONTO FIJO SEGÚN TASA</t>
  </si>
  <si>
    <t>ORD.943/14 Y 1527/22 ART.26</t>
  </si>
  <si>
    <t>RECARGO 6% SOBRE TASA GENERAL INMOBILIARIA</t>
  </si>
  <si>
    <t>TASA DE CASINOS</t>
  </si>
  <si>
    <t>UTILIDAD BRUTA</t>
  </si>
  <si>
    <t>ORD.IMP. 1527/22 ART. 11</t>
  </si>
  <si>
    <t>FONDO ESP. CONST.VIVIENDAS SOC.MPALES Y COMPRA TERRENOS</t>
  </si>
  <si>
    <t>RECUPERO VTA.TERRENOS</t>
  </si>
  <si>
    <t>ORDENANZA 484/11 -784/11 - 1336/20</t>
  </si>
  <si>
    <t>TASA POR CONTROL TÉCNICO, INSPECCIÓN SANITARIA, HIGIENE, PROFILAXIS Y
SEGURIDAD, DERECHOS Y SERVICIOS VARIOS</t>
  </si>
  <si>
    <t>MONTO FIJO X ACT.</t>
  </si>
  <si>
    <t>ORD.IMP.1527/22 ART. 27</t>
  </si>
  <si>
    <t>LAS EMPRESAS DE TELEFONIA PAGAN DICHA TASA EN FUNCION DE LA ALTURA DE LAS ANTENAS DE 0 A 20 METROS $ 50.000 DE 20  A 40 METROS $ 75.000 Y MAS DE 40 METROS $ 100.000</t>
  </si>
  <si>
    <t>TASA POR INSPECCIÓN DE ANTENAS DE COMUNICACION Y SUS ESTRUCTURAS
PORTANTES</t>
  </si>
  <si>
    <t>POR ANTENA</t>
  </si>
  <si>
    <t>ORD.IMP.1527/22 ART. 25</t>
  </si>
  <si>
    <t>SE LIQUIDA EN BASE A DECLARACIONES JURADAS DEL IAFAS</t>
  </si>
  <si>
    <t>CONTRIBUCION POR MEJORAS PAVIMENTO URBANO</t>
  </si>
  <si>
    <t>METRO DE FRENTE</t>
  </si>
  <si>
    <t xml:space="preserve">ORD.IMP.1527/22 ART. 16 </t>
  </si>
  <si>
    <t>SISTEMA DE CONSORCIOS DE VECINOS APROBADOS POR ORDENANZA - SE FACTURA A LOS FRENTISTAS EL COSTO TOTAL DE LA OBRA C/OPCION PAGO EN CUOTAS</t>
  </si>
  <si>
    <t>CONTRIBUCION POR MEJORAS AMPLIACIÓN RED CLOACAL</t>
  </si>
  <si>
    <t>CONTRIBUCION POR MEJORAS ILUMINACIÓN</t>
  </si>
  <si>
    <t>CONTRIBUCION POR MEJORAS AMPLIACIÓN RED AGUA</t>
  </si>
  <si>
    <t>CONTRIBUCION POR MEJORAS ENRIPIADO URBANO</t>
  </si>
  <si>
    <t>DERECHOS CEMENTERIO (ATENCION Y LIMPIEZA)</t>
  </si>
  <si>
    <t>X UNIDADES</t>
  </si>
  <si>
    <t>ORD.IMP. 1527/22 ART. 8 INC. 1 AL 6 Y 12</t>
  </si>
  <si>
    <t>CARNET CONDUCTOR 2 AÑOS $ 270; 3 AÑOS $380; 5 AÑOS $ 600 - DUPLICADOS POR EXTRAVIO 50% DEL VALOR DEL CARNET.</t>
  </si>
  <si>
    <t>DERECHOS DE CONCESIÓN CEMENTERIO MPAL. (GALERÍA DE NICHOS)</t>
  </si>
  <si>
    <t>MONTO FIJO X AÑOS</t>
  </si>
  <si>
    <t>5 AÑOS/ 35 AÑOS</t>
  </si>
  <si>
    <t>ORD.IMP. 1527/22 ART. 8 INC.7 AL 11 Y 14</t>
  </si>
  <si>
    <t>SE COBRA EL ARRENDAMIENTO DE NICHOS, TERRENOS, LOTES, PANTEONES DEL CEMENTERIO A 5 AÑOS O 35 AÑOS A OPCION DEL TITULAR</t>
  </si>
  <si>
    <t>CARNET DE CONDUCTOR</t>
  </si>
  <si>
    <t>ORD.IMP. 1527/22 ART. 23</t>
  </si>
  <si>
    <t>SE COBRA POR ATENCION Y LIMPIEZA DEL CEMENTERIO NICHOS, TERRENOS, LOTES, PANTEONES, - RECAUD. INCLUYE TASA CORRIENTE Y  ATRASADA</t>
  </si>
  <si>
    <t>ACTUACIONES ADMINISTRATIVAS (DERECHOS DE OFICINA Y SELLADOS)</t>
  </si>
  <si>
    <t>ORD.IMP. 1527/22 ART. 19 -INC.1 A 6</t>
  </si>
  <si>
    <t>VALOR DE SELLADO SEGÚN TRÁMITE</t>
  </si>
  <si>
    <t>USO DE EQUIPOS E INSTAL.-ALQUILER DE EQUIPOS Y TRAB. A PARTICUL.</t>
  </si>
  <si>
    <t>X HORA  /ADIC.KM</t>
  </si>
  <si>
    <t>POR SOLICITUD</t>
  </si>
  <si>
    <t>OR.IMP. 1527/22 ART.7 INC.1 -Y ART.22</t>
  </si>
  <si>
    <t>DERECHOS DEL BALNEARIO CAMPING MUNICIPAL -SEGÚN VALORES ESTABLECIDOS POR ORDENANZA Nº 1098/16</t>
  </si>
  <si>
    <t>DERECHOS DE CONEXIÓN DE AGUA Y CLOACAS</t>
  </si>
  <si>
    <t>LIQUID.ADMIN.</t>
  </si>
  <si>
    <t>ORD.190/89-1527/22 ART.28 PUNTO 2</t>
  </si>
  <si>
    <t>DERECHO DE CONTROL DE CARGAS</t>
  </si>
  <si>
    <t>VALOR FLETE</t>
  </si>
  <si>
    <t>ORDENANZA 362/00</t>
  </si>
  <si>
    <t>DERECHOS BALNEARIO CAMPING MUNICIPAL</t>
  </si>
  <si>
    <t>POR PERSONA/VEHICULO</t>
  </si>
  <si>
    <t>TEMPORADA</t>
  </si>
  <si>
    <t>ORD. 1519/22</t>
  </si>
  <si>
    <t>LIQUIDACION EN BASE A ALICUOTA SEGÚN PRESUPUESTO / TASACION - PROYECTO CONSTR. 0,3% RELEVAMIENO OBRA 1%</t>
  </si>
  <si>
    <t xml:space="preserve">INGRESOS VARIOS - </t>
  </si>
  <si>
    <t>POR EVENTO</t>
  </si>
  <si>
    <t>REGISTRO TÍTULOS</t>
  </si>
  <si>
    <t>OR.IMP. 1527/22 ART.19 INC.7</t>
  </si>
  <si>
    <t>SE COBRA UN DERECHO % SOBRE EL VALOR DE LA OPERACIÓN (TITULO) CON UN MINIMO DE $42 Y UN MAXIMO DE $ 685</t>
  </si>
  <si>
    <t>USO DE EQUIPOS E INSTAL.-TANQUE DE AGUA Y ATMOSF.</t>
  </si>
  <si>
    <t>X UNIDADES / HS</t>
  </si>
  <si>
    <t>ORD.IMP. 1527/22 ART. 7 INC.2-3</t>
  </si>
  <si>
    <t>SE COBRA POR CARNET SANITARIO - E INSPECCION DE VEHICULOS</t>
  </si>
  <si>
    <t>DERECHOS DE EDIFICACIÓN -(DERECHO DE CONSTRUCCIONES)</t>
  </si>
  <si>
    <t>ORD.IMP. 1527/22 ART. 17</t>
  </si>
  <si>
    <t xml:space="preserve">MONTO FIJO POR CAMPAÑA </t>
  </si>
  <si>
    <t>ORD.IMP. 1527/22 ART. 10</t>
  </si>
  <si>
    <t>SE COBRA A LA PUBLICIDAD RODANTE O REALIZADA EN LA VIA PUBLICA. RESULTAN EXCEPTUADOS DEL PAGO DEL PRESENTE, LOS PARTIDOS POLÍTICOS, LAS INSTITUCIONES SIN FINES DE LUCRO, LOS CONTRIBUYENTES INSCRIPTOS EN LA TASA POR INSPECCIÓN SANITARIA, HIGIENE, PROFILAXIS Y SEGURIDAD DE LA MUNICIPALIDAD DE URDINARRAIN, Y LAS REALIZADAS DENTRO O EN EL MARCO DE FIESTAS, FESTIVALES O EVENTOS DETERMINADOS, ORGANIZADOS POR INSTITUCIONES SIN FINES DE LUCRO. NO SE COBRA LA PUBLICIDAD EN EL INTERIOR Y/O EXTERIOR DE LOCALES.</t>
  </si>
  <si>
    <t>TERMINAL DE OMNIBUS (ALQUILER BOLETERIAS Y BUFFET)</t>
  </si>
  <si>
    <t>BOLETERIA UNICA</t>
  </si>
  <si>
    <t>ORD.IMP. 1527/22 ART. 6 INC.A-B</t>
  </si>
  <si>
    <t>SE COBRA PUESTOS EN EL PARQUE SAN MARTIN</t>
  </si>
  <si>
    <t>SALUD PÚBLICA MUNCIPAL</t>
  </si>
  <si>
    <t>ORD.IMP.1527/22 ART. 3-5</t>
  </si>
  <si>
    <t>OCUPACIÓN DE LA VÍA PÚBLICA</t>
  </si>
  <si>
    <t>ORD.IMP. 1527/22 ART. 9</t>
  </si>
  <si>
    <t>FIJO X VENDEDOR</t>
  </si>
  <si>
    <t>ORD.IMP. 1527/22 ART. 14</t>
  </si>
  <si>
    <t>DERECHO DE ESPECTÁCULOS PUBLICOS, DIVERSIONES Y RIFAS</t>
  </si>
  <si>
    <t>SEGÚN RIFA</t>
  </si>
  <si>
    <t>ORD.IMP.1527/22 ART.12-13</t>
  </si>
  <si>
    <t xml:space="preserve">ESPECTACULOS PUBLICOS Y RIFAS ORG. POR INSTITUCIONES EXENTOS </t>
  </si>
  <si>
    <t>OTRAS TASAS ATRASADA</t>
  </si>
  <si>
    <t>SEGÚN ORDENANZA 362/00</t>
  </si>
  <si>
    <t>RECARGOS POR MORA (INTERESES)</t>
  </si>
  <si>
    <t>PORCENTAJE S/TASAS</t>
  </si>
  <si>
    <t>SIN PERIODICIDAD</t>
  </si>
  <si>
    <t>COD.TRIB.MPAL.ORD.15/84</t>
  </si>
  <si>
    <t>MULTAS POR INFRACCIONES (TRÁNSITO-OMIC-COMERCIO)</t>
  </si>
  <si>
    <t>ORD.794/11 -L.N.TRAN.-ORD.1080/16 ART.10</t>
  </si>
  <si>
    <t>INTERESES COLOCACIONES TRANSITORIA</t>
  </si>
  <si>
    <t xml:space="preserve">SEGÚN TASA PF </t>
  </si>
  <si>
    <t>VENTA DE ACTIVO FIJO</t>
  </si>
  <si>
    <t>TOTAL RECURSOS PROPIOS ADMINISTRACION CENTRAL</t>
  </si>
  <si>
    <t>INSTITUCIONES DE LA SEGURIDAD SOCIAL</t>
  </si>
  <si>
    <t>PRIMAS DE SEGURO PRESTAMOS</t>
  </si>
  <si>
    <t>MONTO CAPITAL PRESTAMOS</t>
  </si>
  <si>
    <t>RESOLUCION Nº 011/18</t>
  </si>
  <si>
    <t>DERECHO POR GASTOS ADMINISTRATIVOS PRESTAMOS</t>
  </si>
  <si>
    <t>SALDO CAPITAL PRESTAMOS</t>
  </si>
  <si>
    <t>ARRENDAMIENTO INMUEBLES RURALES</t>
  </si>
  <si>
    <t>X HA DE CAMPO</t>
  </si>
  <si>
    <t>S/CONTRATOS</t>
  </si>
  <si>
    <t>ALQUILERES INMUEBLES URBANOS</t>
  </si>
  <si>
    <t>X VIVIENDA</t>
  </si>
  <si>
    <t xml:space="preserve">APORTES Y CONTRIBUCIONES A LA
 SEGURIDAD SOCIAL     
</t>
  </si>
  <si>
    <t>HABERES REMUNERATIVOS</t>
  </si>
  <si>
    <t>ORD. 339/99 ART. 13</t>
  </si>
  <si>
    <t>16% APORTE PERSONAL Y 16% APORTE PATRONAL</t>
  </si>
  <si>
    <t xml:space="preserve">INTERESES </t>
  </si>
  <si>
    <t>S/PREST.- PLAZOS FIJOS - OB.N.</t>
  </si>
  <si>
    <t>VENTA DE TIERRAS Y TERRENOS</t>
  </si>
  <si>
    <t>ORD. 1227/18</t>
  </si>
  <si>
    <t>TOTAL RECURSOS PROPIOS INSTITUCIONES DE LA SEGURIDAD SOCIAL</t>
  </si>
  <si>
    <t>ORGANISMOS DESCENTRALIZADOS</t>
  </si>
  <si>
    <t>TASA RETRIBUTIVA DE SERVICIOS GENERALES</t>
  </si>
  <si>
    <t xml:space="preserve">GASTOS/ M2 DE SUPERFICIE </t>
  </si>
  <si>
    <t>TRIMESTRAL</t>
  </si>
  <si>
    <t>ORDENANZA Nº 777/10 CAP.1º</t>
  </si>
  <si>
    <t>EL TOTAL DE GASTOS DE MANTENIMIENTO DEL PARQUE SE DISTRIBUYE EN BASE A LA SUPERFICIE</t>
  </si>
  <si>
    <t>TASA POR SERVICIO DE AGUA Y CLOACA</t>
  </si>
  <si>
    <t>ORDENANZA Nº 777/10 CAP.2º -ORD.1530/22</t>
  </si>
  <si>
    <t>INGRESOS VARIOS/OTROS</t>
  </si>
  <si>
    <t>TOTAL RECURSOS PROPIOS ORGANISMOS DESCENTRALIZADOS</t>
  </si>
  <si>
    <t>CONSOLIDADO MUNICIPAL</t>
  </si>
  <si>
    <t>TOTAL RECURSOS PROPIOS ADMINISTRACION PUBLICA NO FINANCIERA</t>
  </si>
  <si>
    <t>PERÍODO: PRESUPUESTO-2023</t>
  </si>
  <si>
    <r>
      <t>RECURSOS PROPIOS DEL MUNICIPIO:</t>
    </r>
    <r>
      <rPr>
        <b/>
        <sz val="11"/>
        <rFont val="Calibri"/>
        <family val="2"/>
      </rPr>
      <t xml:space="preserve"> </t>
    </r>
    <r>
      <rPr>
        <b/>
        <sz val="12"/>
        <rFont val="Calibri"/>
        <family val="2"/>
      </rPr>
      <t>VILLA CLARA</t>
    </r>
  </si>
  <si>
    <t xml:space="preserve">Ord. Anual Imp.    Nº 024/22 </t>
  </si>
  <si>
    <t>Importe de vtas</t>
  </si>
  <si>
    <t xml:space="preserve">     INSPECCION DE PESAS Y MEDIDAS</t>
  </si>
  <si>
    <t>Por Balanza</t>
  </si>
  <si>
    <t>Avaluo Propiedad</t>
  </si>
  <si>
    <t>INSPECCION PERIODICA DE INSTALACIONES Y MEDIDORES ELECTRICOS, Y REPOSICIÓN DE LAMPARAS</t>
  </si>
  <si>
    <t>Por precio basico Kw</t>
  </si>
  <si>
    <t>INSPECCION DE ANTENAS Y SUS ESTRUCTURAS</t>
  </si>
  <si>
    <t>Estructuras portantes</t>
  </si>
  <si>
    <t>OCUPACION DE LA VÍA PÚBLICA</t>
  </si>
  <si>
    <t>Mts./Postes              Mesas/Sillas</t>
  </si>
  <si>
    <t>Contribución de Mejoras</t>
  </si>
  <si>
    <t>Costo de Obra</t>
  </si>
  <si>
    <t>Por Obra</t>
  </si>
  <si>
    <t>Por Solicitud</t>
  </si>
  <si>
    <t>Por tramite</t>
  </si>
  <si>
    <t>Ocasional</t>
  </si>
  <si>
    <t>VENDEDORES TRANSITORIOS</t>
  </si>
  <si>
    <t>Por vendedor</t>
  </si>
  <si>
    <t>Alquileres percibidos</t>
  </si>
  <si>
    <t>Por tanque</t>
  </si>
  <si>
    <t>USO DE EQUIPOS E INSTALACIONES</t>
  </si>
  <si>
    <t>Hora Trabajo</t>
  </si>
  <si>
    <t>Codigo de Faltas</t>
  </si>
  <si>
    <t>Multas varias</t>
  </si>
  <si>
    <t>UF</t>
  </si>
  <si>
    <t>INTERESES PERCIBIDOS</t>
  </si>
  <si>
    <t>Importe Dep. P/F</t>
  </si>
  <si>
    <t>ENTRADA EXTRAORDINARIA</t>
  </si>
  <si>
    <t>FONDO MUNICIPAL DE PROMOCION DE LA COMUNIDAD Y TURISMO</t>
  </si>
  <si>
    <t>Por Tramite</t>
  </si>
  <si>
    <t>RECARGO E INTERESES</t>
  </si>
  <si>
    <t>Importe Pagado</t>
  </si>
  <si>
    <t>Por Mts 2</t>
  </si>
  <si>
    <t>CONVENIO PUNTO ATER</t>
  </si>
  <si>
    <t>cuatrimestral</t>
  </si>
  <si>
    <t>TOTAL PRES.</t>
  </si>
  <si>
    <t xml:space="preserve">                                                                                              </t>
  </si>
  <si>
    <t>MUNICIPIO:  VILLA DOMINGUEZ</t>
  </si>
  <si>
    <r>
      <t xml:space="preserve">(2.8) PERÍODO: Presupuesto </t>
    </r>
    <r>
      <rPr>
        <b/>
        <sz val="12"/>
        <color indexed="10"/>
        <rFont val="Calibri"/>
        <family val="2"/>
      </rPr>
      <t>2023</t>
    </r>
  </si>
  <si>
    <t>Tasa Inspeccion Sanitaria Profilaxis y Seguridad</t>
  </si>
  <si>
    <t>Ingresos brutos devengados</t>
  </si>
  <si>
    <t>15%0</t>
  </si>
  <si>
    <t>9%0</t>
  </si>
  <si>
    <t>60%0</t>
  </si>
  <si>
    <t>Codigo Tributario Municipal - Tit.II Ord. Impositiva</t>
  </si>
  <si>
    <t>Tasa por Alumbrado Publico</t>
  </si>
  <si>
    <t>Codigo tributario Municipal</t>
  </si>
  <si>
    <t>Verificacion Estructura Antena de Comunicaciones</t>
  </si>
  <si>
    <t>Ordenanza Nº 13/2021</t>
  </si>
  <si>
    <t>Valuacion fiscal municipal</t>
  </si>
  <si>
    <t>4,35%0</t>
  </si>
  <si>
    <t>18,27%0</t>
  </si>
  <si>
    <t>Codigo Tributario Municipal - Tit.I Ord. Impositiva</t>
  </si>
  <si>
    <t>Tasa por Servicios Sanitarios (Sellado por servicio Red Cloacal)</t>
  </si>
  <si>
    <t>Codigo Tributario Municipal - Tit. IV Cap. II Ord. Impositiva</t>
  </si>
  <si>
    <t>FO.MU.CO</t>
  </si>
  <si>
    <t>Sellado Municipal</t>
  </si>
  <si>
    <t>Codigo Tributario Municipal - Tit. XIV Ord. Impositiva</t>
  </si>
  <si>
    <t>Codigo Tributario Municipal - Tit. XIII Ord. Impositiva</t>
  </si>
  <si>
    <t xml:space="preserve"> Cementerio</t>
  </si>
  <si>
    <t>Codigo Tributario Municipal - Tit. IV Cap III Ord. Impositiva</t>
  </si>
  <si>
    <t>Carnet de Conducir</t>
  </si>
  <si>
    <t>Uso de Equipos e Instalaciones</t>
  </si>
  <si>
    <t>Codigo Tributario Municipal - Tit. IV Cap I y II Ord. Impositiva</t>
  </si>
  <si>
    <t>Sellados Varios</t>
  </si>
  <si>
    <t>Codigo Tributario Municipal</t>
  </si>
  <si>
    <t xml:space="preserve">    - OTROS (Intereses o Recargos por Mora- Intereses Plazo Fijo)</t>
  </si>
  <si>
    <r>
      <t xml:space="preserve">MUNICIPIO: </t>
    </r>
    <r>
      <rPr>
        <b/>
        <sz val="11"/>
        <rFont val="Calibri"/>
        <family val="2"/>
      </rPr>
      <t>VILLA ELISA</t>
    </r>
  </si>
  <si>
    <r>
      <t>(2.8)</t>
    </r>
    <r>
      <rPr>
        <b/>
        <sz val="11"/>
        <rFont val="Calibri"/>
        <family val="2"/>
      </rPr>
      <t xml:space="preserve"> PERÍODO: Presupuesto 2023</t>
    </r>
  </si>
  <si>
    <t xml:space="preserve">RECAUDACIÓN </t>
  </si>
  <si>
    <t>Tasa General Inmobiliaria (*1)</t>
  </si>
  <si>
    <t xml:space="preserve">Valuación fiscal </t>
  </si>
  <si>
    <t>Bimestral/Anual</t>
  </si>
  <si>
    <t>O.1558 Art.1(PE)-O.2119 Art.2</t>
  </si>
  <si>
    <t>Tasa por Inspección Sanitaria, Higiene, Profilaxis y Seguridad</t>
  </si>
  <si>
    <t>Ingr. Brutos S/DJ</t>
  </si>
  <si>
    <t>O.1558 Art.7(PE)-O.2119 Art.3</t>
  </si>
  <si>
    <t>Inspección periódica de instalaciones y medidores eléctricos y reposición de lámparas</t>
  </si>
  <si>
    <t>Kw consumido</t>
  </si>
  <si>
    <t>O.1558 Art.62(PE)-O.2119 Art.13</t>
  </si>
  <si>
    <t>Tasa por Servicios Sanitarios (*2)</t>
  </si>
  <si>
    <t>Disponib.Servicio</t>
  </si>
  <si>
    <t>O.1558 Art.85(PE)-O.2119 Art.8</t>
  </si>
  <si>
    <t>Deudores p/tasas atrasadas-Financiaciones</t>
  </si>
  <si>
    <t>S/Deuda</t>
  </si>
  <si>
    <t>Ord.1558 Art.48 (Parte Gral.)</t>
  </si>
  <si>
    <t>Tasa por Inspección de Antenas</t>
  </si>
  <si>
    <t>Unidad</t>
  </si>
  <si>
    <t>Ordenanza 2120 Art.1</t>
  </si>
  <si>
    <t>Diaria/Anual</t>
  </si>
  <si>
    <t>Ord.1558 Art.53(PE)-O.2119 Art.10</t>
  </si>
  <si>
    <t>Contribución por mejoras</t>
  </si>
  <si>
    <t>Metro Lineal o M2</t>
  </si>
  <si>
    <t xml:space="preserve">O.1558 Art.70(PE)-O.2119 Art.14 </t>
  </si>
  <si>
    <t>O.1558 Art.78(PE)-O.2119 Art.17</t>
  </si>
  <si>
    <t>O.1558 Art.45(PE)-O.2119 Art.23</t>
  </si>
  <si>
    <t>Tasación obras</t>
  </si>
  <si>
    <t>O.1558 Art.71(PE)-O.2119 Art.15</t>
  </si>
  <si>
    <t>Ord.1558 Art.42 (PE)</t>
  </si>
  <si>
    <t>Carnet Sanitario</t>
  </si>
  <si>
    <t>O.1558 Art22(PE)-O.2119 Art.4</t>
  </si>
  <si>
    <t>Ocupación de la vía pública</t>
  </si>
  <si>
    <t>O.1558 Art.47(PE)-O.2119 Art.9</t>
  </si>
  <si>
    <t>Derecho Espectáculos, Juegos, Rifas</t>
  </si>
  <si>
    <t>O.1558 Art.55(PE)-O.2119 Art.11</t>
  </si>
  <si>
    <t>Diaria</t>
  </si>
  <si>
    <t>O.1558 Art.60(PE)-O.2119 Art.12</t>
  </si>
  <si>
    <t>Recargos por mora</t>
  </si>
  <si>
    <t>S/Tasa</t>
  </si>
  <si>
    <t>Tasa Activa Bco. Nación</t>
  </si>
  <si>
    <t>O.1558 Art.25(PGral) – O.2119 Art.21</t>
  </si>
  <si>
    <t>Multas</t>
  </si>
  <si>
    <t>Ord.1558 Art.27 (Parte Gral.)</t>
  </si>
  <si>
    <t>P/Infracción</t>
  </si>
  <si>
    <t>10 Un. Fijas</t>
  </si>
  <si>
    <t>300 Un. Fijas</t>
  </si>
  <si>
    <t>Ord.935 art.40</t>
  </si>
  <si>
    <t>Concesión Blaneario Municipal (*3)</t>
  </si>
  <si>
    <t xml:space="preserve">51,54 Lts. Nafta </t>
  </si>
  <si>
    <t>1546,39 Lts. Nafta</t>
  </si>
  <si>
    <t>Lic. Publica N°07/21-Dec.593/21</t>
  </si>
  <si>
    <t xml:space="preserve">Concesión Tienda de Conveniencia Terminal </t>
  </si>
  <si>
    <t>Equiv.$/130 lts.nafta super</t>
  </si>
  <si>
    <t>Lic. Publica N°06/19-Dec.594/19</t>
  </si>
  <si>
    <t>Aportes y Contribuciones (Caja Municipal de Jubilaciones)</t>
  </si>
  <si>
    <t>Remuneraciones</t>
  </si>
  <si>
    <t>O.864 art.5 Modif.Ord.1878</t>
  </si>
  <si>
    <t>Colocaciones financieras</t>
  </si>
  <si>
    <t>Monto depositado</t>
  </si>
  <si>
    <t>Intereses (Caja Municipal de Jubilaciones)</t>
  </si>
  <si>
    <t>Monto invertido</t>
  </si>
  <si>
    <t>Ordenanza 864 art.4</t>
  </si>
  <si>
    <t>Fondo Municipal de Promoción de la comunidad y turismo</t>
  </si>
  <si>
    <t>S/Tasas</t>
  </si>
  <si>
    <t>O.1558 Art.80(PE)-O.2119 Art.18</t>
  </si>
  <si>
    <t>Aportes y Contrib. Solidarios Personal Activo y Pasivo (Caja Municipal de Jubilaciones) (*4)</t>
  </si>
  <si>
    <t>Ordenanza 2073</t>
  </si>
  <si>
    <t>Dividendos Acciones Termas Villa Elisa S.A.</t>
  </si>
  <si>
    <t>Ordenanza 1959</t>
  </si>
  <si>
    <t>Recursos varios</t>
  </si>
  <si>
    <t>Fondo Becario Municipal</t>
  </si>
  <si>
    <t>Tasa fija</t>
  </si>
  <si>
    <t>Ord.2119 Art.24</t>
  </si>
  <si>
    <t>Devoluciones</t>
  </si>
  <si>
    <t>Venta de Inmuebles C/Afect.</t>
  </si>
  <si>
    <t>Cuota S/Convenio</t>
  </si>
  <si>
    <t>Dec.108/13, 399/14, 546/14 y 033/17</t>
  </si>
  <si>
    <t>Trabajo por cuenta de particulares</t>
  </si>
  <si>
    <t>Hora</t>
  </si>
  <si>
    <t>O.1558 Art.82(PE)-O.2119 Art.20</t>
  </si>
  <si>
    <t>Recuperos (gastos judic.-seguros)</t>
  </si>
  <si>
    <t>TOTAL RECAUDACIÓN</t>
  </si>
  <si>
    <t>(*1) Tasa General Inmobiliaria: Se aplican valores fijos por Zona cuando del cálculo de la Tasa resulten importes inferiores al mínimo. Los mínimos por Zona son: Zona A (Planta Urbana): $1860,00/Zona B (Sección Quintas): $1520,00/Zona C (Colonia): $1680,00.-</t>
  </si>
  <si>
    <t>(*2) Tasa por Servicios Sanitarios: se cobran importes mínimos, según la disponibilidad de servicios. Agua Edificado: $850,00/Cloaca Edificado: $450,00/Agua y Cloaca Edificado: $1300,00/Agua Baldío: $340,0/Cloaca Baldío: $200,00/Agua y Cloaca Baldío: $540,00.-</t>
  </si>
  <si>
    <t>(*3)Temporada alta Noviembre-Abril: 1546,39 Lts. Nafta y Temporada baja Mayo-Oct.: 51,54 Lts. Nafta por c/día de apertura.</t>
  </si>
  <si>
    <r>
      <t>(*</t>
    </r>
    <r>
      <rPr>
        <sz val="9"/>
        <color indexed="8"/>
        <rFont val="Calibri"/>
        <family val="2"/>
      </rPr>
      <t>4</t>
    </r>
    <r>
      <rPr>
        <sz val="11"/>
        <color theme="1"/>
        <rFont val="Calibri"/>
        <family val="2"/>
        <scheme val="minor"/>
      </rPr>
      <t>)Aporte Solidario Caja Municipal de Jubilaciones: Personal Activo: 1% / Pasivos categorias 1º a 5º: 4%; categorias 6º a 10º: 2%</t>
    </r>
  </si>
  <si>
    <r>
      <rPr>
        <b/>
        <sz val="12"/>
        <rFont val="Calibri"/>
        <family val="2"/>
      </rPr>
      <t>(2.8)</t>
    </r>
    <r>
      <rPr>
        <b/>
        <sz val="11"/>
        <rFont val="Calibri"/>
        <family val="2"/>
      </rPr>
      <t xml:space="preserve"> PERÍODO: PRESUPUESTO 2023</t>
    </r>
  </si>
  <si>
    <t>RECURSOS PROPIOS DEL MUNICIPIO: VILLA HERNANDARIAS</t>
  </si>
  <si>
    <t>Tasa por Inspeccion, Higiene, Profilaxis y Seguridad</t>
  </si>
  <si>
    <t>facturacion</t>
  </si>
  <si>
    <t>113/14         0619/22</t>
  </si>
  <si>
    <t>Inspeccion Instalaciones Electromecanica</t>
  </si>
  <si>
    <t>Hp</t>
  </si>
  <si>
    <t>Contribucion Energia Electrica</t>
  </si>
  <si>
    <t>kw</t>
  </si>
  <si>
    <t>Contribucion de Mejoras</t>
  </si>
  <si>
    <t>UH</t>
  </si>
  <si>
    <t>xx</t>
  </si>
  <si>
    <t>Carnet de Conductor</t>
  </si>
  <si>
    <t>Ocupacion de la Via Publica</t>
  </si>
  <si>
    <t>Instalaciones y Equipos</t>
  </si>
  <si>
    <t>20 lts</t>
  </si>
  <si>
    <t>68 lts</t>
  </si>
  <si>
    <t>Intalaciones Turisticas</t>
  </si>
  <si>
    <t>Salud Publica Municipal</t>
  </si>
  <si>
    <t>Recargo por Mora y Financiacion</t>
  </si>
  <si>
    <t>Multa del Codigo de Falta</t>
  </si>
  <si>
    <t>Litro de Nafta Mayor Octanaje</t>
  </si>
  <si>
    <t>Multa y Contravenciones</t>
  </si>
  <si>
    <t>Unidades Fijas</t>
  </si>
  <si>
    <t>500 UF</t>
  </si>
  <si>
    <t>Canon de Instalacion Turistica</t>
  </si>
  <si>
    <t>Resultado por Inversiones Financieras</t>
  </si>
  <si>
    <t>Otras</t>
  </si>
  <si>
    <t>Convenios de Pagos</t>
  </si>
  <si>
    <r>
      <t xml:space="preserve">MUNICIPIO:  </t>
    </r>
    <r>
      <rPr>
        <b/>
        <sz val="12"/>
        <rFont val="Calibri"/>
        <family val="2"/>
      </rPr>
      <t>VILLA MANTERO</t>
    </r>
  </si>
  <si>
    <t>(2.8) PERÍODO: Presupuestada para 2023</t>
  </si>
  <si>
    <t>PRESUPUESTO</t>
  </si>
  <si>
    <t>mt. Lineal (valor por zona)</t>
  </si>
  <si>
    <t>Impositiva 2023 Ordenanza 74/22</t>
  </si>
  <si>
    <t xml:space="preserve">CEMENTERIO  </t>
  </si>
  <si>
    <t>mt. Cuadrado</t>
  </si>
  <si>
    <t>trimestral</t>
  </si>
  <si>
    <t>$192 mt. Cuadrado</t>
  </si>
  <si>
    <t>INSPECCIÓN SANITARIA, HIGIENE PROFILALAXIS Y SEGURIDAD</t>
  </si>
  <si>
    <t>Ingresos mensuales act. Comercial</t>
  </si>
  <si>
    <t>por c/ solicitud</t>
  </si>
  <si>
    <t>INSPECCION PERIÓDICA DE INSTALACIONES Y MEDIDORES ELÉCTRICOS Y REPOSICIÓN DE LAMPARAS</t>
  </si>
  <si>
    <t>Ingresos generados por la venta de Energía Eléctrica</t>
  </si>
  <si>
    <t>15% consumo residencial</t>
  </si>
  <si>
    <t>16% consumo industrial</t>
  </si>
  <si>
    <t>CONTRIBUCION DISTRIBUIDORA ELECTRICIDAD</t>
  </si>
  <si>
    <t xml:space="preserve">TASA POR INSPECCION DE ANTENAS DE COMUNICACIÓN Y SUS ESTRUCTURAS PORTANTES </t>
  </si>
  <si>
    <t>por c/ estructura portante</t>
  </si>
  <si>
    <t xml:space="preserve">anual </t>
  </si>
  <si>
    <t>$ 310.000 por c/ estructura portante</t>
  </si>
  <si>
    <t>INSPECCIÓN VETERINARIA DE VEHÍCULOS QUE TRANSPORTEN PROVISIONES, PRODUCTOS ALIMENTICIOS, BEBIDAS O SIMILARES</t>
  </si>
  <si>
    <t>por la introducción de c /animal</t>
  </si>
  <si>
    <t>1/2 KG PULPA ESPECIAL</t>
  </si>
  <si>
    <t>valor anual</t>
  </si>
  <si>
    <t xml:space="preserve">RECARGO POR MORA </t>
  </si>
  <si>
    <t>por c/pago atrasado</t>
  </si>
  <si>
    <t>% por día</t>
  </si>
  <si>
    <t>DEUDORES POR TASAS ATRASADAS</t>
  </si>
  <si>
    <t>DERECHO DE OFICINA Y SELLADOS</t>
  </si>
  <si>
    <t>por trámite solicitado</t>
  </si>
  <si>
    <t>REGISTRO DE TITULOS</t>
  </si>
  <si>
    <t>valor de la propiedad</t>
  </si>
  <si>
    <t>por viaje del atmósferico de hasta 5000 lts</t>
  </si>
  <si>
    <t>s/ la falta cometida</t>
  </si>
  <si>
    <t>por c/ falta</t>
  </si>
  <si>
    <t>litros de nafta según la falta</t>
  </si>
  <si>
    <t xml:space="preserve">INGRESOS VARIOS </t>
  </si>
  <si>
    <t>Otros Ingresos</t>
  </si>
  <si>
    <t>INTERESES GANADOS</t>
  </si>
  <si>
    <t>Intereses Plazos Fijos</t>
  </si>
  <si>
    <t>al vencimiento del plazo fijo</t>
  </si>
  <si>
    <t xml:space="preserve">PLAN VIVIENDAS RURALES / PROMHIB   </t>
  </si>
  <si>
    <t>Recupero Plan de Ayuda viviendas Municipales</t>
  </si>
  <si>
    <t>Cuota Mensual</t>
  </si>
  <si>
    <t>Convenios de Pago</t>
  </si>
  <si>
    <t>MUNICIPIO: VILLAGUAY</t>
  </si>
  <si>
    <r>
      <rPr>
        <b/>
        <sz val="12"/>
        <rFont val="Calibri"/>
        <family val="2"/>
      </rPr>
      <t>(2.8) PERÍODO:  Presupuesto  -</t>
    </r>
    <r>
      <rPr>
        <b/>
        <sz val="12"/>
        <color indexed="10"/>
        <rFont val="Calibri"/>
        <family val="2"/>
      </rPr>
      <t>2023</t>
    </r>
  </si>
  <si>
    <t>Tasa Inspeccion San.Hig . Prof. y Seguridad</t>
  </si>
  <si>
    <t>s.DDJJ</t>
  </si>
  <si>
    <t>Ord.1677.Art. 7-CT</t>
  </si>
  <si>
    <t>Alumbrado Publico</t>
  </si>
  <si>
    <t>Consumo Electrico</t>
  </si>
  <si>
    <t>Ley Provincial</t>
  </si>
  <si>
    <t>Tasa Fija</t>
  </si>
  <si>
    <t>Ord.1677,Art. 39-CT</t>
  </si>
  <si>
    <t>s/Avaluos</t>
  </si>
  <si>
    <t>Ord.1677.Art.1.CT</t>
  </si>
  <si>
    <t>Mejoras</t>
  </si>
  <si>
    <t>s/obra</t>
  </si>
  <si>
    <t>liquidaciones</t>
  </si>
  <si>
    <t>Valor por m²</t>
  </si>
  <si>
    <t>s/servicio</t>
  </si>
  <si>
    <t>diario</t>
  </si>
  <si>
    <t>Ord.1677.Art. 35-CT</t>
  </si>
  <si>
    <t>Edificacion Derechos de Construccion</t>
  </si>
  <si>
    <t>m² del CAPER</t>
  </si>
  <si>
    <t>Ord.1677.Art. 30-CT</t>
  </si>
  <si>
    <t>Cementerio y Servicios Funebres</t>
  </si>
  <si>
    <t>Ord.1677.Art. 20-CT</t>
  </si>
  <si>
    <t>Ocupacion Via Publica</t>
  </si>
  <si>
    <t>Ord.1677.Art. 21-CT</t>
  </si>
  <si>
    <t>Alquiler de Equipos . Inst. E Inmuebles</t>
  </si>
  <si>
    <t>s/contratos</t>
  </si>
  <si>
    <t>s/tablas</t>
  </si>
  <si>
    <t>U.F a  85,00</t>
  </si>
  <si>
    <t>Ord.1677,Art. 38-CT</t>
  </si>
  <si>
    <t>Fondos Municipales</t>
  </si>
  <si>
    <t>s/presentaciones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</si>
</sst>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 #,##0;[Red]\-&quot;$&quot;\ #,##0"/>
    <numFmt numFmtId="44" formatCode="_-&quot;$&quot;\ * #,##0.00_-;\-&quot;$&quot;\ * #,##0.00_-;_-&quot;$&quot;\ * &quot;-&quot;??_-;_-@_-"/>
    <numFmt numFmtId="43" formatCode="_-* #,##0.00_-;\-* #,##0.00_-;_-* &quot;-&quot;??_-;_-@_-"/>
    <numFmt numFmtId="164" formatCode="_ &quot;$&quot;\ * #,##0.00_ ;_ &quot;$&quot;\ * \-#,##0.00_ ;_ &quot;$&quot;\ * &quot;-&quot;??_ ;_ @_ "/>
    <numFmt numFmtId="165" formatCode="_ * #,##0.00_ ;_ * \-#,##0.00_ ;_ * &quot;-&quot;??_ ;_ @_ "/>
    <numFmt numFmtId="166" formatCode="d/mm/yyyy"/>
    <numFmt numFmtId="167" formatCode="_ &quot;$ &quot;* #,##0.00_ ;_ &quot;$ &quot;* \-#,##0.00_ ;_ &quot;$ &quot;* \-??_ ;_ @_ "/>
    <numFmt numFmtId="168" formatCode="0\ %"/>
    <numFmt numFmtId="169" formatCode="_-&quot;$&quot;* #,##0.00_-;\-&quot;$&quot;* #,##0.00_-;_-&quot;$&quot;* &quot;-&quot;??_-;_-@_-"/>
    <numFmt numFmtId="170" formatCode="_-* #,##0.00&quot; $&quot;_-;\-* #,##0.00&quot; $&quot;_-;_-* \-??&quot; $&quot;_-;_-@_-"/>
    <numFmt numFmtId="171" formatCode="_-&quot;XDR&quot;* #,##0.00_-;\-&quot;XDR&quot;* #,##0.00_-;_-&quot;XDR&quot;* &quot;-&quot;??_-;_-@_-"/>
    <numFmt numFmtId="175" formatCode="_-&quot;$&quot;\ * #,##0.00_-;\-&quot;$&quot;\ * #,##0.00_-;_-&quot;$&quot;\ * &quot;-&quot;??_-;_-@_-"/>
    <numFmt numFmtId="176" formatCode="_-* #,##0.00_-;\-* #,##0.00_-;_-* &quot;-&quot;??_-;_-@_-"/>
    <numFmt numFmtId="177" formatCode="&quot;$&quot;\ #,##0;[Red]&quot;$&quot;\ \-#,##0"/>
    <numFmt numFmtId="178" formatCode="&quot;$&quot;\ #,##0.00;[Red]&quot;$&quot;\ \-#,##0.00"/>
    <numFmt numFmtId="180" formatCode="_ * #,##0_ ;_ * \-#,##0_ ;_ * &quot;-&quot;_ ;_ @_ "/>
    <numFmt numFmtId="181" formatCode="0.0000%"/>
    <numFmt numFmtId="182" formatCode="[$$-2C0A]\ #,##0.00;[Red][$$-2C0A]\ \-#,##0.00"/>
    <numFmt numFmtId="183" formatCode="&quot;$&quot;\ #,##0.00"/>
    <numFmt numFmtId="184" formatCode="0.0%"/>
    <numFmt numFmtId="186" formatCode="#,##0.00_ ;[Red]\-#,##0.00\ "/>
    <numFmt numFmtId="189" formatCode="0.000%"/>
    <numFmt numFmtId="190" formatCode="_ [$$-2C0A]\ * #,##0.00_ ;_ [$$-2C0A]\ * \-#,##0.00_ ;_ [$$-2C0A]\ * &quot;-&quot;??_ ;_ @_ "/>
    <numFmt numFmtId="196" formatCode="[$$-2C0A]\ #,##0.00"/>
    <numFmt numFmtId="197" formatCode="[$$-2C0A]#,##0.00;[Red]\([$$-2C0A]#,##0.00\)"/>
    <numFmt numFmtId="198" formatCode="&quot;$&quot;#,##0.00"/>
    <numFmt numFmtId="201" formatCode="&quot;$&quot;#,##0;[Red]\-&quot;$&quot;#,##0"/>
    <numFmt numFmtId="202" formatCode="0.000000%"/>
    <numFmt numFmtId="203" formatCode="_ * #,##0_ ;_ * \-#,##0_ ;_ * &quot;-&quot;??_ ;_ @_ "/>
    <numFmt numFmtId="204" formatCode="0.0000000%"/>
    <numFmt numFmtId="205" formatCode="_(* #,##0.00_);_(* \(#,##0.00\);_(* &quot;-&quot;_);_(@_)"/>
    <numFmt numFmtId="206" formatCode="\$#,##0.00;&quot;-$&quot;#,##0.00"/>
    <numFmt numFmtId="207" formatCode="_-[$$-2C0A]\ * #,##0.00_-;\-[$$-2C0A]\ * #,##0.00_-;_-[$$-2C0A]\ * &quot;-&quot;??_-;_-@_-"/>
    <numFmt numFmtId="211" formatCode="_-* #,##0.00\ _€_-;\-* #,##0.00\ _€_-;_-* &quot;-&quot;??\ _€_-;_-@_-"/>
    <numFmt numFmtId="212" formatCode="[$$-2C0A]\ #,##0"/>
    <numFmt numFmtId="213" formatCode="_ * #,##0.000_ ;_ * \-#,##0.000_ ;_ * &quot;-&quot;??_ ;_ @_ "/>
    <numFmt numFmtId="214" formatCode="_ &quot;$&quot;\ * #,##0_ ;_ &quot;$&quot;\ * \-#,##0_ ;_ &quot;$&quot;\ * &quot;-&quot;??_ ;_ @_ "/>
    <numFmt numFmtId="215" formatCode="&quot;$&quot;\ #,##0.0;[Red]\-&quot;$&quot;\ #,##0.0"/>
  </numFmts>
  <fonts count="132" x14ac:knownFonts="1">
    <font>
      <sz val="11"/>
      <color theme="1"/>
      <name val="Calibri"/>
      <family val="2"/>
      <scheme val="minor"/>
    </font>
    <font>
      <sz val="11"/>
      <color theme="1"/>
      <name val="Calibri"/>
      <family val="2"/>
      <scheme val="minor"/>
    </font>
    <font>
      <sz val="11"/>
      <color theme="1"/>
      <name val="Calibri"/>
      <family val="2"/>
    </font>
    <font>
      <sz val="11"/>
      <color theme="1"/>
      <name val="Century Gothic"/>
      <family val="2"/>
    </font>
    <font>
      <sz val="18"/>
      <color theme="1"/>
      <name val="Century Gothic"/>
      <family val="2"/>
    </font>
    <font>
      <sz val="16"/>
      <color theme="1"/>
      <name val="Century Gothic"/>
      <family val="2"/>
    </font>
    <font>
      <sz val="12"/>
      <color theme="1"/>
      <name val="Century Gothic"/>
      <family val="2"/>
    </font>
    <font>
      <sz val="13"/>
      <color theme="1"/>
      <name val="Century Gothic"/>
      <family val="2"/>
    </font>
    <font>
      <u/>
      <sz val="12"/>
      <color theme="1"/>
      <name val="Century Gothic"/>
      <family val="2"/>
    </font>
    <font>
      <b/>
      <sz val="13"/>
      <color rgb="FFC00000"/>
      <name val="Century Gothic"/>
      <family val="2"/>
    </font>
    <font>
      <b/>
      <sz val="12"/>
      <color rgb="FFC00000"/>
      <name val="Century Gothic"/>
      <family val="2"/>
    </font>
    <font>
      <sz val="11"/>
      <color theme="1"/>
      <name val="Century Gothic"/>
      <family val="2"/>
    </font>
    <font>
      <sz val="12"/>
      <color theme="1"/>
      <name val="Calibri"/>
      <family val="2"/>
    </font>
    <font>
      <b/>
      <sz val="13"/>
      <color theme="1"/>
      <name val="Century Gothic"/>
      <family val="2"/>
    </font>
    <font>
      <b/>
      <sz val="10"/>
      <color theme="1"/>
      <name val="Century Gothic"/>
      <family val="2"/>
    </font>
    <font>
      <b/>
      <sz val="12"/>
      <color theme="1"/>
      <name val="Century Gothic"/>
      <family val="2"/>
    </font>
    <font>
      <sz val="11"/>
      <color rgb="FF000000"/>
      <name val="Calibri"/>
      <family val="2"/>
    </font>
    <font>
      <b/>
      <sz val="21"/>
      <color theme="1"/>
      <name val="Century Gothic"/>
      <family val="2"/>
    </font>
    <font>
      <sz val="11"/>
      <color indexed="8"/>
      <name val="Calibri"/>
      <family val="2"/>
    </font>
    <font>
      <sz val="11"/>
      <color theme="1"/>
      <name val="Arial"/>
      <family val="2"/>
    </font>
    <font>
      <sz val="11"/>
      <color indexed="8"/>
      <name val="Arial"/>
      <family val="2"/>
    </font>
    <font>
      <sz val="10"/>
      <name val="Arial"/>
      <family val="2"/>
    </font>
    <font>
      <u/>
      <sz val="11"/>
      <color theme="1"/>
      <name val="Century Gothic"/>
      <family val="2"/>
    </font>
    <font>
      <sz val="14"/>
      <color theme="1"/>
      <name val="Century Gothic"/>
      <family val="2"/>
    </font>
    <font>
      <sz val="14"/>
      <color theme="1"/>
      <name val="Calibri"/>
      <family val="2"/>
      <scheme val="minor"/>
    </font>
    <font>
      <sz val="19"/>
      <color theme="3" tint="0.39997558519241921"/>
      <name val="Calibri"/>
      <family val="2"/>
      <scheme val="minor"/>
    </font>
    <font>
      <b/>
      <sz val="18"/>
      <color theme="1"/>
      <name val="Century Gothic"/>
      <family val="2"/>
    </font>
    <font>
      <sz val="19"/>
      <color theme="1"/>
      <name val="Century Gothic"/>
      <family val="2"/>
    </font>
    <font>
      <b/>
      <u/>
      <sz val="13"/>
      <color theme="1"/>
      <name val="Century Gothic"/>
      <family val="2"/>
    </font>
    <font>
      <sz val="11"/>
      <color rgb="FF000000"/>
      <name val="Calibri"/>
      <family val="2"/>
      <scheme val="minor"/>
    </font>
    <font>
      <b/>
      <sz val="19"/>
      <color theme="2" tint="-0.499984740745262"/>
      <name val="Century Gothic"/>
      <family val="2"/>
    </font>
    <font>
      <b/>
      <sz val="22"/>
      <color theme="2" tint="-0.499984740745262"/>
      <name val="Century Gothic"/>
      <family val="2"/>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u/>
      <sz val="12"/>
      <name val="Calibri"/>
      <family val="2"/>
    </font>
    <font>
      <b/>
      <sz val="11"/>
      <color indexed="10"/>
      <name val="Calibri"/>
      <family val="2"/>
    </font>
    <font>
      <sz val="11"/>
      <name val="Calibri"/>
      <family val="2"/>
    </font>
    <font>
      <b/>
      <sz val="11"/>
      <name val="Calibri"/>
      <family val="2"/>
    </font>
    <font>
      <b/>
      <u/>
      <sz val="11"/>
      <name val="Calibri"/>
      <family val="2"/>
    </font>
    <font>
      <b/>
      <sz val="11"/>
      <color indexed="9"/>
      <name val="Calibri"/>
      <family val="2"/>
    </font>
    <font>
      <b/>
      <sz val="10"/>
      <color indexed="9"/>
      <name val="Calibri"/>
      <family val="2"/>
    </font>
    <font>
      <sz val="11"/>
      <color indexed="9"/>
      <name val="Calibri"/>
      <family val="2"/>
    </font>
    <font>
      <b/>
      <sz val="11"/>
      <color indexed="8"/>
      <name val="Calibri"/>
      <family val="2"/>
    </font>
    <font>
      <b/>
      <sz val="11"/>
      <name val="Calibri"/>
      <family val="2"/>
      <scheme val="minor"/>
    </font>
    <font>
      <b/>
      <sz val="11"/>
      <color rgb="FF0070C0"/>
      <name val="Calibri"/>
      <family val="2"/>
      <scheme val="minor"/>
    </font>
    <font>
      <b/>
      <u/>
      <sz val="12"/>
      <name val="Calibri"/>
      <family val="2"/>
      <scheme val="minor"/>
    </font>
    <font>
      <b/>
      <sz val="11"/>
      <color rgb="FFFF0000"/>
      <name val="Calibri"/>
      <family val="2"/>
      <scheme val="minor"/>
    </font>
    <font>
      <sz val="11"/>
      <name val="Calibri"/>
      <family val="2"/>
      <scheme val="minor"/>
    </font>
    <font>
      <b/>
      <u/>
      <sz val="11"/>
      <name val="Calibri"/>
      <family val="2"/>
      <scheme val="minor"/>
    </font>
    <font>
      <b/>
      <sz val="10"/>
      <color theme="0"/>
      <name val="Calibri"/>
      <family val="2"/>
      <scheme val="minor"/>
    </font>
    <font>
      <sz val="11"/>
      <color rgb="FFC00000"/>
      <name val="Calibri"/>
      <family val="2"/>
      <scheme val="minor"/>
    </font>
    <font>
      <sz val="10"/>
      <color theme="1"/>
      <name val="Calibri"/>
      <family val="2"/>
    </font>
    <font>
      <sz val="10"/>
      <color theme="1"/>
      <name val="Calibri"/>
      <family val="2"/>
      <scheme val="minor"/>
    </font>
    <font>
      <b/>
      <sz val="10"/>
      <color theme="1"/>
      <name val="Calibri"/>
      <family val="2"/>
      <scheme val="minor"/>
    </font>
    <font>
      <b/>
      <sz val="11"/>
      <color theme="1"/>
      <name val="Calibri"/>
      <family val="2"/>
    </font>
    <font>
      <b/>
      <sz val="10"/>
      <name val="Calibri"/>
      <family val="2"/>
    </font>
    <font>
      <sz val="10"/>
      <name val="Calibri"/>
      <family val="2"/>
    </font>
    <font>
      <sz val="10"/>
      <color indexed="8"/>
      <name val="Calibri"/>
      <family val="2"/>
    </font>
    <font>
      <sz val="8"/>
      <color indexed="8"/>
      <name val="Calibri"/>
      <family val="2"/>
    </font>
    <font>
      <sz val="8"/>
      <name val="Calibri"/>
      <family val="2"/>
    </font>
    <font>
      <b/>
      <sz val="9"/>
      <color indexed="81"/>
      <name val="Tahoma"/>
      <family val="2"/>
    </font>
    <font>
      <sz val="9"/>
      <color indexed="81"/>
      <name val="Tahoma"/>
      <family val="2"/>
    </font>
    <font>
      <b/>
      <sz val="14"/>
      <name val="Calibri"/>
      <family val="2"/>
      <scheme val="minor"/>
    </font>
    <font>
      <sz val="9"/>
      <color theme="1"/>
      <name val="Calibri"/>
      <family val="2"/>
      <scheme val="minor"/>
    </font>
    <font>
      <b/>
      <sz val="18"/>
      <color theme="1"/>
      <name val="Calibri"/>
      <family val="2"/>
      <scheme val="minor"/>
    </font>
    <font>
      <b/>
      <sz val="14"/>
      <color theme="1"/>
      <name val="Calibri"/>
      <family val="2"/>
      <scheme val="minor"/>
    </font>
    <font>
      <sz val="12"/>
      <name val="Calibri"/>
      <family val="2"/>
    </font>
    <font>
      <i/>
      <sz val="11"/>
      <name val="Calibri"/>
      <family val="2"/>
    </font>
    <font>
      <sz val="9"/>
      <name val="Calibri"/>
      <family val="2"/>
    </font>
    <font>
      <b/>
      <i/>
      <sz val="11"/>
      <name val="Calibri"/>
      <family val="2"/>
    </font>
    <font>
      <i/>
      <sz val="9"/>
      <name val="Calibri"/>
      <family val="2"/>
    </font>
    <font>
      <i/>
      <sz val="10"/>
      <name val="Calibri"/>
      <family val="2"/>
    </font>
    <font>
      <sz val="8"/>
      <name val="Bookman Old Style"/>
      <family val="1"/>
    </font>
    <font>
      <b/>
      <sz val="11"/>
      <color theme="0"/>
      <name val="Calibri"/>
      <family val="2"/>
    </font>
    <font>
      <sz val="8"/>
      <color theme="1"/>
      <name val="Calibri"/>
      <family val="2"/>
      <scheme val="minor"/>
    </font>
    <font>
      <b/>
      <sz val="11"/>
      <color theme="1"/>
      <name val="Century Gothic"/>
      <family val="2"/>
    </font>
    <font>
      <sz val="8"/>
      <name val="Calibri"/>
      <family val="2"/>
      <scheme val="minor"/>
    </font>
    <font>
      <b/>
      <sz val="8"/>
      <name val="Calibri"/>
      <family val="2"/>
      <scheme val="minor"/>
    </font>
    <font>
      <b/>
      <sz val="12"/>
      <name val="Calibri"/>
      <family val="2"/>
      <scheme val="minor"/>
    </font>
    <font>
      <b/>
      <sz val="8"/>
      <color theme="1"/>
      <name val="Calibri"/>
      <family val="2"/>
      <scheme val="minor"/>
    </font>
    <font>
      <b/>
      <sz val="9"/>
      <name val="Calibri"/>
      <family val="2"/>
      <scheme val="minor"/>
    </font>
    <font>
      <b/>
      <sz val="9"/>
      <color theme="1"/>
      <name val="Calibri"/>
      <family val="2"/>
      <scheme val="minor"/>
    </font>
    <font>
      <sz val="9"/>
      <name val="Calibri"/>
      <family val="2"/>
      <scheme val="minor"/>
    </font>
    <font>
      <sz val="9"/>
      <color indexed="8"/>
      <name val="Calibri"/>
      <family val="2"/>
    </font>
    <font>
      <b/>
      <u/>
      <sz val="16"/>
      <color rgb="FFFF0000"/>
      <name val="Calibri"/>
      <family val="2"/>
      <scheme val="minor"/>
    </font>
    <font>
      <b/>
      <sz val="16"/>
      <color rgb="FFFF0000"/>
      <name val="Calibri"/>
      <family val="2"/>
      <scheme val="minor"/>
    </font>
    <font>
      <b/>
      <sz val="16"/>
      <name val="Calibri"/>
      <family val="2"/>
      <scheme val="minor"/>
    </font>
    <font>
      <sz val="7"/>
      <color indexed="8"/>
      <name val="Arial"/>
      <family val="2"/>
    </font>
    <font>
      <sz val="12"/>
      <color rgb="FF000000"/>
      <name val="Calibri"/>
      <family val="2"/>
      <scheme val="minor"/>
    </font>
    <font>
      <b/>
      <sz val="11"/>
      <name val="Century Gothic"/>
      <family val="2"/>
    </font>
    <font>
      <sz val="11"/>
      <name val="Century Gothic"/>
      <family val="2"/>
    </font>
    <font>
      <sz val="11"/>
      <color indexed="60"/>
      <name val="Calibri"/>
      <family val="2"/>
    </font>
    <font>
      <sz val="11"/>
      <color rgb="FFFF0000"/>
      <name val="Century Gothic"/>
      <family val="2"/>
    </font>
    <font>
      <b/>
      <sz val="13"/>
      <color rgb="FFFF0000"/>
      <name val="Calibri"/>
      <family val="2"/>
      <scheme val="minor"/>
    </font>
    <font>
      <sz val="10"/>
      <color theme="1"/>
      <name val="Century Gothic"/>
      <family val="2"/>
    </font>
    <font>
      <sz val="10"/>
      <color rgb="FF000000"/>
      <name val="Century Gothic"/>
      <family val="2"/>
    </font>
    <font>
      <sz val="12"/>
      <name val="Arial Narrow"/>
      <family val="2"/>
    </font>
    <font>
      <sz val="12"/>
      <name val="Courier"/>
      <family val="3"/>
    </font>
    <font>
      <b/>
      <sz val="12"/>
      <name val="Calibri"/>
      <family val="2"/>
    </font>
    <font>
      <b/>
      <sz val="14"/>
      <name val="Calibri"/>
      <family val="2"/>
    </font>
    <font>
      <b/>
      <sz val="12"/>
      <color indexed="8"/>
      <name val="Calibri"/>
      <family val="2"/>
    </font>
    <font>
      <b/>
      <sz val="12"/>
      <color indexed="10"/>
      <name val="Calibri"/>
      <family val="2"/>
    </font>
    <font>
      <b/>
      <u/>
      <sz val="11"/>
      <color indexed="8"/>
      <name val="Calibri"/>
      <family val="2"/>
    </font>
    <font>
      <b/>
      <i/>
      <sz val="10"/>
      <color theme="1"/>
      <name val="Calibri"/>
      <family val="2"/>
      <scheme val="minor"/>
    </font>
    <font>
      <b/>
      <i/>
      <sz val="11"/>
      <color theme="1"/>
      <name val="Calibri"/>
      <family val="2"/>
      <scheme val="minor"/>
    </font>
    <font>
      <b/>
      <u/>
      <sz val="16"/>
      <name val="Calibri"/>
      <family val="2"/>
      <scheme val="minor"/>
    </font>
    <font>
      <b/>
      <sz val="18"/>
      <color rgb="FFC00000"/>
      <name val="Calibri"/>
      <family val="2"/>
      <scheme val="minor"/>
    </font>
    <font>
      <b/>
      <u/>
      <sz val="8"/>
      <name val="Calibri"/>
      <family val="2"/>
      <scheme val="minor"/>
    </font>
    <font>
      <b/>
      <sz val="8"/>
      <name val="Calibri"/>
      <family val="2"/>
    </font>
    <font>
      <b/>
      <sz val="8"/>
      <color theme="0"/>
      <name val="Calibri"/>
      <family val="2"/>
      <scheme val="minor"/>
    </font>
    <font>
      <b/>
      <sz val="8"/>
      <name val="Arial"/>
      <family val="2"/>
    </font>
    <font>
      <b/>
      <u/>
      <sz val="11"/>
      <color theme="1"/>
      <name val="Calibri"/>
      <family val="2"/>
      <scheme val="minor"/>
    </font>
    <font>
      <b/>
      <sz val="11"/>
      <color rgb="FF000000"/>
      <name val="Calibri"/>
      <family val="2"/>
      <scheme val="minor"/>
    </font>
    <font>
      <sz val="9"/>
      <name val="Arial"/>
      <family val="2"/>
    </font>
    <font>
      <b/>
      <sz val="13"/>
      <color theme="1"/>
      <name val="Calibri"/>
      <family val="2"/>
      <scheme val="minor"/>
    </font>
    <font>
      <b/>
      <sz val="13"/>
      <color indexed="10"/>
      <name val="Calibri"/>
      <family val="2"/>
    </font>
    <font>
      <b/>
      <sz val="13"/>
      <color indexed="8"/>
      <name val="Calibri"/>
      <family val="2"/>
    </font>
    <font>
      <b/>
      <sz val="13"/>
      <color rgb="FFC00000"/>
      <name val="Calibri"/>
      <family val="2"/>
      <scheme val="minor"/>
    </font>
    <font>
      <b/>
      <sz val="11"/>
      <color rgb="FFC00000"/>
      <name val="Calibri"/>
      <family val="2"/>
      <scheme val="minor"/>
    </font>
    <font>
      <sz val="13"/>
      <color indexed="8"/>
      <name val="Calibri"/>
      <family val="2"/>
    </font>
    <font>
      <b/>
      <sz val="13"/>
      <color indexed="60"/>
      <name val="Calibri"/>
      <family val="2"/>
    </font>
    <font>
      <b/>
      <sz val="9"/>
      <color theme="0"/>
      <name val="Calibri"/>
      <family val="2"/>
      <scheme val="minor"/>
    </font>
    <font>
      <b/>
      <sz val="6"/>
      <color theme="0"/>
      <name val="Calibri"/>
      <family val="2"/>
      <scheme val="minor"/>
    </font>
    <font>
      <b/>
      <sz val="4"/>
      <color theme="0"/>
      <name val="Calibri"/>
      <family val="2"/>
      <scheme val="minor"/>
    </font>
    <font>
      <sz val="7"/>
      <color theme="1"/>
      <name val="Calibri"/>
      <family val="2"/>
      <scheme val="minor"/>
    </font>
    <font>
      <b/>
      <sz val="12"/>
      <color theme="1"/>
      <name val="Calibri"/>
      <family val="2"/>
      <scheme val="minor"/>
    </font>
    <font>
      <b/>
      <i/>
      <sz val="11"/>
      <color indexed="8"/>
      <name val="Calibri"/>
      <family val="2"/>
    </font>
    <font>
      <sz val="10"/>
      <color indexed="8"/>
      <name val="Calibri"/>
      <family val="2"/>
      <charset val="1"/>
    </font>
    <font>
      <sz val="9.5"/>
      <color indexed="8"/>
      <name val="Calibri"/>
      <family val="2"/>
      <charset val="1"/>
    </font>
  </fonts>
  <fills count="36">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E7E6E6"/>
        <bgColor rgb="FFE7E6E6"/>
      </patternFill>
    </fill>
    <fill>
      <patternFill patternType="solid">
        <fgColor rgb="FFFFFF00"/>
        <bgColor indexed="64"/>
      </patternFill>
    </fill>
    <fill>
      <patternFill patternType="solid">
        <fgColor theme="0"/>
        <bgColor indexed="64"/>
      </patternFill>
    </fill>
    <fill>
      <patternFill patternType="solid">
        <fgColor rgb="FF92D050"/>
        <bgColor theme="0"/>
      </patternFill>
    </fill>
    <fill>
      <patternFill patternType="solid">
        <fgColor rgb="FF92D050"/>
        <bgColor indexed="64"/>
      </patternFill>
    </fill>
    <fill>
      <patternFill patternType="solid">
        <fgColor rgb="FFFFFF00"/>
        <bgColor theme="0"/>
      </patternFill>
    </fill>
    <fill>
      <patternFill patternType="solid">
        <fgColor rgb="FFFF0000"/>
        <bgColor theme="0"/>
      </patternFill>
    </fill>
    <fill>
      <patternFill patternType="solid">
        <fgColor rgb="FFFF0000"/>
        <bgColor indexed="64"/>
      </patternFill>
    </fill>
    <fill>
      <patternFill patternType="solid">
        <fgColor theme="0" tint="-0.34998626667073579"/>
        <bgColor indexed="64"/>
      </patternFill>
    </fill>
    <fill>
      <patternFill patternType="solid">
        <fgColor indexed="9"/>
        <bgColor indexed="26"/>
      </patternFill>
    </fill>
    <fill>
      <patternFill patternType="solid">
        <fgColor indexed="55"/>
        <bgColor indexed="23"/>
      </patternFill>
    </fill>
    <fill>
      <patternFill patternType="solid">
        <fgColor rgb="FF548DD4"/>
        <bgColor indexed="64"/>
      </patternFill>
    </fill>
    <fill>
      <patternFill patternType="solid">
        <fgColor rgb="FFFFFFFF"/>
        <bgColor rgb="FFFFFFFF"/>
      </patternFill>
    </fill>
    <fill>
      <patternFill patternType="solid">
        <fgColor indexed="9"/>
        <bgColor indexed="64"/>
      </patternFill>
    </fill>
    <fill>
      <patternFill patternType="solid">
        <fgColor indexed="49"/>
        <bgColor indexed="64"/>
      </patternFill>
    </fill>
    <fill>
      <patternFill patternType="solid">
        <fgColor indexed="55"/>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indexed="44"/>
        <bgColor indexed="64"/>
      </patternFill>
    </fill>
    <fill>
      <patternFill patternType="solid">
        <fgColor indexed="27"/>
        <bgColor indexed="64"/>
      </patternFill>
    </fill>
    <fill>
      <patternFill patternType="solid">
        <fgColor indexed="46"/>
        <bgColor indexed="64"/>
      </patternFill>
    </fill>
    <fill>
      <patternFill patternType="solid">
        <fgColor indexed="11"/>
        <bgColor indexed="64"/>
      </patternFill>
    </fill>
    <fill>
      <patternFill patternType="solid">
        <fgColor rgb="FFFFFFFF"/>
        <bgColor rgb="FF000000"/>
      </patternFill>
    </fill>
    <fill>
      <patternFill patternType="solid">
        <fgColor indexed="51"/>
        <bgColor indexed="64"/>
      </patternFill>
    </fill>
    <fill>
      <patternFill patternType="solid">
        <fgColor rgb="FF33CCCC"/>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indexed="49"/>
        <bgColor indexed="40"/>
      </patternFill>
    </fill>
    <fill>
      <patternFill patternType="solid">
        <fgColor indexed="31"/>
        <bgColor indexed="22"/>
      </patternFill>
    </fill>
    <fill>
      <patternFill patternType="solid">
        <fgColor indexed="52"/>
        <bgColor indexed="51"/>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44"/>
      </left>
      <right style="thin">
        <color indexed="4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rgb="FF9BC2E6"/>
      </left>
      <right style="thin">
        <color rgb="FF9BC2E6"/>
      </right>
      <top/>
      <bottom/>
      <diagonal/>
    </border>
    <border>
      <left style="thin">
        <color rgb="FF9BC2E6"/>
      </left>
      <right/>
      <top/>
      <bottom/>
      <diagonal/>
    </border>
    <border>
      <left/>
      <right style="thin">
        <color rgb="FF9BC2E6"/>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3" tint="0.59999389629810485"/>
      </bottom>
      <diagonal/>
    </border>
    <border>
      <left/>
      <right style="thin">
        <color indexed="64"/>
      </right>
      <top style="thin">
        <color theme="3" tint="0.59999389629810485"/>
      </top>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rgb="FF9BC2E6"/>
      </left>
      <right/>
      <top/>
      <bottom style="thin">
        <color rgb="FF9BC2E6"/>
      </bottom>
      <diagonal/>
    </border>
    <border>
      <left/>
      <right style="thin">
        <color rgb="FF9BC2E6"/>
      </right>
      <top/>
      <bottom style="thin">
        <color rgb="FF9BC2E6"/>
      </bottom>
      <diagonal/>
    </border>
    <border>
      <left style="thin">
        <color rgb="FF9BC2E6"/>
      </left>
      <right style="thin">
        <color rgb="FF9BC2E6"/>
      </right>
      <top/>
      <bottom style="thin">
        <color rgb="FF9BC2E6"/>
      </bottom>
      <diagonal/>
    </border>
    <border>
      <left style="thin">
        <color rgb="FF9BC2E6"/>
      </left>
      <right style="thin">
        <color indexed="64"/>
      </right>
      <top/>
      <bottom/>
      <diagonal/>
    </border>
    <border>
      <left style="thin">
        <color indexed="44"/>
      </left>
      <right style="thin">
        <color indexed="44"/>
      </right>
      <top/>
      <bottom style="thin">
        <color indexed="44"/>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s>
  <cellStyleXfs count="45">
    <xf numFmtId="0" fontId="0" fillId="0" borderId="0"/>
    <xf numFmtId="0" fontId="1" fillId="0" borderId="0"/>
    <xf numFmtId="0" fontId="18" fillId="0" borderId="0"/>
    <xf numFmtId="0" fontId="18" fillId="0" borderId="0"/>
    <xf numFmtId="167" fontId="18" fillId="0" borderId="0" applyFill="0" applyBorder="0" applyAlignment="0" applyProtection="0"/>
    <xf numFmtId="168" fontId="18" fillId="0" borderId="0" applyFill="0" applyBorder="0" applyAlignment="0" applyProtection="0"/>
    <xf numFmtId="0" fontId="19" fillId="0" borderId="0"/>
    <xf numFmtId="164" fontId="1" fillId="0" borderId="0" applyFont="0" applyFill="0" applyBorder="0" applyAlignment="0" applyProtection="0"/>
    <xf numFmtId="9" fontId="1" fillId="0" borderId="0" applyFont="0" applyFill="0" applyBorder="0" applyAlignment="0" applyProtection="0"/>
    <xf numFmtId="0" fontId="20" fillId="0" borderId="0"/>
    <xf numFmtId="170" fontId="20" fillId="0" borderId="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8" fillId="0" borderId="0"/>
    <xf numFmtId="0" fontId="1" fillId="0" borderId="0"/>
    <xf numFmtId="164" fontId="1" fillId="0" borderId="0" applyFont="0" applyFill="0" applyBorder="0" applyAlignment="0" applyProtection="0"/>
    <xf numFmtId="164" fontId="19" fillId="0" borderId="0" applyFont="0" applyFill="0" applyBorder="0" applyAlignment="0" applyProtection="0"/>
    <xf numFmtId="0" fontId="1" fillId="0" borderId="0"/>
    <xf numFmtId="0" fontId="19" fillId="0" borderId="0"/>
    <xf numFmtId="9" fontId="1" fillId="0" borderId="0" applyFont="0" applyFill="0" applyBorder="0" applyAlignment="0" applyProtection="0"/>
    <xf numFmtId="0" fontId="21" fillId="0" borderId="0"/>
    <xf numFmtId="165" fontId="1" fillId="0" borderId="0" applyFont="0" applyFill="0" applyBorder="0" applyAlignment="0" applyProtection="0"/>
    <xf numFmtId="9" fontId="18" fillId="0" borderId="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29"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71" fontId="1" fillId="0" borderId="0" applyFont="0" applyFill="0" applyBorder="0" applyAlignment="0" applyProtection="0"/>
    <xf numFmtId="164" fontId="18"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0" fontId="20" fillId="0" borderId="0"/>
    <xf numFmtId="170" fontId="20" fillId="0" borderId="0" applyFill="0" applyBorder="0" applyAlignment="0" applyProtection="0"/>
    <xf numFmtId="164" fontId="19" fillId="0" borderId="0" applyFont="0" applyFill="0" applyBorder="0" applyAlignment="0" applyProtection="0"/>
    <xf numFmtId="0" fontId="19" fillId="0" borderId="0"/>
    <xf numFmtId="169" fontId="1" fillId="0" borderId="0" applyFont="0" applyFill="0" applyBorder="0" applyAlignment="0" applyProtection="0"/>
    <xf numFmtId="180" fontId="1" fillId="0" borderId="0" applyFont="0" applyFill="0" applyBorder="0" applyAlignment="0" applyProtection="0"/>
    <xf numFmtId="206" fontId="21" fillId="0" borderId="0" applyFill="0" applyBorder="0" applyAlignment="0" applyProtection="0"/>
  </cellStyleXfs>
  <cellXfs count="1206">
    <xf numFmtId="0" fontId="0" fillId="0" borderId="0" xfId="0"/>
    <xf numFmtId="0" fontId="2" fillId="0" borderId="0" xfId="0" applyFont="1"/>
    <xf numFmtId="0" fontId="3" fillId="0" borderId="0" xfId="0" applyFont="1"/>
    <xf numFmtId="0" fontId="4" fillId="0" borderId="0" xfId="0" applyFont="1" applyAlignment="1">
      <alignment horizontal="center"/>
    </xf>
    <xf numFmtId="166" fontId="4" fillId="0" borderId="0" xfId="0" applyNumberFormat="1" applyFont="1" applyAlignment="1">
      <alignment horizontal="center"/>
    </xf>
    <xf numFmtId="0" fontId="5" fillId="0" borderId="0" xfId="0" applyFont="1" applyAlignment="1">
      <alignment vertical="center"/>
    </xf>
    <xf numFmtId="166" fontId="3" fillId="0" borderId="0" xfId="0" applyNumberFormat="1" applyFont="1" applyAlignment="1">
      <alignment horizontal="center"/>
    </xf>
    <xf numFmtId="0" fontId="7" fillId="0" borderId="0" xfId="0" applyFont="1" applyAlignment="1">
      <alignment vertical="center"/>
    </xf>
    <xf numFmtId="0" fontId="6" fillId="0" borderId="0" xfId="0" applyFont="1"/>
    <xf numFmtId="0" fontId="7" fillId="0" borderId="0" xfId="0" applyFont="1"/>
    <xf numFmtId="166" fontId="7" fillId="0" borderId="0" xfId="0" applyNumberFormat="1" applyFont="1" applyAlignment="1">
      <alignment horizontal="center"/>
    </xf>
    <xf numFmtId="0" fontId="9" fillId="0" borderId="0" xfId="0" applyFont="1"/>
    <xf numFmtId="0" fontId="10" fillId="0" borderId="0" xfId="0" applyFont="1"/>
    <xf numFmtId="0" fontId="11" fillId="0" borderId="0" xfId="0" applyFont="1"/>
    <xf numFmtId="0" fontId="12" fillId="0" borderId="0" xfId="0" applyFont="1"/>
    <xf numFmtId="166" fontId="6" fillId="0" borderId="0" xfId="0" applyNumberFormat="1" applyFont="1" applyAlignment="1">
      <alignment horizontal="center"/>
    </xf>
    <xf numFmtId="0" fontId="13" fillId="3" borderId="0" xfId="0" applyFont="1" applyFill="1" applyBorder="1"/>
    <xf numFmtId="0" fontId="2" fillId="3" borderId="0" xfId="0" applyFont="1" applyFill="1" applyBorder="1"/>
    <xf numFmtId="0" fontId="2" fillId="0" borderId="0" xfId="0" applyFont="1" applyAlignment="1"/>
    <xf numFmtId="0" fontId="16" fillId="0" borderId="0" xfId="0" applyFont="1" applyAlignment="1"/>
    <xf numFmtId="0" fontId="0" fillId="0" borderId="0" xfId="0" applyFont="1" applyAlignment="1"/>
    <xf numFmtId="0" fontId="2" fillId="0" borderId="0" xfId="0" applyFont="1" applyFill="1" applyBorder="1"/>
    <xf numFmtId="166" fontId="3" fillId="0" borderId="0" xfId="0" applyNumberFormat="1" applyFont="1" applyFill="1" applyBorder="1" applyAlignment="1">
      <alignment horizontal="center"/>
    </xf>
    <xf numFmtId="0" fontId="14" fillId="4" borderId="1" xfId="0" applyFont="1" applyFill="1" applyBorder="1" applyAlignment="1">
      <alignment horizontal="center" vertical="center" wrapText="1"/>
    </xf>
    <xf numFmtId="0" fontId="0" fillId="0" borderId="0" xfId="0" applyFont="1" applyAlignment="1"/>
    <xf numFmtId="0" fontId="6" fillId="0" borderId="0" xfId="0" applyFont="1" applyAlignment="1">
      <alignment horizontal="left"/>
    </xf>
    <xf numFmtId="14" fontId="7" fillId="0" borderId="0" xfId="0" applyNumberFormat="1" applyFont="1" applyAlignment="1">
      <alignment horizontal="left"/>
    </xf>
    <xf numFmtId="0" fontId="6" fillId="0" borderId="0" xfId="0" applyFont="1" applyAlignment="1">
      <alignment horizontal="left" vertical="center"/>
    </xf>
    <xf numFmtId="0" fontId="22" fillId="0" borderId="0" xfId="0" applyFont="1"/>
    <xf numFmtId="0" fontId="23" fillId="0" borderId="0" xfId="0" applyFont="1" applyAlignment="1">
      <alignment vertical="center"/>
    </xf>
    <xf numFmtId="0" fontId="25" fillId="0" borderId="0" xfId="0" applyFont="1" applyAlignment="1"/>
    <xf numFmtId="0" fontId="27" fillId="0" borderId="0" xfId="0" applyFont="1"/>
    <xf numFmtId="0" fontId="28" fillId="0" borderId="0" xfId="0" applyFont="1" applyAlignment="1">
      <alignment vertical="center"/>
    </xf>
    <xf numFmtId="0" fontId="0" fillId="0" borderId="0" xfId="0" applyFont="1" applyAlignment="1">
      <alignment wrapText="1"/>
    </xf>
    <xf numFmtId="0" fontId="6" fillId="0" borderId="0" xfId="0" applyFont="1" applyAlignment="1">
      <alignment horizontal="justify" wrapText="1"/>
    </xf>
    <xf numFmtId="0" fontId="24" fillId="0" borderId="0" xfId="0" applyFont="1" applyAlignment="1"/>
    <xf numFmtId="0" fontId="14" fillId="4" borderId="1" xfId="0" applyFont="1" applyFill="1" applyBorder="1" applyAlignment="1">
      <alignment horizontal="center" vertical="center"/>
    </xf>
    <xf numFmtId="0" fontId="0" fillId="0" borderId="0" xfId="0" applyFont="1" applyAlignment="1"/>
    <xf numFmtId="14" fontId="23" fillId="6" borderId="0" xfId="0" applyNumberFormat="1" applyFont="1" applyFill="1" applyAlignment="1">
      <alignment horizontal="center"/>
    </xf>
    <xf numFmtId="0" fontId="30" fillId="0" borderId="0" xfId="0" applyFont="1" applyAlignment="1"/>
    <xf numFmtId="0" fontId="31" fillId="2" borderId="0" xfId="0" applyFont="1" applyFill="1" applyBorder="1" applyAlignment="1">
      <alignment horizontal="center" vertical="center"/>
    </xf>
    <xf numFmtId="14" fontId="3" fillId="3" borderId="1" xfId="0" applyNumberFormat="1" applyFont="1" applyFill="1" applyBorder="1" applyAlignment="1">
      <alignment horizontal="center" vertical="center"/>
    </xf>
    <xf numFmtId="14" fontId="3" fillId="6" borderId="1" xfId="0" applyNumberFormat="1" applyFont="1" applyFill="1" applyBorder="1" applyAlignment="1">
      <alignment horizontal="center"/>
    </xf>
    <xf numFmtId="0" fontId="3" fillId="6" borderId="1" xfId="0" applyFont="1" applyFill="1" applyBorder="1" applyAlignment="1">
      <alignment horizontal="center"/>
    </xf>
    <xf numFmtId="0" fontId="6" fillId="0" borderId="0" xfId="0" applyFont="1" applyAlignment="1">
      <alignment horizontal="justify" wrapText="1"/>
    </xf>
    <xf numFmtId="0" fontId="6" fillId="0" borderId="0" xfId="0" applyFont="1" applyAlignment="1">
      <alignment horizontal="justify" vertical="center" wrapText="1"/>
    </xf>
    <xf numFmtId="0" fontId="0" fillId="0" borderId="0" xfId="0" applyFont="1" applyAlignment="1">
      <alignment horizontal="justify"/>
    </xf>
    <xf numFmtId="0" fontId="17" fillId="0" borderId="0" xfId="0" applyFont="1" applyAlignment="1">
      <alignment horizontal="center"/>
    </xf>
    <xf numFmtId="0" fontId="0" fillId="0" borderId="0" xfId="0" applyFont="1" applyAlignment="1"/>
    <xf numFmtId="0" fontId="23" fillId="0" borderId="0" xfId="0" applyFont="1" applyAlignment="1">
      <alignment horizontal="left"/>
    </xf>
    <xf numFmtId="0" fontId="24" fillId="0" borderId="0" xfId="0" applyFont="1" applyAlignment="1"/>
    <xf numFmtId="0" fontId="3" fillId="7" borderId="1" xfId="0" applyFont="1" applyFill="1" applyBorder="1" applyAlignment="1">
      <alignment vertical="center"/>
    </xf>
    <xf numFmtId="0" fontId="3" fillId="8" borderId="1" xfId="0" applyFont="1" applyFill="1" applyBorder="1" applyAlignment="1">
      <alignment vertical="center"/>
    </xf>
    <xf numFmtId="0" fontId="3" fillId="9" borderId="1" xfId="0" applyFont="1" applyFill="1" applyBorder="1" applyAlignment="1">
      <alignment vertical="center"/>
    </xf>
    <xf numFmtId="0" fontId="3" fillId="10" borderId="1" xfId="0" applyFont="1" applyFill="1" applyBorder="1" applyAlignment="1">
      <alignment vertical="center"/>
    </xf>
    <xf numFmtId="0" fontId="3" fillId="11" borderId="1" xfId="0" applyFont="1" applyFill="1" applyBorder="1" applyAlignment="1">
      <alignment vertical="center"/>
    </xf>
    <xf numFmtId="0" fontId="3" fillId="10" borderId="1" xfId="0" applyFont="1" applyFill="1" applyBorder="1" applyAlignment="1">
      <alignment horizontal="left" vertical="top"/>
    </xf>
    <xf numFmtId="49" fontId="40" fillId="17" borderId="0" xfId="1" applyNumberFormat="1" applyFont="1" applyFill="1" applyBorder="1" applyAlignment="1">
      <alignment horizontal="center" vertical="center"/>
    </xf>
    <xf numFmtId="0" fontId="39" fillId="0" borderId="0" xfId="0" applyFont="1" applyAlignment="1">
      <alignment horizontal="center"/>
    </xf>
    <xf numFmtId="0" fontId="37" fillId="28" borderId="0" xfId="1" applyFont="1" applyFill="1" applyBorder="1" applyAlignment="1">
      <alignment vertical="center"/>
    </xf>
    <xf numFmtId="0" fontId="40" fillId="18" borderId="1" xfId="1" applyFont="1" applyFill="1" applyBorder="1" applyAlignment="1">
      <alignment horizontal="center" vertical="center"/>
    </xf>
    <xf numFmtId="0" fontId="52" fillId="15" borderId="1" xfId="1" applyFont="1" applyFill="1" applyBorder="1" applyAlignment="1">
      <alignment horizontal="center" vertical="center" wrapText="1"/>
    </xf>
    <xf numFmtId="0" fontId="41" fillId="0" borderId="0" xfId="0" applyFont="1" applyBorder="1"/>
    <xf numFmtId="0" fontId="101" fillId="0" borderId="0" xfId="0" applyFont="1"/>
    <xf numFmtId="0" fontId="32" fillId="15" borderId="1" xfId="1" applyFont="1" applyFill="1" applyBorder="1" applyAlignment="1">
      <alignment horizontal="center" vertical="center"/>
    </xf>
    <xf numFmtId="180" fontId="40" fillId="17" borderId="1" xfId="15" applyNumberFormat="1" applyFont="1" applyFill="1" applyBorder="1" applyAlignment="1">
      <alignment horizontal="center" vertical="center"/>
    </xf>
    <xf numFmtId="6" fontId="1" fillId="6" borderId="1" xfId="1" applyNumberFormat="1" applyFont="1" applyFill="1" applyBorder="1" applyAlignment="1">
      <alignment horizontal="center" vertical="center"/>
    </xf>
    <xf numFmtId="6" fontId="34" fillId="6" borderId="1" xfId="1" applyNumberFormat="1" applyFont="1" applyFill="1" applyBorder="1" applyAlignment="1">
      <alignment horizontal="center" vertical="center"/>
    </xf>
    <xf numFmtId="0" fontId="81" fillId="0" borderId="0" xfId="0" applyFont="1"/>
    <xf numFmtId="0" fontId="40" fillId="0" borderId="0" xfId="0" applyFont="1"/>
    <xf numFmtId="0" fontId="58" fillId="18" borderId="1" xfId="1" applyFont="1" applyFill="1" applyBorder="1" applyAlignment="1">
      <alignment horizontal="center" vertical="center"/>
    </xf>
    <xf numFmtId="49" fontId="46" fillId="6" borderId="0" xfId="1" applyNumberFormat="1" applyFont="1" applyFill="1" applyBorder="1" applyAlignment="1">
      <alignment horizontal="center" vertical="center"/>
    </xf>
    <xf numFmtId="0" fontId="58" fillId="18" borderId="1" xfId="1" applyFont="1" applyFill="1" applyBorder="1" applyAlignment="1">
      <alignment horizontal="center" vertical="center" wrapText="1"/>
    </xf>
    <xf numFmtId="0" fontId="52" fillId="15" borderId="1" xfId="1" applyFont="1" applyFill="1" applyBorder="1" applyAlignment="1">
      <alignment horizontal="center" vertical="center"/>
    </xf>
    <xf numFmtId="0" fontId="58" fillId="18" borderId="1" xfId="1" applyFont="1" applyFill="1" applyBorder="1" applyAlignment="1">
      <alignment horizontal="center" vertical="center" wrapText="1"/>
    </xf>
    <xf numFmtId="0" fontId="0" fillId="0" borderId="0" xfId="0"/>
    <xf numFmtId="0" fontId="37" fillId="13" borderId="0" xfId="3" applyFont="1" applyFill="1" applyBorder="1" applyAlignment="1">
      <alignment vertical="center"/>
    </xf>
    <xf numFmtId="0" fontId="38" fillId="13" borderId="0" xfId="3" applyFont="1" applyFill="1" applyBorder="1" applyAlignment="1">
      <alignment vertical="center"/>
    </xf>
    <xf numFmtId="0" fontId="39" fillId="0" borderId="0" xfId="3" applyFont="1"/>
    <xf numFmtId="0" fontId="40" fillId="13" borderId="0" xfId="3" applyFont="1" applyFill="1" applyBorder="1" applyAlignment="1">
      <alignment vertical="center"/>
    </xf>
    <xf numFmtId="0" fontId="40" fillId="13" borderId="0" xfId="3" applyFont="1" applyFill="1" applyBorder="1" applyAlignment="1">
      <alignment horizontal="right" vertical="center"/>
    </xf>
    <xf numFmtId="0" fontId="41" fillId="13" borderId="0" xfId="3" applyFont="1" applyFill="1" applyBorder="1" applyAlignment="1">
      <alignment vertical="center"/>
    </xf>
    <xf numFmtId="49" fontId="40" fillId="13" borderId="0" xfId="3" applyNumberFormat="1" applyFont="1" applyFill="1" applyBorder="1" applyAlignment="1">
      <alignment horizontal="center" vertical="center"/>
    </xf>
    <xf numFmtId="49" fontId="40" fillId="13" borderId="0" xfId="3" applyNumberFormat="1" applyFont="1" applyFill="1" applyBorder="1" applyAlignment="1">
      <alignment vertical="center"/>
    </xf>
    <xf numFmtId="0" fontId="44" fillId="0" borderId="0" xfId="3" applyFont="1"/>
    <xf numFmtId="0" fontId="45" fillId="14" borderId="2" xfId="3" applyFont="1" applyFill="1" applyBorder="1" applyAlignment="1">
      <alignment vertical="center"/>
    </xf>
    <xf numFmtId="0" fontId="45" fillId="14" borderId="2" xfId="3" applyFont="1" applyFill="1" applyBorder="1" applyAlignment="1">
      <alignment horizontal="center" vertical="center"/>
    </xf>
    <xf numFmtId="167" fontId="45" fillId="14" borderId="2" xfId="4" applyFont="1" applyFill="1" applyBorder="1" applyAlignment="1" applyProtection="1">
      <alignment horizontal="center" vertical="center"/>
    </xf>
    <xf numFmtId="0" fontId="18" fillId="0" borderId="0" xfId="3"/>
    <xf numFmtId="0" fontId="0" fillId="13" borderId="2" xfId="3" applyFont="1" applyFill="1" applyBorder="1" applyAlignment="1">
      <alignment vertical="center"/>
    </xf>
    <xf numFmtId="0" fontId="45" fillId="13" borderId="2" xfId="3" applyFont="1" applyFill="1" applyBorder="1" applyAlignment="1">
      <alignment horizontal="center" vertical="center"/>
    </xf>
    <xf numFmtId="168" fontId="45" fillId="13" borderId="2" xfId="5" applyFont="1" applyFill="1" applyBorder="1" applyAlignment="1" applyProtection="1">
      <alignment horizontal="center" vertical="center"/>
    </xf>
    <xf numFmtId="167" fontId="45" fillId="13" borderId="2" xfId="4" applyFont="1" applyFill="1" applyBorder="1" applyAlignment="1" applyProtection="1">
      <alignment horizontal="center" vertical="center"/>
    </xf>
    <xf numFmtId="168" fontId="45" fillId="14" borderId="2" xfId="5" applyFont="1" applyFill="1" applyBorder="1" applyAlignment="1" applyProtection="1">
      <alignment horizontal="center" vertical="center"/>
    </xf>
    <xf numFmtId="10" fontId="45" fillId="13" borderId="2" xfId="5" applyNumberFormat="1" applyFont="1" applyFill="1" applyBorder="1" applyAlignment="1" applyProtection="1">
      <alignment horizontal="center" vertical="center"/>
    </xf>
    <xf numFmtId="167" fontId="45" fillId="13" borderId="2" xfId="4" applyNumberFormat="1" applyFont="1" applyFill="1" applyBorder="1" applyAlignment="1" applyProtection="1">
      <alignment horizontal="center" vertical="center"/>
    </xf>
    <xf numFmtId="4" fontId="45" fillId="13" borderId="2" xfId="4" applyNumberFormat="1" applyFont="1" applyFill="1" applyBorder="1" applyAlignment="1" applyProtection="1">
      <alignment horizontal="center" vertical="center"/>
    </xf>
    <xf numFmtId="0" fontId="40" fillId="14" borderId="2" xfId="3" applyFont="1" applyFill="1" applyBorder="1" applyAlignment="1">
      <alignment vertical="center"/>
    </xf>
    <xf numFmtId="0" fontId="40" fillId="14" borderId="2" xfId="3" applyFont="1" applyFill="1" applyBorder="1" applyAlignment="1">
      <alignment horizontal="center" vertical="center"/>
    </xf>
    <xf numFmtId="168" fontId="40" fillId="14" borderId="2" xfId="5" applyFont="1" applyFill="1" applyBorder="1" applyAlignment="1" applyProtection="1">
      <alignment horizontal="center" vertical="center"/>
    </xf>
    <xf numFmtId="167" fontId="40" fillId="14" borderId="2" xfId="4" applyFont="1" applyFill="1" applyBorder="1" applyAlignment="1" applyProtection="1">
      <alignment horizontal="center" vertical="center"/>
    </xf>
    <xf numFmtId="0" fontId="40" fillId="13" borderId="2" xfId="3" applyFont="1" applyFill="1" applyBorder="1" applyAlignment="1">
      <alignment horizontal="center" vertical="center"/>
    </xf>
    <xf numFmtId="168" fontId="40" fillId="13" borderId="2" xfId="5" applyFont="1" applyFill="1" applyBorder="1" applyAlignment="1" applyProtection="1">
      <alignment horizontal="center" vertical="center"/>
    </xf>
    <xf numFmtId="167" fontId="40" fillId="13" borderId="2" xfId="4" applyFont="1" applyFill="1" applyBorder="1" applyAlignment="1" applyProtection="1">
      <alignment horizontal="center" vertical="center"/>
    </xf>
    <xf numFmtId="0" fontId="45" fillId="13" borderId="2" xfId="3" applyFont="1" applyFill="1" applyBorder="1" applyAlignment="1">
      <alignment vertical="center"/>
    </xf>
    <xf numFmtId="0" fontId="40" fillId="13" borderId="2" xfId="3" applyFont="1" applyFill="1" applyBorder="1" applyAlignment="1">
      <alignment vertical="center"/>
    </xf>
    <xf numFmtId="0" fontId="0" fillId="13" borderId="0" xfId="3" applyFont="1" applyFill="1" applyBorder="1" applyAlignment="1">
      <alignment horizontal="left" vertical="center"/>
    </xf>
    <xf numFmtId="0" fontId="0" fillId="13" borderId="0" xfId="3" applyFont="1" applyFill="1" applyBorder="1" applyAlignment="1">
      <alignment vertical="center"/>
    </xf>
    <xf numFmtId="0" fontId="48" fillId="6" borderId="0" xfId="1" applyFont="1" applyFill="1" applyBorder="1" applyAlignment="1">
      <alignment vertical="center"/>
    </xf>
    <xf numFmtId="0" fontId="49" fillId="6" borderId="0" xfId="1" applyFont="1" applyFill="1" applyBorder="1" applyAlignment="1">
      <alignment vertical="center"/>
    </xf>
    <xf numFmtId="0" fontId="50" fillId="0" borderId="0" xfId="0" applyFont="1"/>
    <xf numFmtId="0" fontId="46" fillId="6" borderId="0" xfId="1" applyFont="1" applyFill="1" applyBorder="1" applyAlignment="1">
      <alignment vertical="center"/>
    </xf>
    <xf numFmtId="0" fontId="46" fillId="6" borderId="0" xfId="1" applyFont="1" applyFill="1" applyBorder="1" applyAlignment="1">
      <alignment horizontal="right" vertical="center"/>
    </xf>
    <xf numFmtId="0" fontId="51" fillId="6" borderId="0" xfId="1" applyFont="1" applyFill="1" applyBorder="1" applyAlignment="1">
      <alignment vertical="center"/>
    </xf>
    <xf numFmtId="49" fontId="46" fillId="6" borderId="0" xfId="1" applyNumberFormat="1" applyFont="1" applyFill="1" applyBorder="1" applyAlignment="1">
      <alignment horizontal="center" vertical="center"/>
    </xf>
    <xf numFmtId="49" fontId="46" fillId="6" borderId="0" xfId="1" applyNumberFormat="1" applyFont="1" applyFill="1" applyBorder="1" applyAlignment="1">
      <alignment vertical="center"/>
    </xf>
    <xf numFmtId="0" fontId="35" fillId="0" borderId="0" xfId="0" applyFont="1"/>
    <xf numFmtId="0" fontId="52" fillId="15" borderId="1" xfId="1" applyFont="1" applyFill="1" applyBorder="1" applyAlignment="1">
      <alignment horizontal="center" vertical="center" wrapText="1"/>
    </xf>
    <xf numFmtId="0" fontId="34" fillId="12" borderId="1" xfId="1" applyFont="1" applyFill="1" applyBorder="1" applyAlignment="1">
      <alignment vertical="center"/>
    </xf>
    <xf numFmtId="0" fontId="34" fillId="12" borderId="1" xfId="1" applyFont="1" applyFill="1" applyBorder="1" applyAlignment="1">
      <alignment horizontal="center" vertical="center"/>
    </xf>
    <xf numFmtId="164" fontId="34" fillId="12" borderId="1" xfId="7" applyFont="1" applyFill="1" applyBorder="1" applyAlignment="1">
      <alignment horizontal="center" vertical="center"/>
    </xf>
    <xf numFmtId="0" fontId="1" fillId="6" borderId="1" xfId="1" applyFont="1" applyFill="1" applyBorder="1" applyAlignment="1">
      <alignment vertical="center"/>
    </xf>
    <xf numFmtId="0" fontId="34" fillId="6" borderId="1" xfId="1" applyFont="1" applyFill="1" applyBorder="1" applyAlignment="1">
      <alignment horizontal="center" vertical="center"/>
    </xf>
    <xf numFmtId="9" fontId="34" fillId="6" borderId="1" xfId="33" applyFont="1" applyFill="1" applyBorder="1" applyAlignment="1">
      <alignment horizontal="center" vertical="center"/>
    </xf>
    <xf numFmtId="164" fontId="34" fillId="6" borderId="1" xfId="7" applyFont="1" applyFill="1" applyBorder="1" applyAlignment="1">
      <alignment horizontal="center" vertical="center"/>
    </xf>
    <xf numFmtId="9" fontId="34" fillId="12" borderId="1" xfId="33" applyFont="1" applyFill="1" applyBorder="1" applyAlignment="1">
      <alignment horizontal="center" vertical="center"/>
    </xf>
    <xf numFmtId="0" fontId="1" fillId="6" borderId="1" xfId="1" applyFont="1" applyFill="1" applyBorder="1" applyAlignment="1">
      <alignment horizontal="center" vertical="center"/>
    </xf>
    <xf numFmtId="10" fontId="1" fillId="6" borderId="1" xfId="33" applyNumberFormat="1" applyFont="1" applyFill="1" applyBorder="1" applyAlignment="1">
      <alignment horizontal="center" vertical="center"/>
    </xf>
    <xf numFmtId="182" fontId="1" fillId="6" borderId="1" xfId="1" applyNumberFormat="1" applyFont="1" applyFill="1" applyBorder="1" applyAlignment="1">
      <alignment horizontal="center" vertical="center"/>
    </xf>
    <xf numFmtId="164" fontId="1" fillId="6" borderId="1" xfId="7" applyFont="1" applyFill="1" applyBorder="1" applyAlignment="1">
      <alignment horizontal="center" vertical="center"/>
    </xf>
    <xf numFmtId="0" fontId="1" fillId="6" borderId="1" xfId="1" applyFont="1" applyFill="1" applyBorder="1" applyAlignment="1">
      <alignment horizontal="center" vertical="center" wrapText="1"/>
    </xf>
    <xf numFmtId="182" fontId="1" fillId="0" borderId="1" xfId="1" applyNumberFormat="1" applyFont="1" applyFill="1" applyBorder="1" applyAlignment="1">
      <alignment horizontal="center" vertical="center"/>
    </xf>
    <xf numFmtId="0" fontId="18" fillId="0" borderId="3" xfId="0" applyFont="1" applyBorder="1" applyAlignment="1">
      <alignment vertical="top"/>
    </xf>
    <xf numFmtId="0" fontId="46" fillId="12" borderId="1" xfId="1" applyFont="1" applyFill="1" applyBorder="1" applyAlignment="1">
      <alignment vertical="center"/>
    </xf>
    <xf numFmtId="0" fontId="46" fillId="12" borderId="1" xfId="1" applyFont="1" applyFill="1" applyBorder="1" applyAlignment="1">
      <alignment horizontal="center" vertical="center"/>
    </xf>
    <xf numFmtId="9" fontId="46" fillId="12" borderId="1" xfId="33" applyFont="1" applyFill="1" applyBorder="1" applyAlignment="1">
      <alignment horizontal="center" vertical="center"/>
    </xf>
    <xf numFmtId="164" fontId="46" fillId="12" borderId="1" xfId="7" applyFont="1" applyFill="1" applyBorder="1" applyAlignment="1">
      <alignment horizontal="center" vertical="center"/>
    </xf>
    <xf numFmtId="0" fontId="50" fillId="6" borderId="1" xfId="1" applyFont="1" applyFill="1" applyBorder="1" applyAlignment="1">
      <alignment horizontal="center" vertical="center"/>
    </xf>
    <xf numFmtId="10" fontId="50" fillId="6" borderId="1" xfId="33" applyNumberFormat="1" applyFont="1" applyFill="1" applyBorder="1" applyAlignment="1">
      <alignment horizontal="center" vertical="center"/>
    </xf>
    <xf numFmtId="182" fontId="50" fillId="6" borderId="1" xfId="1" applyNumberFormat="1" applyFont="1" applyFill="1" applyBorder="1" applyAlignment="1">
      <alignment horizontal="center" vertical="center"/>
    </xf>
    <xf numFmtId="0" fontId="46" fillId="6" borderId="1" xfId="1" applyFont="1" applyFill="1" applyBorder="1" applyAlignment="1">
      <alignment horizontal="center" vertical="center"/>
    </xf>
    <xf numFmtId="9" fontId="46" fillId="6" borderId="1" xfId="33" applyFont="1" applyFill="1" applyBorder="1" applyAlignment="1">
      <alignment horizontal="center" vertical="center"/>
    </xf>
    <xf numFmtId="164" fontId="46" fillId="6" borderId="1" xfId="7" applyFont="1" applyFill="1" applyBorder="1" applyAlignment="1">
      <alignment horizontal="center" vertical="center"/>
    </xf>
    <xf numFmtId="10" fontId="50" fillId="0" borderId="1" xfId="33" applyNumberFormat="1" applyFont="1" applyFill="1" applyBorder="1" applyAlignment="1">
      <alignment horizontal="center" vertical="center"/>
    </xf>
    <xf numFmtId="0" fontId="1" fillId="0" borderId="1" xfId="1" applyFont="1" applyFill="1" applyBorder="1" applyAlignment="1">
      <alignment horizontal="center" vertical="center"/>
    </xf>
    <xf numFmtId="10" fontId="1" fillId="0" borderId="1" xfId="33" applyNumberFormat="1" applyFont="1" applyFill="1" applyBorder="1" applyAlignment="1">
      <alignment horizontal="center" vertical="center"/>
    </xf>
    <xf numFmtId="164" fontId="1" fillId="0" borderId="1" xfId="7" applyFont="1" applyFill="1" applyBorder="1" applyAlignment="1">
      <alignment horizontal="center" vertical="center"/>
    </xf>
    <xf numFmtId="0" fontId="34" fillId="6" borderId="1" xfId="1" applyFont="1" applyFill="1" applyBorder="1" applyAlignment="1">
      <alignment vertical="center"/>
    </xf>
    <xf numFmtId="0" fontId="46" fillId="6" borderId="1" xfId="1" applyFont="1" applyFill="1" applyBorder="1" applyAlignment="1">
      <alignment vertical="center"/>
    </xf>
    <xf numFmtId="0" fontId="32" fillId="15" borderId="1" xfId="1" applyFont="1" applyFill="1" applyBorder="1" applyAlignment="1">
      <alignment horizontal="left" vertical="center"/>
    </xf>
    <xf numFmtId="0" fontId="32" fillId="15" borderId="1" xfId="1" applyFont="1" applyFill="1" applyBorder="1" applyAlignment="1">
      <alignment horizontal="center" vertical="center"/>
    </xf>
    <xf numFmtId="9" fontId="32" fillId="15" borderId="1" xfId="33" applyFont="1" applyFill="1" applyBorder="1" applyAlignment="1">
      <alignment horizontal="center" vertical="center"/>
    </xf>
    <xf numFmtId="164" fontId="32" fillId="15" borderId="1" xfId="7" applyFont="1" applyFill="1" applyBorder="1" applyAlignment="1">
      <alignment horizontal="center" vertical="center"/>
    </xf>
    <xf numFmtId="0" fontId="1" fillId="6" borderId="0" xfId="1" applyFont="1" applyFill="1" applyBorder="1" applyAlignment="1">
      <alignment horizontal="left" vertical="center"/>
    </xf>
    <xf numFmtId="0" fontId="1" fillId="6" borderId="0" xfId="1" applyFont="1" applyFill="1" applyBorder="1" applyAlignment="1">
      <alignment vertical="center"/>
    </xf>
    <xf numFmtId="164" fontId="0" fillId="0" borderId="0" xfId="0" applyNumberFormat="1"/>
    <xf numFmtId="0" fontId="50" fillId="6" borderId="1" xfId="1" applyFont="1" applyFill="1" applyBorder="1" applyAlignment="1">
      <alignment vertical="center"/>
    </xf>
    <xf numFmtId="164" fontId="50" fillId="0" borderId="1" xfId="7" applyFont="1" applyFill="1" applyBorder="1" applyAlignment="1">
      <alignment horizontal="center" vertical="center"/>
    </xf>
    <xf numFmtId="9" fontId="50" fillId="6" borderId="1" xfId="33" applyFont="1" applyFill="1" applyBorder="1" applyAlignment="1">
      <alignment horizontal="center" vertical="center"/>
    </xf>
    <xf numFmtId="0" fontId="53" fillId="0" borderId="0" xfId="0" applyFont="1"/>
    <xf numFmtId="0" fontId="53" fillId="0" borderId="0" xfId="0" applyFont="1" applyAlignment="1">
      <alignment horizontal="center"/>
    </xf>
    <xf numFmtId="0" fontId="54" fillId="16" borderId="4" xfId="0" applyFont="1" applyFill="1" applyBorder="1"/>
    <xf numFmtId="0" fontId="2" fillId="16" borderId="4" xfId="0" applyFont="1" applyFill="1" applyBorder="1" applyAlignment="1">
      <alignment horizontal="center" vertical="center"/>
    </xf>
    <xf numFmtId="9" fontId="1" fillId="6" borderId="1" xfId="33" applyFont="1" applyFill="1" applyBorder="1" applyAlignment="1">
      <alignment horizontal="center" vertical="center"/>
    </xf>
    <xf numFmtId="0" fontId="54" fillId="16" borderId="5" xfId="0" applyFont="1" applyFill="1" applyBorder="1"/>
    <xf numFmtId="9" fontId="2" fillId="16" borderId="4" xfId="0" applyNumberFormat="1" applyFont="1" applyFill="1" applyBorder="1" applyAlignment="1">
      <alignment horizontal="center" vertical="center"/>
    </xf>
    <xf numFmtId="10" fontId="2" fillId="0" borderId="4" xfId="0" applyNumberFormat="1" applyFont="1" applyFill="1" applyBorder="1" applyAlignment="1">
      <alignment horizontal="center" vertical="center"/>
    </xf>
    <xf numFmtId="178" fontId="2" fillId="16" borderId="4" xfId="0" applyNumberFormat="1" applyFont="1" applyFill="1" applyBorder="1" applyAlignment="1">
      <alignment horizontal="center" vertical="center"/>
    </xf>
    <xf numFmtId="0" fontId="2" fillId="16" borderId="5" xfId="0" applyFont="1" applyFill="1" applyBorder="1"/>
    <xf numFmtId="181" fontId="2" fillId="16" borderId="5" xfId="33" applyNumberFormat="1" applyFont="1" applyFill="1" applyBorder="1" applyAlignment="1">
      <alignment horizontal="center" vertical="center"/>
    </xf>
    <xf numFmtId="0" fontId="55" fillId="6" borderId="1" xfId="1" applyFont="1" applyFill="1" applyBorder="1" applyAlignment="1">
      <alignment vertical="center"/>
    </xf>
    <xf numFmtId="0" fontId="54" fillId="16" borderId="4" xfId="0" applyFont="1" applyFill="1" applyBorder="1" applyAlignment="1">
      <alignment horizontal="center" vertical="center"/>
    </xf>
    <xf numFmtId="180" fontId="54" fillId="16" borderId="4" xfId="0" applyNumberFormat="1" applyFont="1" applyFill="1" applyBorder="1" applyAlignment="1">
      <alignment horizontal="center" vertical="center"/>
    </xf>
    <xf numFmtId="0" fontId="56" fillId="6" borderId="1" xfId="1" applyFont="1" applyFill="1" applyBorder="1" applyAlignment="1">
      <alignment horizontal="center" vertical="center"/>
    </xf>
    <xf numFmtId="0" fontId="54" fillId="0" borderId="4" xfId="0" applyFont="1" applyBorder="1" applyAlignment="1"/>
    <xf numFmtId="0" fontId="54" fillId="16" borderId="4" xfId="0" applyFont="1" applyFill="1" applyBorder="1" applyAlignment="1">
      <alignment horizontal="center"/>
    </xf>
    <xf numFmtId="0" fontId="55" fillId="6" borderId="1" xfId="1" applyFont="1" applyFill="1" applyBorder="1" applyAlignment="1">
      <alignment horizontal="center" vertical="center"/>
    </xf>
    <xf numFmtId="180" fontId="57" fillId="16" borderId="4" xfId="0" applyNumberFormat="1" applyFont="1" applyFill="1" applyBorder="1" applyAlignment="1">
      <alignment horizontal="center" vertical="center"/>
    </xf>
    <xf numFmtId="0" fontId="54" fillId="16" borderId="0" xfId="0" applyFont="1" applyFill="1" applyBorder="1"/>
    <xf numFmtId="0" fontId="2" fillId="16" borderId="0" xfId="0" applyFont="1" applyFill="1" applyBorder="1" applyAlignment="1">
      <alignment horizontal="center" vertical="center"/>
    </xf>
    <xf numFmtId="0" fontId="34" fillId="0" borderId="0" xfId="0" applyFont="1" applyFill="1"/>
    <xf numFmtId="0" fontId="0" fillId="0" borderId="0" xfId="0" applyFill="1"/>
    <xf numFmtId="0" fontId="45" fillId="19" borderId="1" xfId="1" applyFont="1" applyFill="1" applyBorder="1" applyAlignment="1">
      <alignment vertical="center"/>
    </xf>
    <xf numFmtId="0" fontId="45" fillId="19" borderId="1" xfId="1" applyFont="1" applyFill="1" applyBorder="1" applyAlignment="1">
      <alignment horizontal="center" vertical="center"/>
    </xf>
    <xf numFmtId="0" fontId="45" fillId="17" borderId="1" xfId="1" applyFont="1" applyFill="1" applyBorder="1" applyAlignment="1">
      <alignment horizontal="center" vertical="center"/>
    </xf>
    <xf numFmtId="9" fontId="45" fillId="17" borderId="1" xfId="15" applyFont="1" applyFill="1" applyBorder="1" applyAlignment="1">
      <alignment horizontal="center" vertical="center"/>
    </xf>
    <xf numFmtId="9" fontId="45" fillId="19" borderId="1" xfId="15" applyFont="1" applyFill="1" applyBorder="1" applyAlignment="1">
      <alignment horizontal="center" vertical="center"/>
    </xf>
    <xf numFmtId="0" fontId="0" fillId="0" borderId="1" xfId="0" applyBorder="1"/>
    <xf numFmtId="0" fontId="18" fillId="17" borderId="1" xfId="1" applyFont="1" applyFill="1" applyBorder="1" applyAlignment="1">
      <alignment vertical="center"/>
    </xf>
    <xf numFmtId="0" fontId="40" fillId="19" borderId="1" xfId="1" applyFont="1" applyFill="1" applyBorder="1" applyAlignment="1">
      <alignment vertical="center"/>
    </xf>
    <xf numFmtId="0" fontId="40" fillId="19" borderId="1" xfId="1" applyFont="1" applyFill="1" applyBorder="1" applyAlignment="1">
      <alignment horizontal="center" vertical="center"/>
    </xf>
    <xf numFmtId="9" fontId="40" fillId="19" borderId="1" xfId="15" applyFont="1" applyFill="1" applyBorder="1" applyAlignment="1">
      <alignment horizontal="center" vertical="center"/>
    </xf>
    <xf numFmtId="0" fontId="62" fillId="17" borderId="1" xfId="1" applyFont="1" applyFill="1" applyBorder="1" applyAlignment="1">
      <alignment horizontal="center" vertical="center"/>
    </xf>
    <xf numFmtId="9" fontId="40" fillId="17" borderId="1" xfId="15" applyFont="1" applyFill="1" applyBorder="1" applyAlignment="1">
      <alignment horizontal="center" vertical="center"/>
    </xf>
    <xf numFmtId="0" fontId="40" fillId="17" borderId="1" xfId="1" applyFont="1" applyFill="1" applyBorder="1" applyAlignment="1">
      <alignment horizontal="center" vertical="center"/>
    </xf>
    <xf numFmtId="0" fontId="45" fillId="17" borderId="1" xfId="1" applyFont="1" applyFill="1" applyBorder="1" applyAlignment="1">
      <alignment vertical="center"/>
    </xf>
    <xf numFmtId="9" fontId="39" fillId="17" borderId="1" xfId="15" applyFont="1" applyFill="1" applyBorder="1" applyAlignment="1">
      <alignment horizontal="center" vertical="center"/>
    </xf>
    <xf numFmtId="0" fontId="39" fillId="17" borderId="1" xfId="1" applyFont="1" applyFill="1" applyBorder="1" applyAlignment="1">
      <alignment horizontal="center" vertical="center"/>
    </xf>
    <xf numFmtId="165" fontId="46" fillId="6" borderId="0" xfId="24" applyFont="1" applyFill="1" applyBorder="1" applyAlignment="1">
      <alignment vertical="center"/>
    </xf>
    <xf numFmtId="0" fontId="46" fillId="20" borderId="0" xfId="0" applyFont="1" applyFill="1"/>
    <xf numFmtId="165" fontId="50" fillId="0" borderId="0" xfId="24" applyFont="1"/>
    <xf numFmtId="165" fontId="46" fillId="6" borderId="0" xfId="24" applyFont="1" applyFill="1" applyBorder="1" applyAlignment="1">
      <alignment horizontal="center" vertical="center"/>
    </xf>
    <xf numFmtId="165" fontId="52" fillId="15" borderId="1" xfId="24" applyFont="1" applyFill="1" applyBorder="1" applyAlignment="1">
      <alignment horizontal="center" vertical="center" wrapText="1"/>
    </xf>
    <xf numFmtId="0" fontId="0" fillId="0" borderId="0" xfId="0" applyAlignment="1"/>
    <xf numFmtId="0" fontId="50" fillId="6" borderId="0" xfId="0" applyFont="1" applyFill="1"/>
    <xf numFmtId="0" fontId="0" fillId="6" borderId="0" xfId="0" applyFill="1"/>
    <xf numFmtId="165" fontId="1" fillId="6" borderId="0" xfId="24" applyFont="1" applyFill="1" applyBorder="1" applyAlignment="1">
      <alignment vertical="center"/>
    </xf>
    <xf numFmtId="0" fontId="0" fillId="6" borderId="0" xfId="1" applyFont="1" applyFill="1" applyBorder="1" applyAlignment="1">
      <alignment vertical="center"/>
    </xf>
    <xf numFmtId="165" fontId="1" fillId="6" borderId="0" xfId="1" applyNumberFormat="1" applyFont="1" applyFill="1" applyBorder="1" applyAlignment="1">
      <alignment vertical="center"/>
    </xf>
    <xf numFmtId="0" fontId="46" fillId="8" borderId="0" xfId="0" applyFont="1" applyFill="1"/>
    <xf numFmtId="0" fontId="46" fillId="21" borderId="0" xfId="0" applyFont="1" applyFill="1"/>
    <xf numFmtId="0" fontId="46" fillId="6" borderId="0" xfId="1" applyFont="1" applyFill="1" applyBorder="1" applyAlignment="1">
      <alignment horizontal="center" vertical="center"/>
    </xf>
    <xf numFmtId="0" fontId="46" fillId="22" borderId="0" xfId="0" applyFont="1" applyFill="1"/>
    <xf numFmtId="165" fontId="0" fillId="0" borderId="0" xfId="24" applyFont="1"/>
    <xf numFmtId="165" fontId="0" fillId="0" borderId="0" xfId="0" applyNumberFormat="1"/>
    <xf numFmtId="10" fontId="1" fillId="6" borderId="1" xfId="1" applyNumberFormat="1" applyFont="1" applyFill="1" applyBorder="1" applyAlignment="1">
      <alignment horizontal="center" vertical="center"/>
    </xf>
    <xf numFmtId="9" fontId="1" fillId="6" borderId="1" xfId="1" applyNumberFormat="1" applyFont="1" applyFill="1" applyBorder="1" applyAlignment="1">
      <alignment horizontal="center" vertical="center"/>
    </xf>
    <xf numFmtId="9" fontId="50" fillId="6" borderId="1" xfId="1" applyNumberFormat="1" applyFont="1" applyFill="1" applyBorder="1" applyAlignment="1">
      <alignment horizontal="center" vertical="center"/>
    </xf>
    <xf numFmtId="0" fontId="1" fillId="0" borderId="1" xfId="1" applyFont="1" applyFill="1" applyBorder="1" applyAlignment="1">
      <alignment vertical="center"/>
    </xf>
    <xf numFmtId="177" fontId="1" fillId="6" borderId="1" xfId="1" applyNumberFormat="1" applyFont="1" applyFill="1" applyBorder="1" applyAlignment="1">
      <alignment horizontal="center" vertical="center"/>
    </xf>
    <xf numFmtId="177" fontId="1" fillId="0" borderId="1" xfId="1" applyNumberFormat="1" applyFont="1" applyFill="1" applyBorder="1" applyAlignment="1">
      <alignment horizontal="center" vertical="center"/>
    </xf>
    <xf numFmtId="0" fontId="65" fillId="6" borderId="0" xfId="1" applyFont="1" applyFill="1" applyBorder="1" applyAlignment="1">
      <alignment horizontal="center" vertical="center"/>
    </xf>
    <xf numFmtId="9" fontId="66" fillId="6" borderId="1" xfId="33" applyFont="1" applyFill="1" applyBorder="1" applyAlignment="1">
      <alignment horizontal="left" vertical="center" wrapText="1"/>
    </xf>
    <xf numFmtId="4" fontId="36" fillId="0" borderId="1" xfId="0" applyNumberFormat="1" applyFont="1" applyBorder="1"/>
    <xf numFmtId="0" fontId="67" fillId="0" borderId="0" xfId="0" applyFont="1"/>
    <xf numFmtId="4" fontId="68" fillId="5" borderId="1" xfId="0" applyNumberFormat="1" applyFont="1" applyFill="1" applyBorder="1"/>
    <xf numFmtId="4" fontId="0" fillId="0" borderId="0" xfId="0" applyNumberFormat="1"/>
    <xf numFmtId="0" fontId="0" fillId="6" borderId="1" xfId="0" applyFont="1" applyFill="1" applyBorder="1" applyAlignment="1">
      <alignment vertical="center"/>
    </xf>
    <xf numFmtId="0" fontId="39" fillId="0" borderId="0" xfId="0" applyFont="1" applyBorder="1"/>
    <xf numFmtId="0" fontId="39" fillId="0" borderId="0" xfId="0" applyFont="1"/>
    <xf numFmtId="0" fontId="41" fillId="17" borderId="0" xfId="1" applyFont="1" applyFill="1" applyBorder="1" applyAlignment="1">
      <alignment vertical="center"/>
    </xf>
    <xf numFmtId="0" fontId="40" fillId="17" borderId="0" xfId="1" applyFont="1" applyFill="1" applyBorder="1" applyAlignment="1">
      <alignment vertical="center"/>
    </xf>
    <xf numFmtId="0" fontId="40" fillId="17" borderId="0" xfId="1" applyFont="1" applyFill="1" applyBorder="1" applyAlignment="1">
      <alignment horizontal="right" vertical="center"/>
    </xf>
    <xf numFmtId="0" fontId="69" fillId="0" borderId="0" xfId="0" applyFont="1"/>
    <xf numFmtId="0" fontId="39" fillId="0" borderId="0" xfId="0" applyFont="1" applyAlignment="1">
      <alignment horizontal="center"/>
    </xf>
    <xf numFmtId="49" fontId="40" fillId="17" borderId="0" xfId="1" applyNumberFormat="1" applyFont="1" applyFill="1" applyBorder="1" applyAlignment="1">
      <alignment horizontal="center" vertical="center"/>
    </xf>
    <xf numFmtId="49" fontId="40" fillId="17" borderId="0" xfId="1" applyNumberFormat="1" applyFont="1" applyFill="1" applyBorder="1" applyAlignment="1">
      <alignment vertical="center"/>
    </xf>
    <xf numFmtId="0" fontId="40" fillId="23" borderId="1" xfId="1" applyFont="1" applyFill="1" applyBorder="1" applyAlignment="1">
      <alignment horizontal="left" vertical="center"/>
    </xf>
    <xf numFmtId="0" fontId="58" fillId="0" borderId="3" xfId="1" applyFont="1" applyFill="1" applyBorder="1" applyAlignment="1">
      <alignment horizontal="center" vertical="center" wrapText="1"/>
    </xf>
    <xf numFmtId="0" fontId="58" fillId="0" borderId="11" xfId="1" applyFont="1" applyFill="1" applyBorder="1" applyAlignment="1">
      <alignment horizontal="center" vertical="center" wrapText="1"/>
    </xf>
    <xf numFmtId="164" fontId="58" fillId="0" borderId="7" xfId="1" applyNumberFormat="1" applyFont="1" applyFill="1" applyBorder="1" applyAlignment="1">
      <alignment horizontal="center" vertical="center"/>
    </xf>
    <xf numFmtId="180" fontId="39" fillId="17" borderId="1" xfId="1" applyNumberFormat="1" applyFont="1" applyFill="1" applyBorder="1" applyAlignment="1">
      <alignment vertical="center"/>
    </xf>
    <xf numFmtId="180" fontId="40" fillId="17" borderId="1" xfId="1" applyNumberFormat="1" applyFont="1" applyFill="1" applyBorder="1" applyAlignment="1">
      <alignment horizontal="center" vertical="center"/>
    </xf>
    <xf numFmtId="180" fontId="39" fillId="0" borderId="0" xfId="0" applyNumberFormat="1" applyFont="1"/>
    <xf numFmtId="0" fontId="39" fillId="17" borderId="1" xfId="1" applyFont="1" applyFill="1" applyBorder="1" applyAlignment="1">
      <alignment vertical="center"/>
    </xf>
    <xf numFmtId="0" fontId="59" fillId="17" borderId="1" xfId="1" applyFont="1" applyFill="1" applyBorder="1" applyAlignment="1">
      <alignment horizontal="center" vertical="center"/>
    </xf>
    <xf numFmtId="178" fontId="39" fillId="17" borderId="1" xfId="1" applyNumberFormat="1" applyFont="1" applyFill="1" applyBorder="1" applyAlignment="1">
      <alignment horizontal="center" vertical="center"/>
    </xf>
    <xf numFmtId="178" fontId="70" fillId="24" borderId="1" xfId="1" applyNumberFormat="1" applyFont="1" applyFill="1" applyBorder="1" applyAlignment="1">
      <alignment horizontal="center" vertical="center"/>
    </xf>
    <xf numFmtId="0" fontId="39" fillId="0" borderId="1" xfId="1" applyFont="1" applyFill="1" applyBorder="1" applyAlignment="1">
      <alignment vertical="center"/>
    </xf>
    <xf numFmtId="0" fontId="39" fillId="0" borderId="1" xfId="1" applyFont="1" applyFill="1" applyBorder="1" applyAlignment="1">
      <alignment horizontal="center" vertical="center"/>
    </xf>
    <xf numFmtId="0" fontId="59" fillId="0" borderId="1" xfId="1" applyFont="1" applyFill="1" applyBorder="1" applyAlignment="1">
      <alignment horizontal="center" vertical="center"/>
    </xf>
    <xf numFmtId="0" fontId="39" fillId="0" borderId="0" xfId="0" applyFont="1" applyFill="1"/>
    <xf numFmtId="0" fontId="70" fillId="0" borderId="0" xfId="0" applyFont="1"/>
    <xf numFmtId="10" fontId="73" fillId="24" borderId="1" xfId="1" applyNumberFormat="1" applyFont="1" applyFill="1" applyBorder="1" applyAlignment="1">
      <alignment horizontal="center" vertical="center"/>
    </xf>
    <xf numFmtId="0" fontId="70" fillId="24" borderId="1" xfId="1" applyFont="1" applyFill="1" applyBorder="1" applyAlignment="1">
      <alignment horizontal="center" vertical="center"/>
    </xf>
    <xf numFmtId="180" fontId="72" fillId="24" borderId="1" xfId="1" applyNumberFormat="1" applyFont="1" applyFill="1" applyBorder="1" applyAlignment="1">
      <alignment vertical="center"/>
    </xf>
    <xf numFmtId="0" fontId="71" fillId="17" borderId="1" xfId="1" applyFont="1" applyFill="1" applyBorder="1" applyAlignment="1">
      <alignment horizontal="center" vertical="center"/>
    </xf>
    <xf numFmtId="178" fontId="39" fillId="0" borderId="1" xfId="1" applyNumberFormat="1" applyFont="1" applyFill="1" applyBorder="1" applyAlignment="1">
      <alignment horizontal="center" vertical="center"/>
    </xf>
    <xf numFmtId="0" fontId="62" fillId="0" borderId="1" xfId="1" applyFont="1" applyFill="1" applyBorder="1" applyAlignment="1">
      <alignment horizontal="center" vertical="center"/>
    </xf>
    <xf numFmtId="0" fontId="39" fillId="17" borderId="1" xfId="1" applyFont="1" applyFill="1" applyBorder="1" applyAlignment="1">
      <alignment horizontal="center" vertical="center" shrinkToFit="1"/>
    </xf>
    <xf numFmtId="0" fontId="40" fillId="25" borderId="3" xfId="1" applyFont="1" applyFill="1" applyBorder="1" applyAlignment="1">
      <alignment vertical="center"/>
    </xf>
    <xf numFmtId="0" fontId="59" fillId="25" borderId="11" xfId="1" applyFont="1" applyFill="1" applyBorder="1" applyAlignment="1">
      <alignment horizontal="center" vertical="center"/>
    </xf>
    <xf numFmtId="0" fontId="39" fillId="25" borderId="11" xfId="1" applyFont="1" applyFill="1" applyBorder="1" applyAlignment="1">
      <alignment horizontal="center" vertical="center"/>
    </xf>
    <xf numFmtId="0" fontId="59" fillId="0" borderId="11" xfId="1" applyFont="1" applyFill="1" applyBorder="1" applyAlignment="1">
      <alignment horizontal="center" vertical="center"/>
    </xf>
    <xf numFmtId="0" fontId="39" fillId="0" borderId="11" xfId="1" applyFont="1" applyFill="1" applyBorder="1" applyAlignment="1">
      <alignment horizontal="center" vertical="center"/>
    </xf>
    <xf numFmtId="0" fontId="62" fillId="17" borderId="1" xfId="1" applyFont="1" applyFill="1" applyBorder="1" applyAlignment="1">
      <alignment horizontal="center" vertical="center" wrapText="1"/>
    </xf>
    <xf numFmtId="0" fontId="40" fillId="26" borderId="3" xfId="1" applyFont="1" applyFill="1" applyBorder="1" applyAlignment="1">
      <alignment vertical="center"/>
    </xf>
    <xf numFmtId="0" fontId="59" fillId="26" borderId="11" xfId="1" applyFont="1" applyFill="1" applyBorder="1" applyAlignment="1">
      <alignment horizontal="center" vertical="center"/>
    </xf>
    <xf numFmtId="0" fontId="39" fillId="26" borderId="7" xfId="1" applyFont="1" applyFill="1" applyBorder="1" applyAlignment="1">
      <alignment horizontal="center" vertical="center"/>
    </xf>
    <xf numFmtId="0" fontId="40" fillId="26" borderId="1" xfId="1" applyFont="1" applyFill="1" applyBorder="1" applyAlignment="1">
      <alignment vertical="center"/>
    </xf>
    <xf numFmtId="0" fontId="59" fillId="0" borderId="3" xfId="1" applyFont="1" applyFill="1" applyBorder="1" applyAlignment="1">
      <alignment horizontal="center" vertical="center"/>
    </xf>
    <xf numFmtId="0" fontId="39" fillId="17" borderId="0" xfId="1" applyFont="1" applyFill="1" applyBorder="1" applyAlignment="1">
      <alignment horizontal="left" vertical="center"/>
    </xf>
    <xf numFmtId="0" fontId="39" fillId="17" borderId="0" xfId="1" applyFont="1" applyFill="1" applyBorder="1" applyAlignment="1">
      <alignment vertical="center"/>
    </xf>
    <xf numFmtId="186" fontId="75" fillId="0" borderId="0" xfId="0" applyNumberFormat="1" applyFont="1" applyFill="1" applyBorder="1" applyAlignment="1" applyProtection="1">
      <alignment horizontal="left"/>
    </xf>
    <xf numFmtId="0" fontId="0" fillId="0" borderId="1" xfId="0" applyFill="1" applyBorder="1"/>
    <xf numFmtId="0" fontId="50" fillId="0" borderId="1" xfId="1" applyFont="1" applyFill="1" applyBorder="1" applyAlignment="1">
      <alignment vertical="center"/>
    </xf>
    <xf numFmtId="0" fontId="0" fillId="0" borderId="0" xfId="0" applyFont="1"/>
    <xf numFmtId="178" fontId="34" fillId="12" borderId="1" xfId="7" applyNumberFormat="1" applyFont="1" applyFill="1" applyBorder="1" applyAlignment="1">
      <alignment horizontal="center" vertical="center"/>
    </xf>
    <xf numFmtId="178" fontId="1" fillId="6" borderId="1" xfId="7" applyNumberFormat="1" applyFont="1" applyFill="1" applyBorder="1" applyAlignment="1">
      <alignment horizontal="center" vertical="center"/>
    </xf>
    <xf numFmtId="9" fontId="1" fillId="0" borderId="1" xfId="33" applyFont="1" applyFill="1" applyBorder="1" applyAlignment="1">
      <alignment horizontal="center" vertical="center"/>
    </xf>
    <xf numFmtId="178" fontId="1" fillId="0" borderId="1" xfId="7" applyNumberFormat="1" applyFont="1" applyFill="1" applyBorder="1" applyAlignment="1">
      <alignment horizontal="center" vertical="center"/>
    </xf>
    <xf numFmtId="178" fontId="46" fillId="12" borderId="1" xfId="7" applyNumberFormat="1" applyFont="1" applyFill="1" applyBorder="1" applyAlignment="1">
      <alignment horizontal="center" vertical="center"/>
    </xf>
    <xf numFmtId="178" fontId="50" fillId="6" borderId="1" xfId="7" applyNumberFormat="1" applyFont="1" applyFill="1" applyBorder="1" applyAlignment="1">
      <alignment horizontal="center" vertical="center"/>
    </xf>
    <xf numFmtId="9" fontId="1" fillId="0" borderId="1" xfId="1" applyNumberFormat="1" applyFont="1" applyFill="1" applyBorder="1" applyAlignment="1">
      <alignment horizontal="center" vertical="center"/>
    </xf>
    <xf numFmtId="184" fontId="1" fillId="0" borderId="1" xfId="33" applyNumberFormat="1" applyFont="1" applyFill="1" applyBorder="1" applyAlignment="1">
      <alignment horizontal="center" vertical="center"/>
    </xf>
    <xf numFmtId="0" fontId="77" fillId="6" borderId="1" xfId="1" applyFont="1" applyFill="1" applyBorder="1" applyAlignment="1">
      <alignment horizontal="center" vertical="center"/>
    </xf>
    <xf numFmtId="181" fontId="50" fillId="6" borderId="1" xfId="33" applyNumberFormat="1" applyFont="1" applyFill="1" applyBorder="1" applyAlignment="1">
      <alignment horizontal="center" vertical="center"/>
    </xf>
    <xf numFmtId="9" fontId="50" fillId="6" borderId="1" xfId="33" applyNumberFormat="1" applyFont="1" applyFill="1" applyBorder="1" applyAlignment="1">
      <alignment horizontal="center" vertical="center"/>
    </xf>
    <xf numFmtId="0" fontId="34" fillId="12" borderId="8" xfId="1" applyFont="1" applyFill="1" applyBorder="1" applyAlignment="1">
      <alignment vertical="center"/>
    </xf>
    <xf numFmtId="0" fontId="1" fillId="6" borderId="8" xfId="1" applyFont="1" applyFill="1" applyBorder="1" applyAlignment="1">
      <alignment vertical="center"/>
    </xf>
    <xf numFmtId="0" fontId="1" fillId="6" borderId="8" xfId="1" applyFont="1" applyFill="1" applyBorder="1" applyAlignment="1">
      <alignment horizontal="center" vertical="center"/>
    </xf>
    <xf numFmtId="0" fontId="1" fillId="6" borderId="9" xfId="1" applyFont="1" applyFill="1" applyBorder="1" applyAlignment="1">
      <alignment vertical="center"/>
    </xf>
    <xf numFmtId="0" fontId="46" fillId="12" borderId="9" xfId="1" applyFont="1" applyFill="1" applyBorder="1" applyAlignment="1">
      <alignment vertical="center"/>
    </xf>
    <xf numFmtId="0" fontId="78" fillId="0" borderId="0" xfId="0" applyFont="1" applyFill="1"/>
    <xf numFmtId="0" fontId="3" fillId="0" borderId="0" xfId="0" applyFont="1"/>
    <xf numFmtId="0" fontId="77" fillId="0" borderId="0" xfId="0" applyFont="1"/>
    <xf numFmtId="0" fontId="82" fillId="6" borderId="1" xfId="1" applyFont="1" applyFill="1" applyBorder="1" applyAlignment="1">
      <alignment horizontal="center" vertical="center"/>
    </xf>
    <xf numFmtId="0" fontId="66" fillId="0" borderId="0" xfId="0" applyFont="1"/>
    <xf numFmtId="49" fontId="46" fillId="6" borderId="0" xfId="1" applyNumberFormat="1" applyFont="1" applyFill="1" applyAlignment="1">
      <alignment horizontal="center" vertical="center"/>
    </xf>
    <xf numFmtId="49" fontId="46" fillId="6" borderId="0" xfId="1" applyNumberFormat="1" applyFont="1" applyFill="1" applyAlignment="1">
      <alignment vertical="center"/>
    </xf>
    <xf numFmtId="0" fontId="34" fillId="0" borderId="1" xfId="1" applyFont="1" applyFill="1" applyBorder="1" applyAlignment="1">
      <alignment vertical="center"/>
    </xf>
    <xf numFmtId="0" fontId="34" fillId="0" borderId="1" xfId="1" applyFont="1" applyFill="1" applyBorder="1" applyAlignment="1">
      <alignment horizontal="center" vertical="center"/>
    </xf>
    <xf numFmtId="9" fontId="34" fillId="0" borderId="1" xfId="33" applyFont="1" applyFill="1" applyBorder="1" applyAlignment="1">
      <alignment horizontal="center" vertical="center"/>
    </xf>
    <xf numFmtId="0" fontId="34" fillId="0" borderId="1" xfId="1" applyFont="1" applyFill="1" applyBorder="1" applyAlignment="1">
      <alignment horizontal="left" vertical="center"/>
    </xf>
    <xf numFmtId="0" fontId="46" fillId="6" borderId="0" xfId="1" applyFont="1" applyFill="1" applyAlignment="1">
      <alignment horizontal="right" vertical="center"/>
    </xf>
    <xf numFmtId="164" fontId="34" fillId="0" borderId="1" xfId="7" applyFont="1" applyFill="1" applyBorder="1" applyAlignment="1">
      <alignment horizontal="center" vertical="center"/>
    </xf>
    <xf numFmtId="0" fontId="46" fillId="0" borderId="1" xfId="1" applyFont="1" applyFill="1" applyBorder="1" applyAlignment="1">
      <alignment vertical="center"/>
    </xf>
    <xf numFmtId="164" fontId="46" fillId="0" borderId="1" xfId="7" applyFont="1" applyFill="1" applyBorder="1" applyAlignment="1">
      <alignment horizontal="center" vertical="center"/>
    </xf>
    <xf numFmtId="0" fontId="46" fillId="0" borderId="1" xfId="1" applyFont="1" applyFill="1" applyBorder="1" applyAlignment="1">
      <alignment horizontal="center" vertical="center"/>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40" fillId="0" borderId="0" xfId="0" applyFont="1" applyAlignment="1">
      <alignment horizontal="right" vertical="center"/>
    </xf>
    <xf numFmtId="0" fontId="0" fillId="0" borderId="0" xfId="0" applyFont="1" applyAlignment="1">
      <alignment vertical="center"/>
    </xf>
    <xf numFmtId="0" fontId="48" fillId="0" borderId="0" xfId="1" applyFont="1" applyFill="1" applyBorder="1" applyAlignment="1">
      <alignment vertical="center"/>
    </xf>
    <xf numFmtId="0" fontId="0" fillId="0" borderId="0" xfId="0" applyFont="1" applyFill="1" applyAlignment="1">
      <alignment horizontal="left" vertical="center" indent="1"/>
    </xf>
    <xf numFmtId="0" fontId="0" fillId="0" borderId="0" xfId="0" applyFont="1" applyFill="1" applyAlignment="1">
      <alignment horizontal="center" vertical="center"/>
    </xf>
    <xf numFmtId="0" fontId="0" fillId="0" borderId="0" xfId="0" applyFont="1" applyAlignment="1">
      <alignment horizontal="right" vertical="center"/>
    </xf>
    <xf numFmtId="0" fontId="0" fillId="0" borderId="0" xfId="0" applyFont="1" applyBorder="1" applyAlignment="1">
      <alignment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right" vertical="center"/>
    </xf>
    <xf numFmtId="0" fontId="0" fillId="0" borderId="1" xfId="0" applyFont="1" applyFill="1" applyBorder="1" applyAlignment="1">
      <alignment horizontal="right" vertical="center"/>
    </xf>
    <xf numFmtId="0" fontId="0" fillId="0" borderId="1" xfId="0" applyFont="1" applyBorder="1" applyAlignment="1">
      <alignment vertical="center"/>
    </xf>
    <xf numFmtId="0" fontId="0" fillId="0" borderId="9" xfId="0" applyFont="1" applyFill="1" applyBorder="1" applyAlignment="1">
      <alignment horizontal="center" vertical="center"/>
    </xf>
    <xf numFmtId="0" fontId="0" fillId="0" borderId="1" xfId="0" applyBorder="1" applyAlignment="1">
      <alignment vertical="center"/>
    </xf>
    <xf numFmtId="0" fontId="0" fillId="0" borderId="1" xfId="0" applyFont="1" applyFill="1" applyBorder="1" applyAlignment="1">
      <alignment vertical="center"/>
    </xf>
    <xf numFmtId="0" fontId="0" fillId="0" borderId="0" xfId="0" applyFont="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42" fillId="0" borderId="0" xfId="0" applyFont="1" applyFill="1" applyBorder="1" applyAlignment="1">
      <alignment horizontal="center" vertical="center"/>
    </xf>
    <xf numFmtId="0" fontId="42" fillId="0" borderId="0"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87" fillId="6" borderId="0" xfId="1" applyFont="1" applyFill="1" applyBorder="1" applyAlignment="1">
      <alignment vertical="center"/>
    </xf>
    <xf numFmtId="0" fontId="88" fillId="6" borderId="0" xfId="1" applyFont="1" applyFill="1" applyBorder="1" applyAlignment="1">
      <alignment vertical="center"/>
    </xf>
    <xf numFmtId="0" fontId="89" fillId="6" borderId="0" xfId="1" applyFont="1" applyFill="1" applyBorder="1" applyAlignment="1">
      <alignment vertical="center"/>
    </xf>
    <xf numFmtId="0" fontId="34" fillId="6" borderId="13" xfId="1" applyFont="1" applyFill="1" applyBorder="1" applyAlignment="1">
      <alignment horizontal="center" vertical="center"/>
    </xf>
    <xf numFmtId="0" fontId="34" fillId="6" borderId="14" xfId="1" applyFont="1" applyFill="1" applyBorder="1" applyAlignment="1">
      <alignment horizontal="center" vertical="center"/>
    </xf>
    <xf numFmtId="0" fontId="34" fillId="6" borderId="15" xfId="1" applyFont="1" applyFill="1" applyBorder="1" applyAlignment="1">
      <alignment horizontal="center" vertical="center"/>
    </xf>
    <xf numFmtId="0" fontId="34" fillId="12" borderId="8" xfId="1" applyFont="1" applyFill="1" applyBorder="1" applyAlignment="1">
      <alignment horizontal="center" vertical="center"/>
    </xf>
    <xf numFmtId="9" fontId="34" fillId="12" borderId="8" xfId="33" applyFont="1" applyFill="1" applyBorder="1" applyAlignment="1">
      <alignment horizontal="center" vertical="center"/>
    </xf>
    <xf numFmtId="164" fontId="34" fillId="12" borderId="8" xfId="7" applyFont="1" applyFill="1" applyBorder="1" applyAlignment="1">
      <alignment horizontal="center" vertical="center"/>
    </xf>
    <xf numFmtId="0" fontId="1" fillId="6" borderId="0" xfId="1" applyFont="1" applyFill="1" applyBorder="1" applyAlignment="1">
      <alignment horizontal="center" vertical="center"/>
    </xf>
    <xf numFmtId="0" fontId="1" fillId="6" borderId="12" xfId="1" applyFont="1" applyFill="1" applyBorder="1" applyAlignment="1">
      <alignment horizontal="left" vertical="center"/>
    </xf>
    <xf numFmtId="0" fontId="34" fillId="6" borderId="21" xfId="1" applyFont="1" applyFill="1" applyBorder="1" applyAlignment="1">
      <alignment horizontal="center" vertical="center"/>
    </xf>
    <xf numFmtId="0" fontId="1" fillId="6" borderId="9" xfId="1" applyFont="1" applyFill="1" applyBorder="1" applyAlignment="1">
      <alignment horizontal="left" vertical="center"/>
    </xf>
    <xf numFmtId="0" fontId="34" fillId="6" borderId="9" xfId="1" applyFont="1" applyFill="1" applyBorder="1" applyAlignment="1">
      <alignment horizontal="center" vertical="center"/>
    </xf>
    <xf numFmtId="0" fontId="50" fillId="6" borderId="12" xfId="1" applyFont="1" applyFill="1" applyBorder="1" applyAlignment="1">
      <alignment horizontal="left" vertical="center"/>
    </xf>
    <xf numFmtId="0" fontId="34" fillId="6" borderId="20" xfId="1" applyFont="1" applyFill="1" applyBorder="1" applyAlignment="1">
      <alignment horizontal="left" vertical="center"/>
    </xf>
    <xf numFmtId="0" fontId="50" fillId="6" borderId="9" xfId="1" applyFont="1" applyFill="1" applyBorder="1" applyAlignment="1">
      <alignment horizontal="left" vertical="center"/>
    </xf>
    <xf numFmtId="0" fontId="50" fillId="6" borderId="21" xfId="1" applyFont="1" applyFill="1" applyBorder="1" applyAlignment="1">
      <alignment horizontal="left" vertical="center"/>
    </xf>
    <xf numFmtId="0" fontId="34" fillId="6" borderId="20" xfId="1" applyFont="1" applyFill="1" applyBorder="1" applyAlignment="1">
      <alignment horizontal="center" vertical="center"/>
    </xf>
    <xf numFmtId="0" fontId="34" fillId="6" borderId="22" xfId="1" applyFont="1" applyFill="1" applyBorder="1" applyAlignment="1">
      <alignment horizontal="center" vertical="center"/>
    </xf>
    <xf numFmtId="0" fontId="34" fillId="12" borderId="9" xfId="1" applyFont="1" applyFill="1" applyBorder="1" applyAlignment="1">
      <alignment vertical="center"/>
    </xf>
    <xf numFmtId="0" fontId="34" fillId="12" borderId="9" xfId="1" applyFont="1" applyFill="1" applyBorder="1" applyAlignment="1">
      <alignment horizontal="center" vertical="center"/>
    </xf>
    <xf numFmtId="9" fontId="34" fillId="12" borderId="9" xfId="33" applyFont="1" applyFill="1" applyBorder="1" applyAlignment="1">
      <alignment horizontal="center" vertical="center"/>
    </xf>
    <xf numFmtId="0" fontId="34" fillId="12" borderId="12" xfId="1" applyFont="1" applyFill="1" applyBorder="1" applyAlignment="1">
      <alignment horizontal="center" vertical="center"/>
    </xf>
    <xf numFmtId="164" fontId="34" fillId="12" borderId="12" xfId="7" applyFont="1" applyFill="1" applyBorder="1" applyAlignment="1">
      <alignment horizontal="center" vertical="center"/>
    </xf>
    <xf numFmtId="0" fontId="1" fillId="0" borderId="9" xfId="1" applyFont="1" applyFill="1" applyBorder="1" applyAlignment="1">
      <alignment horizontal="left" vertical="center"/>
    </xf>
    <xf numFmtId="0" fontId="32" fillId="15" borderId="9" xfId="1" applyFont="1" applyFill="1" applyBorder="1" applyAlignment="1">
      <alignment horizontal="left" vertical="center"/>
    </xf>
    <xf numFmtId="0" fontId="32" fillId="15" borderId="9" xfId="1" applyFont="1" applyFill="1" applyBorder="1" applyAlignment="1">
      <alignment horizontal="center" vertical="center"/>
    </xf>
    <xf numFmtId="9" fontId="32" fillId="15" borderId="9" xfId="33" applyFont="1" applyFill="1" applyBorder="1" applyAlignment="1">
      <alignment horizontal="center" vertical="center"/>
    </xf>
    <xf numFmtId="164" fontId="32" fillId="15" borderId="9" xfId="7" applyFont="1" applyFill="1" applyBorder="1" applyAlignment="1">
      <alignment horizontal="center" vertical="center"/>
    </xf>
    <xf numFmtId="0" fontId="1" fillId="0" borderId="0" xfId="1" applyFont="1" applyFill="1" applyBorder="1" applyAlignment="1">
      <alignment horizontal="center" vertical="center"/>
    </xf>
    <xf numFmtId="0" fontId="1" fillId="0" borderId="10" xfId="1" applyFont="1" applyFill="1" applyBorder="1" applyAlignment="1">
      <alignment horizontal="left" vertical="center"/>
    </xf>
    <xf numFmtId="190" fontId="1" fillId="0" borderId="0" xfId="1" applyNumberFormat="1" applyFont="1" applyFill="1" applyBorder="1" applyAlignment="1">
      <alignment horizontal="center" vertical="center"/>
    </xf>
    <xf numFmtId="190" fontId="1" fillId="0" borderId="9" xfId="1" applyNumberFormat="1" applyFont="1" applyFill="1" applyBorder="1" applyAlignment="1">
      <alignment horizontal="center" vertical="center"/>
    </xf>
    <xf numFmtId="0" fontId="79" fillId="6" borderId="0" xfId="1" applyFont="1" applyFill="1" applyBorder="1" applyAlignment="1">
      <alignment horizontal="left" vertical="center"/>
    </xf>
    <xf numFmtId="0" fontId="77" fillId="6" borderId="0" xfId="1" applyFont="1" applyFill="1" applyBorder="1" applyAlignment="1">
      <alignment vertical="center"/>
    </xf>
    <xf numFmtId="164" fontId="77" fillId="6" borderId="0" xfId="1" applyNumberFormat="1" applyFont="1" applyFill="1" applyBorder="1" applyAlignment="1">
      <alignment vertical="center"/>
    </xf>
    <xf numFmtId="0" fontId="1" fillId="6" borderId="9" xfId="1" applyFont="1" applyFill="1" applyBorder="1" applyAlignment="1">
      <alignment vertical="center" wrapText="1"/>
    </xf>
    <xf numFmtId="0" fontId="78" fillId="0" borderId="0" xfId="0" applyFont="1"/>
    <xf numFmtId="0" fontId="1" fillId="12" borderId="1" xfId="1" applyFont="1" applyFill="1" applyBorder="1" applyAlignment="1">
      <alignment horizontal="center" vertical="center"/>
    </xf>
    <xf numFmtId="9" fontId="1" fillId="12" borderId="1" xfId="33" applyFont="1" applyFill="1" applyBorder="1" applyAlignment="1">
      <alignment horizontal="center" vertical="center"/>
    </xf>
    <xf numFmtId="0" fontId="66" fillId="0" borderId="1" xfId="0" applyFont="1" applyBorder="1" applyAlignment="1">
      <alignment vertical="center"/>
    </xf>
    <xf numFmtId="0" fontId="94" fillId="0" borderId="0" xfId="3" applyFont="1"/>
    <xf numFmtId="0" fontId="94" fillId="0" borderId="0" xfId="3" applyFont="1" applyAlignment="1">
      <alignment horizontal="center"/>
    </xf>
    <xf numFmtId="0" fontId="44" fillId="0" borderId="0" xfId="0" applyFont="1"/>
    <xf numFmtId="164" fontId="45" fillId="19" borderId="1" xfId="35" applyFont="1" applyFill="1" applyBorder="1" applyAlignment="1">
      <alignment horizontal="center" vertical="center"/>
    </xf>
    <xf numFmtId="164" fontId="45" fillId="17" borderId="1" xfId="35" applyFont="1" applyFill="1" applyBorder="1" applyAlignment="1">
      <alignment horizontal="center" vertical="center"/>
    </xf>
    <xf numFmtId="164" fontId="40" fillId="19" borderId="1" xfId="35" applyFont="1" applyFill="1" applyBorder="1" applyAlignment="1">
      <alignment horizontal="center" vertical="center"/>
    </xf>
    <xf numFmtId="164" fontId="40" fillId="17" borderId="1" xfId="35" applyFont="1" applyFill="1" applyBorder="1" applyAlignment="1">
      <alignment horizontal="center" vertical="center"/>
    </xf>
    <xf numFmtId="0" fontId="18" fillId="17" borderId="0" xfId="1" applyFont="1" applyFill="1" applyBorder="1" applyAlignment="1">
      <alignment vertical="center"/>
    </xf>
    <xf numFmtId="0" fontId="40" fillId="17" borderId="1" xfId="1" applyFont="1" applyFill="1" applyBorder="1" applyAlignment="1">
      <alignment vertical="center"/>
    </xf>
    <xf numFmtId="0" fontId="18" fillId="17" borderId="0" xfId="1" applyFont="1" applyFill="1" applyBorder="1" applyAlignment="1">
      <alignment horizontal="left" vertical="center"/>
    </xf>
    <xf numFmtId="164" fontId="18" fillId="17" borderId="1" xfId="35" applyFont="1" applyFill="1" applyBorder="1" applyAlignment="1">
      <alignment horizontal="center" vertical="center"/>
    </xf>
    <xf numFmtId="164" fontId="39" fillId="17" borderId="1" xfId="35" applyFont="1" applyFill="1" applyBorder="1" applyAlignment="1">
      <alignment horizontal="center" vertical="center"/>
    </xf>
    <xf numFmtId="0" fontId="49" fillId="6" borderId="1" xfId="1" applyFont="1" applyFill="1" applyBorder="1" applyAlignment="1">
      <alignment horizontal="center" vertical="center"/>
    </xf>
    <xf numFmtId="9" fontId="34" fillId="6" borderId="1" xfId="1" applyNumberFormat="1" applyFont="1" applyFill="1" applyBorder="1" applyAlignment="1">
      <alignment horizontal="center" vertical="center"/>
    </xf>
    <xf numFmtId="0" fontId="33" fillId="6" borderId="1" xfId="1" applyFont="1" applyFill="1" applyBorder="1" applyAlignment="1">
      <alignment horizontal="center" vertical="center"/>
    </xf>
    <xf numFmtId="201" fontId="1" fillId="6" borderId="1" xfId="1" applyNumberFormat="1" applyFont="1" applyFill="1" applyBorder="1" applyAlignment="1">
      <alignment horizontal="center" vertical="center"/>
    </xf>
    <xf numFmtId="0" fontId="96" fillId="0" borderId="0" xfId="0" applyFont="1"/>
    <xf numFmtId="0" fontId="49" fillId="0" borderId="0" xfId="0" applyFont="1"/>
    <xf numFmtId="0" fontId="49" fillId="0" borderId="0" xfId="0" applyFont="1" applyAlignment="1">
      <alignment horizontal="center"/>
    </xf>
    <xf numFmtId="0" fontId="97" fillId="0" borderId="1" xfId="0" applyFont="1" applyBorder="1" applyAlignment="1">
      <alignment vertical="center"/>
    </xf>
    <xf numFmtId="9" fontId="1" fillId="6" borderId="1" xfId="33" applyFont="1" applyFill="1" applyBorder="1" applyAlignment="1">
      <alignment horizontal="right" vertical="center"/>
    </xf>
    <xf numFmtId="9" fontId="33" fillId="6" borderId="1" xfId="33" applyFont="1" applyFill="1" applyBorder="1" applyAlignment="1">
      <alignment horizontal="center" vertical="center"/>
    </xf>
    <xf numFmtId="9" fontId="34" fillId="12" borderId="1" xfId="33" applyFont="1" applyFill="1" applyBorder="1" applyAlignment="1">
      <alignment horizontal="left" vertical="center"/>
    </xf>
    <xf numFmtId="9" fontId="50" fillId="12" borderId="1" xfId="33" applyFont="1" applyFill="1" applyBorder="1" applyAlignment="1">
      <alignment horizontal="center" vertical="center"/>
    </xf>
    <xf numFmtId="0" fontId="50" fillId="12" borderId="1" xfId="1" applyFont="1" applyFill="1" applyBorder="1" applyAlignment="1">
      <alignment horizontal="center" vertical="center"/>
    </xf>
    <xf numFmtId="0" fontId="29" fillId="27" borderId="1" xfId="0" applyFont="1" applyFill="1" applyBorder="1" applyAlignment="1">
      <alignment horizontal="center" vertical="center"/>
    </xf>
    <xf numFmtId="9" fontId="29" fillId="27" borderId="1" xfId="0" applyNumberFormat="1" applyFont="1" applyFill="1" applyBorder="1" applyAlignment="1">
      <alignment horizontal="center" vertical="center"/>
    </xf>
    <xf numFmtId="0" fontId="98" fillId="0" borderId="1" xfId="0" applyFont="1" applyBorder="1" applyAlignment="1">
      <alignment vertical="center"/>
    </xf>
    <xf numFmtId="164" fontId="1" fillId="0" borderId="0" xfId="7" applyFont="1"/>
    <xf numFmtId="190" fontId="0" fillId="0" borderId="0" xfId="0" applyNumberFormat="1"/>
    <xf numFmtId="0" fontId="1" fillId="6" borderId="1" xfId="1" applyFont="1" applyFill="1" applyBorder="1" applyAlignment="1">
      <alignment vertical="center" wrapText="1"/>
    </xf>
    <xf numFmtId="0" fontId="1" fillId="6" borderId="8" xfId="1" applyFont="1" applyFill="1" applyBorder="1" applyAlignment="1">
      <alignment vertical="center" wrapText="1"/>
    </xf>
    <xf numFmtId="0" fontId="50" fillId="0" borderId="0" xfId="0" applyFont="1" applyFill="1"/>
    <xf numFmtId="0" fontId="46" fillId="0" borderId="0" xfId="1" applyFont="1" applyFill="1" applyBorder="1" applyAlignment="1">
      <alignment horizontal="right" vertical="center"/>
    </xf>
    <xf numFmtId="0" fontId="46" fillId="0" borderId="0" xfId="1" applyFont="1" applyFill="1" applyBorder="1" applyAlignment="1">
      <alignment vertical="center"/>
    </xf>
    <xf numFmtId="49" fontId="46" fillId="0" borderId="0" xfId="1" applyNumberFormat="1" applyFont="1" applyFill="1" applyBorder="1" applyAlignment="1">
      <alignment horizontal="center" vertical="center"/>
    </xf>
    <xf numFmtId="177" fontId="46" fillId="0" borderId="1" xfId="33" applyNumberFormat="1" applyFont="1" applyFill="1" applyBorder="1" applyAlignment="1">
      <alignment horizontal="center" vertical="center"/>
    </xf>
    <xf numFmtId="0" fontId="46" fillId="6" borderId="1" xfId="1" applyFont="1" applyFill="1" applyBorder="1" applyAlignment="1">
      <alignment horizontal="left" vertical="center"/>
    </xf>
    <xf numFmtId="0" fontId="32" fillId="15" borderId="1" xfId="1" applyFont="1" applyFill="1" applyBorder="1" applyAlignment="1">
      <alignment horizontal="right" vertical="center"/>
    </xf>
    <xf numFmtId="0" fontId="0" fillId="6" borderId="1" xfId="0" applyFill="1" applyBorder="1"/>
    <xf numFmtId="169" fontId="34" fillId="6" borderId="1" xfId="1" applyNumberFormat="1" applyFont="1" applyFill="1" applyBorder="1" applyAlignment="1">
      <alignment horizontal="center" vertical="center"/>
    </xf>
    <xf numFmtId="206" fontId="99" fillId="0" borderId="1" xfId="44" applyFont="1" applyFill="1" applyBorder="1" applyAlignment="1" applyProtection="1"/>
    <xf numFmtId="169" fontId="46" fillId="6" borderId="1" xfId="1" applyNumberFormat="1" applyFont="1" applyFill="1" applyBorder="1" applyAlignment="1">
      <alignment horizontal="center" vertical="center"/>
    </xf>
    <xf numFmtId="169" fontId="50" fillId="0" borderId="1" xfId="0" applyNumberFormat="1" applyFont="1" applyBorder="1"/>
    <xf numFmtId="169" fontId="34" fillId="12" borderId="1" xfId="1" applyNumberFormat="1" applyFont="1" applyFill="1" applyBorder="1" applyAlignment="1">
      <alignment horizontal="center" vertical="center"/>
    </xf>
    <xf numFmtId="169" fontId="46" fillId="12" borderId="1" xfId="1" applyNumberFormat="1" applyFont="1" applyFill="1" applyBorder="1" applyAlignment="1">
      <alignment horizontal="center" vertical="center"/>
    </xf>
    <xf numFmtId="169" fontId="32" fillId="15" borderId="1" xfId="1" applyNumberFormat="1" applyFont="1" applyFill="1" applyBorder="1" applyAlignment="1">
      <alignment horizontal="center" vertical="center"/>
    </xf>
    <xf numFmtId="190" fontId="1" fillId="0" borderId="1" xfId="24" applyNumberFormat="1" applyFont="1" applyFill="1" applyBorder="1" applyAlignment="1">
      <alignment horizontal="center" vertical="center"/>
    </xf>
    <xf numFmtId="10" fontId="1" fillId="6" borderId="1" xfId="1" applyNumberFormat="1" applyFont="1" applyFill="1" applyBorder="1" applyAlignment="1">
      <alignment horizontal="right" vertical="center"/>
    </xf>
    <xf numFmtId="190" fontId="50" fillId="0" borderId="1" xfId="24" applyNumberFormat="1" applyFont="1" applyFill="1" applyBorder="1" applyAlignment="1">
      <alignment horizontal="center" vertical="center"/>
    </xf>
    <xf numFmtId="190" fontId="50" fillId="0" borderId="1" xfId="24" applyNumberFormat="1" applyFont="1" applyFill="1" applyBorder="1" applyAlignment="1">
      <alignment vertical="center"/>
    </xf>
    <xf numFmtId="190" fontId="1" fillId="6" borderId="0" xfId="1" applyNumberFormat="1" applyFont="1" applyFill="1" applyBorder="1" applyAlignment="1">
      <alignment vertical="center"/>
    </xf>
    <xf numFmtId="207" fontId="0" fillId="0" borderId="0" xfId="0" applyNumberFormat="1"/>
    <xf numFmtId="183" fontId="34" fillId="6" borderId="1" xfId="1" applyNumberFormat="1" applyFont="1" applyFill="1" applyBorder="1" applyAlignment="1">
      <alignment horizontal="center" vertical="center"/>
    </xf>
    <xf numFmtId="0" fontId="85" fillId="0" borderId="0" xfId="0" applyFont="1"/>
    <xf numFmtId="9" fontId="0" fillId="0" borderId="1" xfId="0" applyNumberFormat="1" applyFont="1" applyBorder="1" applyAlignment="1">
      <alignment vertical="center"/>
    </xf>
    <xf numFmtId="196" fontId="0" fillId="6" borderId="1" xfId="0" applyNumberFormat="1" applyFont="1" applyFill="1" applyBorder="1" applyAlignment="1">
      <alignment vertical="center"/>
    </xf>
    <xf numFmtId="0" fontId="0" fillId="6" borderId="0" xfId="0" applyFont="1" applyFill="1" applyBorder="1" applyAlignment="1">
      <alignment vertical="center"/>
    </xf>
    <xf numFmtId="190" fontId="0" fillId="0" borderId="1" xfId="0" applyNumberFormat="1" applyFont="1" applyBorder="1" applyAlignment="1">
      <alignment vertical="center"/>
    </xf>
    <xf numFmtId="10" fontId="0" fillId="6" borderId="1" xfId="0" applyNumberFormat="1" applyFont="1" applyFill="1" applyBorder="1" applyAlignment="1">
      <alignment vertical="center"/>
    </xf>
    <xf numFmtId="9" fontId="0" fillId="6" borderId="1" xfId="0" applyNumberFormat="1" applyFont="1" applyFill="1" applyBorder="1" applyAlignment="1">
      <alignment vertical="center"/>
    </xf>
    <xf numFmtId="196" fontId="0" fillId="0" borderId="0" xfId="0" applyNumberFormat="1"/>
    <xf numFmtId="0" fontId="100" fillId="0" borderId="0" xfId="0" applyFont="1" applyFill="1"/>
    <xf numFmtId="0" fontId="39" fillId="13" borderId="0" xfId="3" applyFont="1" applyFill="1"/>
    <xf numFmtId="197" fontId="18" fillId="0" borderId="0" xfId="3" applyNumberFormat="1"/>
    <xf numFmtId="0" fontId="0" fillId="0" borderId="0" xfId="3" applyFont="1" applyFill="1" applyBorder="1" applyAlignment="1">
      <alignment horizontal="left" vertical="center"/>
    </xf>
    <xf numFmtId="0" fontId="0" fillId="0" borderId="0" xfId="3" applyFont="1" applyFill="1" applyBorder="1" applyAlignment="1">
      <alignment vertical="center"/>
    </xf>
    <xf numFmtId="0" fontId="18" fillId="0" borderId="0" xfId="3" applyFill="1"/>
    <xf numFmtId="197" fontId="18" fillId="0" borderId="0" xfId="3" applyNumberFormat="1" applyFill="1"/>
    <xf numFmtId="0" fontId="18" fillId="0" borderId="0" xfId="3" applyFont="1" applyFill="1"/>
    <xf numFmtId="197" fontId="60" fillId="0" borderId="0" xfId="3" applyNumberFormat="1" applyFont="1"/>
    <xf numFmtId="0" fontId="18" fillId="0" borderId="0" xfId="3" applyNumberFormat="1"/>
    <xf numFmtId="164" fontId="0" fillId="6" borderId="1" xfId="7" applyFont="1" applyFill="1" applyBorder="1" applyAlignment="1">
      <alignment horizontal="center" vertical="center"/>
    </xf>
    <xf numFmtId="0" fontId="0" fillId="0" borderId="1" xfId="1" applyFont="1" applyFill="1" applyBorder="1" applyAlignment="1">
      <alignment horizontal="center" vertical="center"/>
    </xf>
    <xf numFmtId="9" fontId="46" fillId="0" borderId="1" xfId="33" applyFont="1" applyFill="1" applyBorder="1" applyAlignment="1">
      <alignment horizontal="center" vertical="center"/>
    </xf>
    <xf numFmtId="0" fontId="3" fillId="0" borderId="0" xfId="0" applyFont="1" applyFill="1"/>
    <xf numFmtId="211" fontId="0" fillId="0" borderId="0" xfId="0" applyNumberFormat="1"/>
    <xf numFmtId="0" fontId="50" fillId="6" borderId="0" xfId="1" applyFont="1" applyFill="1" applyBorder="1" applyAlignment="1">
      <alignment horizontal="left" vertical="center"/>
    </xf>
    <xf numFmtId="49" fontId="83" fillId="6" borderId="0" xfId="1" applyNumberFormat="1" applyFont="1" applyFill="1" applyBorder="1" applyAlignment="1">
      <alignment horizontal="center" vertical="center"/>
    </xf>
    <xf numFmtId="49" fontId="83" fillId="6" borderId="0" xfId="1" applyNumberFormat="1" applyFont="1" applyFill="1" applyBorder="1" applyAlignment="1">
      <alignment vertical="center"/>
    </xf>
    <xf numFmtId="0" fontId="52" fillId="15" borderId="1" xfId="1" applyFont="1" applyFill="1" applyBorder="1" applyAlignment="1">
      <alignment horizontal="center" vertical="center"/>
    </xf>
    <xf numFmtId="0" fontId="1" fillId="0" borderId="3" xfId="1" applyFont="1" applyFill="1" applyBorder="1" applyAlignment="1">
      <alignment horizontal="center" vertical="center"/>
    </xf>
    <xf numFmtId="0" fontId="1" fillId="6" borderId="8" xfId="1" applyFont="1" applyFill="1" applyBorder="1" applyAlignment="1">
      <alignment horizontal="left" vertical="center"/>
    </xf>
    <xf numFmtId="164" fontId="34" fillId="6" borderId="8" xfId="7" applyFont="1" applyFill="1" applyBorder="1" applyAlignment="1">
      <alignment horizontal="center" vertical="center"/>
    </xf>
    <xf numFmtId="164" fontId="34" fillId="6" borderId="9" xfId="7" applyFont="1" applyFill="1" applyBorder="1" applyAlignment="1">
      <alignment horizontal="center" vertical="center"/>
    </xf>
    <xf numFmtId="0" fontId="0" fillId="0" borderId="8" xfId="0" applyFont="1" applyFill="1" applyBorder="1" applyAlignment="1">
      <alignment horizontal="center" vertical="center"/>
    </xf>
    <xf numFmtId="180" fontId="40" fillId="17" borderId="1" xfId="35" applyNumberFormat="1" applyFont="1" applyFill="1" applyBorder="1" applyAlignment="1">
      <alignment horizontal="center" vertical="center"/>
    </xf>
    <xf numFmtId="0" fontId="39" fillId="19" borderId="1" xfId="1" applyFont="1" applyFill="1" applyBorder="1" applyAlignment="1">
      <alignment horizontal="center" vertical="center"/>
    </xf>
    <xf numFmtId="184" fontId="39" fillId="17" borderId="1" xfId="15" applyNumberFormat="1" applyFont="1" applyFill="1" applyBorder="1" applyAlignment="1">
      <alignment horizontal="center" vertical="center"/>
    </xf>
    <xf numFmtId="10" fontId="39" fillId="17" borderId="1" xfId="15" applyNumberFormat="1" applyFont="1" applyFill="1" applyBorder="1" applyAlignment="1">
      <alignment horizontal="center" vertical="center"/>
    </xf>
    <xf numFmtId="9" fontId="39" fillId="17" borderId="1" xfId="15" applyNumberFormat="1" applyFont="1" applyFill="1" applyBorder="1" applyAlignment="1">
      <alignment horizontal="center" vertical="center"/>
    </xf>
    <xf numFmtId="181" fontId="39" fillId="0" borderId="1" xfId="15" applyNumberFormat="1" applyFont="1" applyFill="1" applyBorder="1" applyAlignment="1">
      <alignment horizontal="center" vertical="center"/>
    </xf>
    <xf numFmtId="180" fontId="40" fillId="0" borderId="1" xfId="15" applyNumberFormat="1" applyFont="1" applyFill="1" applyBorder="1" applyAlignment="1">
      <alignment horizontal="center" vertical="center"/>
    </xf>
    <xf numFmtId="164" fontId="18" fillId="0" borderId="1" xfId="35" applyFont="1" applyFill="1" applyBorder="1" applyAlignment="1">
      <alignment horizontal="center" vertical="center"/>
    </xf>
    <xf numFmtId="0" fontId="39" fillId="6" borderId="1" xfId="1" applyFont="1" applyFill="1" applyBorder="1" applyAlignment="1">
      <alignment vertical="center"/>
    </xf>
    <xf numFmtId="0" fontId="62" fillId="6" borderId="1" xfId="1" applyFont="1" applyFill="1" applyBorder="1" applyAlignment="1">
      <alignment horizontal="center" vertical="center" wrapText="1"/>
    </xf>
    <xf numFmtId="0" fontId="71" fillId="6" borderId="1" xfId="1" applyFont="1" applyFill="1" applyBorder="1" applyAlignment="1">
      <alignment horizontal="center" vertical="center"/>
    </xf>
    <xf numFmtId="180" fontId="72" fillId="6" borderId="1" xfId="15" applyNumberFormat="1" applyFont="1" applyFill="1" applyBorder="1" applyAlignment="1">
      <alignment horizontal="center" vertical="center"/>
    </xf>
    <xf numFmtId="10" fontId="72" fillId="6" borderId="1" xfId="15" applyNumberFormat="1" applyFont="1" applyFill="1" applyBorder="1" applyAlignment="1">
      <alignment horizontal="center" vertical="center"/>
    </xf>
    <xf numFmtId="178" fontId="39" fillId="6" borderId="1" xfId="1" applyNumberFormat="1" applyFont="1" applyFill="1" applyBorder="1" applyAlignment="1">
      <alignment horizontal="center" vertical="center"/>
    </xf>
    <xf numFmtId="0" fontId="39" fillId="6" borderId="1" xfId="1" applyFont="1" applyFill="1" applyBorder="1" applyAlignment="1">
      <alignment horizontal="center" vertical="center"/>
    </xf>
    <xf numFmtId="164" fontId="39" fillId="6" borderId="1" xfId="35" applyFont="1" applyFill="1" applyBorder="1" applyAlignment="1">
      <alignment horizontal="center" vertical="center"/>
    </xf>
    <xf numFmtId="0" fontId="39" fillId="6" borderId="0" xfId="0" applyFont="1" applyFill="1"/>
    <xf numFmtId="3" fontId="70" fillId="24" borderId="1" xfId="15" applyNumberFormat="1" applyFont="1" applyFill="1" applyBorder="1" applyAlignment="1">
      <alignment horizontal="center" vertical="center"/>
    </xf>
    <xf numFmtId="180" fontId="72" fillId="24" borderId="1" xfId="15" applyNumberFormat="1" applyFont="1" applyFill="1" applyBorder="1" applyAlignment="1">
      <alignment horizontal="center" vertical="center"/>
    </xf>
    <xf numFmtId="9" fontId="74" fillId="24" borderId="1" xfId="15" applyFont="1" applyFill="1" applyBorder="1" applyAlignment="1">
      <alignment horizontal="center" vertical="center"/>
    </xf>
    <xf numFmtId="180" fontId="40" fillId="17" borderId="1" xfId="15" applyNumberFormat="1" applyFont="1" applyFill="1" applyBorder="1" applyAlignment="1">
      <alignment vertical="center"/>
    </xf>
    <xf numFmtId="164" fontId="39" fillId="0" borderId="1" xfId="35" applyFont="1" applyFill="1" applyBorder="1" applyAlignment="1">
      <alignment horizontal="center" vertical="center"/>
    </xf>
    <xf numFmtId="0" fontId="71" fillId="0" borderId="1" xfId="1" applyFont="1" applyFill="1" applyBorder="1" applyAlignment="1">
      <alignment horizontal="center" vertical="center"/>
    </xf>
    <xf numFmtId="180" fontId="40" fillId="0" borderId="1" xfId="15" applyNumberFormat="1" applyFont="1" applyFill="1" applyBorder="1" applyAlignment="1">
      <alignment vertical="center"/>
    </xf>
    <xf numFmtId="178" fontId="39" fillId="17" borderId="1" xfId="15" applyNumberFormat="1" applyFont="1" applyFill="1" applyBorder="1" applyAlignment="1">
      <alignment horizontal="center" vertical="center"/>
    </xf>
    <xf numFmtId="9" fontId="62" fillId="17" borderId="1" xfId="15" applyFont="1" applyFill="1" applyBorder="1" applyAlignment="1">
      <alignment horizontal="center" vertical="center" wrapText="1"/>
    </xf>
    <xf numFmtId="180" fontId="59" fillId="17" borderId="1" xfId="15" applyNumberFormat="1" applyFont="1" applyFill="1" applyBorder="1" applyAlignment="1">
      <alignment horizontal="center" vertical="center"/>
    </xf>
    <xf numFmtId="180" fontId="39" fillId="17" borderId="1" xfId="15" applyNumberFormat="1" applyFont="1" applyFill="1" applyBorder="1" applyAlignment="1">
      <alignment horizontal="center" vertical="center"/>
    </xf>
    <xf numFmtId="9" fontId="39" fillId="25" borderId="11" xfId="15" applyNumberFormat="1" applyFont="1" applyFill="1" applyBorder="1" applyAlignment="1">
      <alignment horizontal="center" vertical="center"/>
    </xf>
    <xf numFmtId="180" fontId="40" fillId="25" borderId="11" xfId="15" applyNumberFormat="1" applyFont="1" applyFill="1" applyBorder="1" applyAlignment="1">
      <alignment horizontal="center" vertical="center"/>
    </xf>
    <xf numFmtId="164" fontId="40" fillId="25" borderId="7" xfId="35" applyFont="1" applyFill="1" applyBorder="1" applyAlignment="1">
      <alignment horizontal="center" vertical="center"/>
    </xf>
    <xf numFmtId="9" fontId="39" fillId="17" borderId="11" xfId="15" applyNumberFormat="1" applyFont="1" applyFill="1" applyBorder="1" applyAlignment="1">
      <alignment horizontal="center" vertical="center"/>
    </xf>
    <xf numFmtId="180" fontId="40" fillId="17" borderId="11" xfId="15" applyNumberFormat="1" applyFont="1" applyFill="1" applyBorder="1" applyAlignment="1">
      <alignment horizontal="center" vertical="center"/>
    </xf>
    <xf numFmtId="164" fontId="39" fillId="0" borderId="7" xfId="35" applyFont="1" applyFill="1" applyBorder="1" applyAlignment="1">
      <alignment horizontal="center" vertical="center"/>
    </xf>
    <xf numFmtId="0" fontId="39" fillId="19" borderId="1" xfId="1" applyFont="1" applyFill="1" applyBorder="1" applyAlignment="1">
      <alignment vertical="center"/>
    </xf>
    <xf numFmtId="9" fontId="39" fillId="26" borderId="11" xfId="15" applyNumberFormat="1" applyFont="1" applyFill="1" applyBorder="1" applyAlignment="1">
      <alignment horizontal="center" vertical="center"/>
    </xf>
    <xf numFmtId="180" fontId="40" fillId="26" borderId="11" xfId="15" applyNumberFormat="1" applyFont="1" applyFill="1" applyBorder="1" applyAlignment="1">
      <alignment horizontal="center" vertical="center"/>
    </xf>
    <xf numFmtId="164" fontId="39" fillId="26" borderId="1" xfId="35" applyFont="1" applyFill="1" applyBorder="1" applyAlignment="1">
      <alignment horizontal="center" vertical="center"/>
    </xf>
    <xf numFmtId="9" fontId="40" fillId="17" borderId="1" xfId="15" applyNumberFormat="1" applyFont="1" applyFill="1" applyBorder="1" applyAlignment="1">
      <alignment horizontal="center" vertical="center"/>
    </xf>
    <xf numFmtId="0" fontId="102" fillId="18" borderId="3" xfId="1" applyFont="1" applyFill="1" applyBorder="1" applyAlignment="1">
      <alignment horizontal="left" vertical="center"/>
    </xf>
    <xf numFmtId="0" fontId="101" fillId="18" borderId="11" xfId="1" applyFont="1" applyFill="1" applyBorder="1" applyAlignment="1">
      <alignment horizontal="center" vertical="center"/>
    </xf>
    <xf numFmtId="9" fontId="101" fillId="18" borderId="11" xfId="15" applyFont="1" applyFill="1" applyBorder="1" applyAlignment="1">
      <alignment horizontal="center" vertical="center"/>
    </xf>
    <xf numFmtId="0" fontId="101" fillId="18" borderId="7" xfId="1" applyFont="1" applyFill="1" applyBorder="1" applyAlignment="1">
      <alignment horizontal="center" vertical="center"/>
    </xf>
    <xf numFmtId="164" fontId="101" fillId="18" borderId="1" xfId="35" applyFont="1" applyFill="1" applyBorder="1" applyAlignment="1">
      <alignment horizontal="center" vertical="center"/>
    </xf>
    <xf numFmtId="3" fontId="34" fillId="12" borderId="1" xfId="1" applyNumberFormat="1" applyFont="1" applyFill="1" applyBorder="1" applyAlignment="1">
      <alignment horizontal="right" vertical="center"/>
    </xf>
    <xf numFmtId="3" fontId="34" fillId="6" borderId="1" xfId="1" applyNumberFormat="1" applyFont="1" applyFill="1" applyBorder="1" applyAlignment="1">
      <alignment horizontal="right" vertical="center"/>
    </xf>
    <xf numFmtId="9" fontId="97" fillId="0" borderId="1" xfId="0" applyNumberFormat="1" applyFont="1" applyBorder="1" applyAlignment="1">
      <alignment vertical="center"/>
    </xf>
    <xf numFmtId="184" fontId="34" fillId="0" borderId="1" xfId="33" applyNumberFormat="1" applyFont="1" applyFill="1" applyBorder="1" applyAlignment="1">
      <alignment horizontal="center" vertical="center"/>
    </xf>
    <xf numFmtId="3" fontId="97" fillId="0" borderId="1" xfId="0" applyNumberFormat="1" applyFont="1" applyBorder="1" applyAlignment="1">
      <alignment horizontal="right" vertical="center"/>
    </xf>
    <xf numFmtId="0" fontId="97" fillId="0" borderId="1" xfId="0" applyFont="1" applyFill="1" applyBorder="1" applyAlignment="1">
      <alignment vertical="center"/>
    </xf>
    <xf numFmtId="9" fontId="97" fillId="0" borderId="1" xfId="0" applyNumberFormat="1" applyFont="1" applyFill="1" applyBorder="1" applyAlignment="1">
      <alignment vertical="center"/>
    </xf>
    <xf numFmtId="3" fontId="97" fillId="0" borderId="1" xfId="7" applyNumberFormat="1" applyFont="1" applyFill="1" applyBorder="1" applyAlignment="1">
      <alignment horizontal="right" vertical="center"/>
    </xf>
    <xf numFmtId="203" fontId="97" fillId="0" borderId="1" xfId="24" applyNumberFormat="1" applyFont="1" applyFill="1" applyBorder="1" applyAlignment="1">
      <alignment vertical="center"/>
    </xf>
    <xf numFmtId="9" fontId="34" fillId="0" borderId="1" xfId="33" applyNumberFormat="1" applyFont="1" applyFill="1" applyBorder="1" applyAlignment="1">
      <alignment horizontal="center" vertical="center"/>
    </xf>
    <xf numFmtId="3" fontId="97" fillId="0" borderId="1" xfId="0" applyNumberFormat="1" applyFont="1" applyFill="1" applyBorder="1" applyAlignment="1">
      <alignment horizontal="right" vertical="center"/>
    </xf>
    <xf numFmtId="3" fontId="46" fillId="12" borderId="1" xfId="1" applyNumberFormat="1" applyFont="1" applyFill="1" applyBorder="1" applyAlignment="1">
      <alignment horizontal="right" vertical="center"/>
    </xf>
    <xf numFmtId="165" fontId="46" fillId="12" borderId="1" xfId="24" applyFont="1" applyFill="1" applyBorder="1" applyAlignment="1">
      <alignment horizontal="center" vertical="center"/>
    </xf>
    <xf numFmtId="3" fontId="46" fillId="6" borderId="1" xfId="1" applyNumberFormat="1" applyFont="1" applyFill="1" applyBorder="1" applyAlignment="1">
      <alignment horizontal="right" vertical="center"/>
    </xf>
    <xf numFmtId="10" fontId="97" fillId="0" borderId="1" xfId="0" applyNumberFormat="1" applyFont="1" applyFill="1" applyBorder="1" applyAlignment="1">
      <alignment vertical="center"/>
    </xf>
    <xf numFmtId="44" fontId="0" fillId="0" borderId="0" xfId="0" applyNumberFormat="1"/>
    <xf numFmtId="0" fontId="77" fillId="0" borderId="1" xfId="1" applyFont="1" applyFill="1" applyBorder="1" applyAlignment="1">
      <alignment horizontal="left" vertical="center" wrapText="1"/>
    </xf>
    <xf numFmtId="0" fontId="77" fillId="0" borderId="1" xfId="1" applyFont="1" applyFill="1" applyBorder="1" applyAlignment="1">
      <alignment horizontal="center" vertical="center" wrapText="1"/>
    </xf>
    <xf numFmtId="212" fontId="1" fillId="6" borderId="1" xfId="1" applyNumberFormat="1" applyFont="1" applyFill="1" applyBorder="1" applyAlignment="1">
      <alignment horizontal="center" vertical="center"/>
    </xf>
    <xf numFmtId="211" fontId="0" fillId="0" borderId="0" xfId="0" applyNumberFormat="1" applyFill="1"/>
    <xf numFmtId="0" fontId="95" fillId="0" borderId="0" xfId="0" applyFont="1" applyFill="1"/>
    <xf numFmtId="0" fontId="34" fillId="0" borderId="1" xfId="1" applyFont="1" applyFill="1" applyBorder="1" applyAlignment="1">
      <alignment horizontal="left" vertical="center" wrapText="1"/>
    </xf>
    <xf numFmtId="10" fontId="34" fillId="0" borderId="1" xfId="33" applyNumberFormat="1" applyFont="1" applyFill="1" applyBorder="1" applyAlignment="1">
      <alignment horizontal="center" vertical="center"/>
    </xf>
    <xf numFmtId="164" fontId="34" fillId="6" borderId="1" xfId="7" applyFont="1" applyFill="1" applyBorder="1" applyAlignment="1">
      <alignment horizontal="center" vertical="center" wrapText="1"/>
    </xf>
    <xf numFmtId="0" fontId="46" fillId="0" borderId="1" xfId="1" quotePrefix="1" applyFont="1" applyFill="1" applyBorder="1" applyAlignment="1">
      <alignment horizontal="center" vertical="center"/>
    </xf>
    <xf numFmtId="0" fontId="34" fillId="0" borderId="1" xfId="1" applyFont="1" applyFill="1" applyBorder="1" applyAlignment="1">
      <alignment horizontal="center" vertical="center" wrapText="1"/>
    </xf>
    <xf numFmtId="0" fontId="34" fillId="0" borderId="0" xfId="0" applyFont="1" applyAlignment="1">
      <alignment vertical="center" wrapText="1"/>
    </xf>
    <xf numFmtId="0" fontId="34" fillId="0" borderId="1" xfId="0" applyFont="1" applyBorder="1" applyAlignment="1">
      <alignment vertical="center" wrapText="1"/>
    </xf>
    <xf numFmtId="9" fontId="34" fillId="0" borderId="1" xfId="33" applyFont="1" applyFill="1" applyBorder="1" applyAlignment="1">
      <alignment horizontal="center" vertical="center" wrapText="1"/>
    </xf>
    <xf numFmtId="9" fontId="46" fillId="0" borderId="1" xfId="33" quotePrefix="1" applyFont="1" applyFill="1" applyBorder="1" applyAlignment="1">
      <alignment horizontal="center" vertical="center"/>
    </xf>
    <xf numFmtId="0" fontId="34" fillId="0" borderId="1" xfId="1" applyFont="1" applyFill="1" applyBorder="1" applyAlignment="1">
      <alignment vertical="center" wrapText="1"/>
    </xf>
    <xf numFmtId="178" fontId="34" fillId="0" borderId="1" xfId="1" quotePrefix="1" applyNumberFormat="1" applyFont="1" applyFill="1" applyBorder="1" applyAlignment="1">
      <alignment horizontal="center" vertical="center"/>
    </xf>
    <xf numFmtId="9" fontId="34" fillId="0" borderId="1" xfId="33" quotePrefix="1" applyFont="1" applyFill="1" applyBorder="1" applyAlignment="1">
      <alignment horizontal="center" vertical="center"/>
    </xf>
    <xf numFmtId="0" fontId="46" fillId="0" borderId="1" xfId="1" applyFont="1" applyFill="1" applyBorder="1" applyAlignment="1">
      <alignment horizontal="left" vertical="center"/>
    </xf>
    <xf numFmtId="0" fontId="46" fillId="0" borderId="1" xfId="1" applyFont="1" applyFill="1" applyBorder="1" applyAlignment="1">
      <alignment horizontal="center" vertical="center" wrapText="1"/>
    </xf>
    <xf numFmtId="9" fontId="46" fillId="0" borderId="1" xfId="33" applyNumberFormat="1" applyFont="1" applyFill="1" applyBorder="1" applyAlignment="1">
      <alignment horizontal="center" vertical="center"/>
    </xf>
    <xf numFmtId="0" fontId="46" fillId="0" borderId="1" xfId="1" applyFont="1" applyFill="1" applyBorder="1" applyAlignment="1">
      <alignment horizontal="left" vertical="center" wrapText="1"/>
    </xf>
    <xf numFmtId="10" fontId="46" fillId="0" borderId="1" xfId="1" applyNumberFormat="1" applyFont="1" applyFill="1" applyBorder="1" applyAlignment="1">
      <alignment horizontal="center" vertical="center"/>
    </xf>
    <xf numFmtId="9" fontId="46" fillId="0" borderId="1" xfId="1" applyNumberFormat="1" applyFont="1" applyFill="1" applyBorder="1" applyAlignment="1">
      <alignment horizontal="center" vertical="center"/>
    </xf>
    <xf numFmtId="181" fontId="34" fillId="0" borderId="1" xfId="33" applyNumberFormat="1" applyFont="1" applyFill="1" applyBorder="1" applyAlignment="1">
      <alignment horizontal="center" vertical="center"/>
    </xf>
    <xf numFmtId="189" fontId="34" fillId="0" borderId="1" xfId="33" applyNumberFormat="1" applyFont="1" applyFill="1" applyBorder="1" applyAlignment="1">
      <alignment horizontal="center" vertical="center"/>
    </xf>
    <xf numFmtId="0" fontId="34" fillId="0" borderId="20" xfId="0" applyFont="1" applyBorder="1" applyAlignment="1">
      <alignment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9" fontId="34" fillId="0" borderId="1" xfId="1" applyNumberFormat="1" applyFont="1" applyFill="1" applyBorder="1" applyAlignment="1">
      <alignment horizontal="center" vertical="center"/>
    </xf>
    <xf numFmtId="164" fontId="34" fillId="0" borderId="1" xfId="7" applyFont="1" applyFill="1" applyBorder="1" applyAlignment="1">
      <alignment horizontal="center" vertical="center" wrapText="1"/>
    </xf>
    <xf numFmtId="0" fontId="46" fillId="6" borderId="1" xfId="1" applyFont="1" applyFill="1" applyBorder="1" applyAlignment="1">
      <alignment horizontal="center" vertical="center" wrapText="1"/>
    </xf>
    <xf numFmtId="0" fontId="101" fillId="0" borderId="0" xfId="0" applyFont="1" applyFill="1"/>
    <xf numFmtId="0" fontId="42" fillId="18" borderId="28" xfId="0" applyFont="1" applyFill="1" applyBorder="1" applyAlignment="1">
      <alignment horizontal="center" vertical="center"/>
    </xf>
    <xf numFmtId="0" fontId="42" fillId="18" borderId="28" xfId="0" applyFont="1" applyFill="1" applyBorder="1" applyAlignment="1">
      <alignment horizontal="center" vertical="center" wrapText="1"/>
    </xf>
    <xf numFmtId="0" fontId="42" fillId="18" borderId="29" xfId="0" applyFont="1" applyFill="1" applyBorder="1" applyAlignment="1">
      <alignment horizontal="center" vertical="center" wrapText="1"/>
    </xf>
    <xf numFmtId="0" fontId="42" fillId="18" borderId="30" xfId="0" applyFont="1" applyFill="1" applyBorder="1" applyAlignment="1">
      <alignment horizontal="center" vertical="center" wrapText="1"/>
    </xf>
    <xf numFmtId="0" fontId="76" fillId="18" borderId="29" xfId="0" applyFont="1" applyFill="1" applyBorder="1" applyAlignment="1">
      <alignment horizontal="center" vertical="center"/>
    </xf>
    <xf numFmtId="0" fontId="76" fillId="18" borderId="30" xfId="0" applyFont="1" applyFill="1" applyBorder="1" applyAlignment="1">
      <alignment horizontal="center" vertical="center"/>
    </xf>
    <xf numFmtId="0" fontId="42" fillId="18" borderId="30" xfId="0" applyFont="1" applyFill="1" applyBorder="1" applyAlignment="1">
      <alignment horizontal="center" vertical="center"/>
    </xf>
    <xf numFmtId="0" fontId="42" fillId="29" borderId="31" xfId="0" applyFont="1" applyFill="1" applyBorder="1" applyAlignment="1">
      <alignment horizontal="center" vertical="center"/>
    </xf>
    <xf numFmtId="0" fontId="42" fillId="18" borderId="31" xfId="0" applyFont="1" applyFill="1" applyBorder="1" applyAlignment="1">
      <alignment horizontal="center" vertical="center"/>
    </xf>
    <xf numFmtId="0" fontId="42" fillId="18" borderId="32" xfId="0" applyFont="1" applyFill="1" applyBorder="1" applyAlignment="1">
      <alignment horizontal="center" vertical="center" wrapText="1"/>
    </xf>
    <xf numFmtId="0" fontId="42" fillId="18" borderId="32" xfId="0" applyFont="1" applyFill="1" applyBorder="1" applyAlignment="1">
      <alignment horizontal="center" vertical="center"/>
    </xf>
    <xf numFmtId="0" fontId="42" fillId="29" borderId="32" xfId="0" applyFont="1" applyFill="1" applyBorder="1" applyAlignment="1">
      <alignment horizontal="center" vertical="center"/>
    </xf>
    <xf numFmtId="0" fontId="42" fillId="18" borderId="27" xfId="0" applyFont="1" applyFill="1" applyBorder="1" applyAlignment="1">
      <alignment horizontal="center" vertical="center"/>
    </xf>
    <xf numFmtId="0" fontId="42" fillId="18" borderId="26" xfId="0" applyFont="1" applyFill="1" applyBorder="1" applyAlignment="1">
      <alignment horizontal="center" vertical="center" wrapText="1"/>
    </xf>
    <xf numFmtId="183" fontId="42" fillId="29" borderId="31" xfId="0" applyNumberFormat="1" applyFont="1" applyFill="1" applyBorder="1" applyAlignment="1">
      <alignment horizontal="center" vertical="center"/>
    </xf>
    <xf numFmtId="0" fontId="42" fillId="0" borderId="28" xfId="0" applyFont="1" applyFill="1" applyBorder="1" applyAlignment="1">
      <alignment horizontal="center" vertical="center"/>
    </xf>
    <xf numFmtId="0" fontId="0" fillId="0" borderId="9" xfId="0" applyBorder="1" applyAlignment="1">
      <alignment horizontal="center" vertical="center"/>
    </xf>
    <xf numFmtId="184" fontId="0" fillId="0" borderId="9" xfId="0" applyNumberFormat="1" applyBorder="1" applyAlignment="1">
      <alignment horizontal="right" vertical="center"/>
    </xf>
    <xf numFmtId="10" fontId="0" fillId="0" borderId="9" xfId="0" applyNumberFormat="1" applyFont="1" applyFill="1" applyBorder="1" applyAlignment="1">
      <alignment horizontal="right" vertical="center"/>
    </xf>
    <xf numFmtId="183" fontId="0" fillId="0" borderId="9" xfId="0" applyNumberFormat="1" applyFont="1" applyBorder="1" applyAlignment="1">
      <alignment horizontal="right" vertical="center"/>
    </xf>
    <xf numFmtId="10" fontId="0" fillId="0" borderId="9" xfId="0" applyNumberFormat="1" applyFont="1" applyFill="1" applyBorder="1" applyAlignment="1">
      <alignment horizontal="center" vertical="center"/>
    </xf>
    <xf numFmtId="0" fontId="0" fillId="0" borderId="9" xfId="0" applyBorder="1" applyAlignment="1">
      <alignment vertical="top"/>
    </xf>
    <xf numFmtId="0" fontId="42" fillId="18" borderId="28" xfId="0" applyFont="1" applyFill="1" applyBorder="1" applyAlignment="1">
      <alignment horizontal="center" vertical="center"/>
    </xf>
    <xf numFmtId="0" fontId="42" fillId="18" borderId="29" xfId="0" applyFont="1" applyFill="1" applyBorder="1" applyAlignment="1">
      <alignment horizontal="center" vertical="center" wrapText="1"/>
    </xf>
    <xf numFmtId="0" fontId="42" fillId="18" borderId="33" xfId="0" applyFont="1" applyFill="1" applyBorder="1" applyAlignment="1">
      <alignment horizontal="center" vertical="center" wrapText="1"/>
    </xf>
    <xf numFmtId="0" fontId="42" fillId="18" borderId="33" xfId="0" applyFont="1" applyFill="1" applyBorder="1" applyAlignment="1">
      <alignment horizontal="center" vertical="center"/>
    </xf>
    <xf numFmtId="183" fontId="42" fillId="29" borderId="28" xfId="0" applyNumberFormat="1" applyFont="1" applyFill="1" applyBorder="1" applyAlignment="1">
      <alignment horizontal="center" vertical="center"/>
    </xf>
    <xf numFmtId="44" fontId="1" fillId="0" borderId="0" xfId="32" applyFont="1" applyBorder="1" applyAlignment="1">
      <alignment vertical="center"/>
    </xf>
    <xf numFmtId="183" fontId="0" fillId="0" borderId="0" xfId="0" applyNumberFormat="1" applyFont="1" applyBorder="1" applyAlignment="1">
      <alignment vertical="center"/>
    </xf>
    <xf numFmtId="0" fontId="42" fillId="18" borderId="34" xfId="0" applyFont="1" applyFill="1" applyBorder="1" applyAlignment="1">
      <alignment horizontal="center" vertical="center"/>
    </xf>
    <xf numFmtId="0" fontId="42" fillId="18" borderId="35" xfId="0" applyFont="1" applyFill="1" applyBorder="1" applyAlignment="1">
      <alignment horizontal="center" vertical="center" wrapText="1"/>
    </xf>
    <xf numFmtId="0" fontId="42" fillId="18" borderId="36" xfId="0" applyFont="1" applyFill="1" applyBorder="1" applyAlignment="1">
      <alignment horizontal="center" vertical="center" wrapText="1"/>
    </xf>
    <xf numFmtId="0" fontId="42" fillId="18" borderId="36" xfId="0" applyFont="1" applyFill="1" applyBorder="1" applyAlignment="1">
      <alignment horizontal="center" vertical="center"/>
    </xf>
    <xf numFmtId="0" fontId="42" fillId="29" borderId="34" xfId="0" applyFont="1" applyFill="1" applyBorder="1" applyAlignment="1">
      <alignment horizontal="center" vertical="center"/>
    </xf>
    <xf numFmtId="0" fontId="42" fillId="18" borderId="37" xfId="0" applyFont="1" applyFill="1" applyBorder="1" applyAlignment="1">
      <alignment horizontal="center" vertical="center"/>
    </xf>
    <xf numFmtId="0" fontId="0" fillId="0" borderId="9" xfId="0" applyFill="1" applyBorder="1" applyAlignment="1">
      <alignment vertical="center"/>
    </xf>
    <xf numFmtId="0" fontId="0" fillId="0" borderId="9" xfId="0" applyFill="1" applyBorder="1" applyAlignment="1">
      <alignment horizontal="center" vertical="center"/>
    </xf>
    <xf numFmtId="184" fontId="0" fillId="0" borderId="9" xfId="0" applyNumberFormat="1" applyFill="1" applyBorder="1" applyAlignment="1">
      <alignment horizontal="right" vertical="center"/>
    </xf>
    <xf numFmtId="184" fontId="0" fillId="0" borderId="9" xfId="0" applyNumberFormat="1" applyFont="1" applyFill="1" applyBorder="1" applyAlignment="1">
      <alignment horizontal="right" vertical="center"/>
    </xf>
    <xf numFmtId="183" fontId="0" fillId="0" borderId="9" xfId="0" applyNumberFormat="1" applyFont="1" applyFill="1" applyBorder="1" applyAlignment="1">
      <alignment horizontal="right" vertical="center"/>
    </xf>
    <xf numFmtId="183" fontId="0" fillId="0" borderId="4" xfId="0" applyNumberFormat="1" applyFont="1" applyFill="1" applyBorder="1" applyAlignment="1">
      <alignment horizontal="center"/>
    </xf>
    <xf numFmtId="4" fontId="0" fillId="0" borderId="1" xfId="0" applyNumberFormat="1" applyFill="1" applyBorder="1" applyAlignment="1">
      <alignment horizontal="left" vertical="center"/>
    </xf>
    <xf numFmtId="183" fontId="34" fillId="0" borderId="9" xfId="0" applyNumberFormat="1" applyFont="1" applyFill="1" applyBorder="1" applyAlignment="1">
      <alignment horizontal="center" vertical="center"/>
    </xf>
    <xf numFmtId="0" fontId="0" fillId="0" borderId="9" xfId="0" applyFill="1" applyBorder="1" applyAlignment="1">
      <alignment vertical="top"/>
    </xf>
    <xf numFmtId="9" fontId="0" fillId="0" borderId="1" xfId="0" applyNumberFormat="1" applyFill="1" applyBorder="1" applyAlignment="1">
      <alignment horizontal="right" vertical="center"/>
    </xf>
    <xf numFmtId="4" fontId="0" fillId="0" borderId="1" xfId="0" applyNumberFormat="1" applyFont="1" applyFill="1" applyBorder="1" applyAlignment="1">
      <alignment horizontal="right" vertical="center"/>
    </xf>
    <xf numFmtId="0" fontId="0" fillId="0" borderId="1" xfId="0" applyFill="1" applyBorder="1" applyAlignment="1">
      <alignment vertical="top"/>
    </xf>
    <xf numFmtId="0" fontId="0" fillId="0" borderId="12" xfId="0" applyFill="1" applyBorder="1" applyAlignment="1">
      <alignment horizontal="left" vertical="center"/>
    </xf>
    <xf numFmtId="0" fontId="0" fillId="0" borderId="12" xfId="0" applyFill="1" applyBorder="1" applyAlignment="1">
      <alignment horizontal="center" vertical="center"/>
    </xf>
    <xf numFmtId="49" fontId="1" fillId="0" borderId="9" xfId="31" applyNumberFormat="1" applyFont="1" applyFill="1" applyBorder="1" applyAlignment="1">
      <alignment horizontal="right" vertical="center"/>
    </xf>
    <xf numFmtId="4" fontId="0" fillId="0" borderId="12" xfId="0" applyNumberFormat="1" applyFill="1" applyBorder="1" applyAlignment="1">
      <alignment horizontal="left" vertical="center"/>
    </xf>
    <xf numFmtId="183" fontId="34" fillId="0" borderId="12" xfId="0" applyNumberFormat="1" applyFont="1" applyFill="1" applyBorder="1" applyAlignment="1">
      <alignment horizontal="center" vertical="center"/>
    </xf>
    <xf numFmtId="0" fontId="0" fillId="0" borderId="9" xfId="0" applyFill="1" applyBorder="1" applyAlignment="1">
      <alignment horizontal="left" vertical="center"/>
    </xf>
    <xf numFmtId="0" fontId="0" fillId="0" borderId="9" xfId="0" applyFill="1" applyBorder="1" applyAlignment="1">
      <alignment horizontal="center" vertical="center"/>
    </xf>
    <xf numFmtId="4" fontId="0" fillId="0" borderId="9" xfId="0" applyNumberFormat="1" applyFill="1" applyBorder="1" applyAlignment="1">
      <alignment horizontal="left" vertical="center"/>
    </xf>
    <xf numFmtId="183" fontId="34" fillId="0" borderId="9"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12" xfId="0" applyFont="1" applyFill="1" applyBorder="1" applyAlignment="1">
      <alignment horizontal="right" vertical="center"/>
    </xf>
    <xf numFmtId="4" fontId="0" fillId="0" borderId="12" xfId="0" applyNumberFormat="1" applyFont="1" applyFill="1" applyBorder="1" applyAlignment="1">
      <alignment horizontal="right" vertical="center"/>
    </xf>
    <xf numFmtId="4" fontId="0" fillId="0" borderId="38" xfId="0" applyNumberFormat="1" applyFill="1" applyBorder="1" applyAlignment="1">
      <alignment horizontal="left"/>
    </xf>
    <xf numFmtId="0" fontId="0" fillId="0" borderId="12" xfId="0" applyFont="1" applyFill="1" applyBorder="1" applyAlignment="1">
      <alignment vertical="center"/>
    </xf>
    <xf numFmtId="9" fontId="0" fillId="0" borderId="9" xfId="0" applyNumberFormat="1" applyFill="1" applyBorder="1" applyAlignment="1">
      <alignment horizontal="right" vertical="center"/>
    </xf>
    <xf numFmtId="4" fontId="0" fillId="0" borderId="9" xfId="0" applyNumberFormat="1" applyFill="1" applyBorder="1" applyAlignment="1">
      <alignment horizontal="right" vertical="center"/>
    </xf>
    <xf numFmtId="4" fontId="0" fillId="0" borderId="9" xfId="0" applyNumberFormat="1" applyFill="1" applyBorder="1" applyAlignment="1">
      <alignment horizontal="left" vertical="center"/>
    </xf>
    <xf numFmtId="0" fontId="86" fillId="0" borderId="9" xfId="0" applyFont="1" applyFill="1" applyBorder="1" applyAlignment="1">
      <alignment vertical="center"/>
    </xf>
    <xf numFmtId="4" fontId="0" fillId="0" borderId="1" xfId="0" applyNumberFormat="1" applyFill="1" applyBorder="1" applyAlignment="1">
      <alignment horizontal="right" vertical="center"/>
    </xf>
    <xf numFmtId="4" fontId="0" fillId="0" borderId="1" xfId="0" applyNumberFormat="1" applyFont="1" applyFill="1" applyBorder="1" applyAlignment="1">
      <alignment horizontal="left" vertical="center"/>
    </xf>
    <xf numFmtId="0" fontId="0" fillId="0" borderId="9" xfId="0" applyFont="1" applyFill="1" applyBorder="1" applyAlignment="1">
      <alignment horizontal="right" vertical="center"/>
    </xf>
    <xf numFmtId="4" fontId="0" fillId="0" borderId="9" xfId="0" applyNumberFormat="1" applyFont="1" applyFill="1" applyBorder="1" applyAlignment="1">
      <alignment horizontal="right" vertical="center"/>
    </xf>
    <xf numFmtId="183" fontId="0" fillId="0" borderId="1" xfId="0" applyNumberFormat="1" applyFont="1" applyFill="1" applyBorder="1" applyAlignment="1">
      <alignment horizontal="right" vertical="center"/>
    </xf>
    <xf numFmtId="0" fontId="0" fillId="0" borderId="11" xfId="0" applyFont="1" applyFill="1" applyBorder="1" applyAlignment="1">
      <alignment vertical="center"/>
    </xf>
    <xf numFmtId="44" fontId="1" fillId="0" borderId="1" xfId="32" applyFont="1" applyFill="1" applyBorder="1" applyAlignment="1">
      <alignment horizontal="right" vertical="center"/>
    </xf>
    <xf numFmtId="183" fontId="0" fillId="0" borderId="1" xfId="0" applyNumberFormat="1" applyFill="1" applyBorder="1" applyAlignment="1">
      <alignment horizontal="right" vertical="center"/>
    </xf>
    <xf numFmtId="0" fontId="0" fillId="0" borderId="8" xfId="0" applyFill="1" applyBorder="1" applyAlignment="1">
      <alignment horizontal="center" vertical="center"/>
    </xf>
    <xf numFmtId="0" fontId="0" fillId="0" borderId="8" xfId="0" applyFont="1" applyFill="1" applyBorder="1" applyAlignment="1">
      <alignment horizontal="right" vertical="center"/>
    </xf>
    <xf numFmtId="4" fontId="0" fillId="0" borderId="8" xfId="0" applyNumberFormat="1" applyFont="1" applyFill="1" applyBorder="1" applyAlignment="1">
      <alignment horizontal="right" vertical="center"/>
    </xf>
    <xf numFmtId="4" fontId="0" fillId="0" borderId="8" xfId="0" applyNumberFormat="1" applyFont="1" applyFill="1" applyBorder="1" applyAlignment="1">
      <alignment horizontal="left" vertical="center"/>
    </xf>
    <xf numFmtId="0" fontId="0" fillId="0" borderId="8" xfId="0" applyFill="1" applyBorder="1" applyAlignment="1">
      <alignment vertical="center"/>
    </xf>
    <xf numFmtId="0" fontId="0" fillId="0" borderId="0" xfId="0" applyFill="1" applyAlignment="1">
      <alignment horizontal="center" vertical="center"/>
    </xf>
    <xf numFmtId="164" fontId="34" fillId="0" borderId="1" xfId="32" applyNumberFormat="1" applyFont="1" applyFill="1" applyBorder="1" applyAlignment="1">
      <alignment horizontal="center" vertical="center"/>
    </xf>
    <xf numFmtId="183" fontId="0" fillId="0" borderId="9" xfId="0" applyNumberFormat="1" applyFont="1" applyFill="1" applyBorder="1" applyAlignment="1">
      <alignment horizontal="center" vertical="center"/>
    </xf>
    <xf numFmtId="0" fontId="0" fillId="0" borderId="0" xfId="0" applyFont="1" applyFill="1" applyBorder="1" applyAlignment="1">
      <alignment vertical="center"/>
    </xf>
    <xf numFmtId="4" fontId="106" fillId="0" borderId="1" xfId="17" applyNumberFormat="1" applyFont="1" applyFill="1" applyBorder="1" applyAlignment="1">
      <alignment horizontal="center"/>
    </xf>
    <xf numFmtId="4" fontId="107" fillId="0" borderId="0" xfId="17" applyNumberFormat="1" applyFont="1" applyFill="1" applyAlignment="1">
      <alignment horizontal="center"/>
    </xf>
    <xf numFmtId="44" fontId="40" fillId="0" borderId="0" xfId="32" applyFont="1" applyFill="1" applyBorder="1" applyAlignment="1">
      <alignment horizontal="center" vertical="center"/>
    </xf>
    <xf numFmtId="183" fontId="0" fillId="0" borderId="0" xfId="0" applyNumberFormat="1" applyFont="1" applyFill="1" applyAlignment="1">
      <alignment vertical="center"/>
    </xf>
    <xf numFmtId="0" fontId="88" fillId="0" borderId="0" xfId="0" applyFont="1" applyAlignment="1">
      <alignment horizontal="center"/>
    </xf>
    <xf numFmtId="0" fontId="65" fillId="0" borderId="0" xfId="0" applyFont="1"/>
    <xf numFmtId="14" fontId="109" fillId="0" borderId="1" xfId="0" applyNumberFormat="1" applyFont="1" applyBorder="1" applyAlignment="1">
      <alignment horizontal="center"/>
    </xf>
    <xf numFmtId="0" fontId="52" fillId="15" borderId="8" xfId="1" applyFont="1" applyFill="1" applyBorder="1" applyAlignment="1">
      <alignment horizontal="center" vertical="center" wrapText="1"/>
    </xf>
    <xf numFmtId="0" fontId="52" fillId="15" borderId="9" xfId="1" applyFont="1" applyFill="1" applyBorder="1" applyAlignment="1">
      <alignment horizontal="center" vertical="center" wrapText="1"/>
    </xf>
    <xf numFmtId="0" fontId="0" fillId="30" borderId="1" xfId="0" applyFill="1" applyBorder="1"/>
    <xf numFmtId="0" fontId="34" fillId="30" borderId="1" xfId="1" applyFont="1" applyFill="1" applyBorder="1" applyAlignment="1">
      <alignment horizontal="left" vertical="center"/>
    </xf>
    <xf numFmtId="4" fontId="36" fillId="30" borderId="1" xfId="0" applyNumberFormat="1" applyFont="1" applyFill="1" applyBorder="1" applyAlignment="1">
      <alignment vertical="center"/>
    </xf>
    <xf numFmtId="9" fontId="34" fillId="30" borderId="1" xfId="33" applyFont="1" applyFill="1" applyBorder="1" applyAlignment="1">
      <alignment horizontal="center" vertical="center"/>
    </xf>
    <xf numFmtId="10" fontId="34" fillId="30" borderId="1" xfId="33" applyNumberFormat="1" applyFont="1" applyFill="1" applyBorder="1" applyAlignment="1">
      <alignment horizontal="center" vertical="center"/>
    </xf>
    <xf numFmtId="0" fontId="34" fillId="30" borderId="1" xfId="1" applyFont="1" applyFill="1" applyBorder="1" applyAlignment="1">
      <alignment horizontal="left" vertical="center" wrapText="1"/>
    </xf>
    <xf numFmtId="0" fontId="0" fillId="30" borderId="1" xfId="1" applyFont="1" applyFill="1" applyBorder="1" applyAlignment="1">
      <alignment horizontal="center" vertical="center"/>
    </xf>
    <xf numFmtId="0" fontId="47" fillId="30" borderId="1" xfId="1" applyFont="1" applyFill="1" applyBorder="1" applyAlignment="1">
      <alignment horizontal="left" vertical="center"/>
    </xf>
    <xf numFmtId="9" fontId="34" fillId="30" borderId="1" xfId="1" applyNumberFormat="1" applyFont="1" applyFill="1" applyBorder="1" applyAlignment="1">
      <alignment horizontal="center" vertical="center"/>
    </xf>
    <xf numFmtId="0" fontId="0" fillId="30" borderId="1" xfId="1" applyFont="1" applyFill="1" applyBorder="1" applyAlignment="1">
      <alignment vertical="center"/>
    </xf>
    <xf numFmtId="9" fontId="34" fillId="30" borderId="1" xfId="33" applyFont="1" applyFill="1" applyBorder="1" applyAlignment="1">
      <alignment horizontal="left" vertical="center" wrapText="1"/>
    </xf>
    <xf numFmtId="9" fontId="34" fillId="30" borderId="1" xfId="33" applyFont="1" applyFill="1" applyBorder="1" applyAlignment="1">
      <alignment horizontal="center" vertical="center" wrapText="1"/>
    </xf>
    <xf numFmtId="0" fontId="1" fillId="30" borderId="1" xfId="1" applyFont="1" applyFill="1" applyBorder="1" applyAlignment="1">
      <alignment horizontal="left" vertical="center"/>
    </xf>
    <xf numFmtId="0" fontId="0" fillId="30" borderId="1" xfId="1" applyFont="1" applyFill="1" applyBorder="1" applyAlignment="1">
      <alignment horizontal="center" vertical="center" wrapText="1"/>
    </xf>
    <xf numFmtId="0" fontId="0" fillId="30" borderId="1" xfId="0" applyFill="1" applyBorder="1" applyAlignment="1">
      <alignment horizontal="left" vertical="center"/>
    </xf>
    <xf numFmtId="4" fontId="0" fillId="30" borderId="1" xfId="0" applyNumberFormat="1" applyFill="1" applyBorder="1" applyAlignment="1">
      <alignment vertical="center"/>
    </xf>
    <xf numFmtId="9" fontId="0" fillId="30" borderId="1" xfId="0" applyNumberFormat="1" applyFont="1" applyFill="1" applyBorder="1" applyAlignment="1">
      <alignment horizontal="center" vertical="center"/>
    </xf>
    <xf numFmtId="164" fontId="1" fillId="5" borderId="1" xfId="7" applyFont="1" applyFill="1" applyBorder="1" applyAlignment="1">
      <alignment horizontal="center" vertical="center"/>
    </xf>
    <xf numFmtId="4" fontId="0" fillId="30" borderId="1" xfId="0" applyNumberFormat="1" applyFont="1" applyFill="1" applyBorder="1" applyAlignment="1">
      <alignment vertical="center"/>
    </xf>
    <xf numFmtId="0" fontId="0" fillId="30" borderId="1" xfId="1" applyFont="1" applyFill="1" applyBorder="1" applyAlignment="1">
      <alignment horizontal="left" vertical="center"/>
    </xf>
    <xf numFmtId="0" fontId="0" fillId="30" borderId="1" xfId="0" applyFont="1" applyFill="1" applyBorder="1" applyAlignment="1">
      <alignment horizontal="left" vertical="center"/>
    </xf>
    <xf numFmtId="0" fontId="0" fillId="30" borderId="1" xfId="0" applyFill="1" applyBorder="1" applyAlignment="1">
      <alignment vertical="center"/>
    </xf>
    <xf numFmtId="0" fontId="0" fillId="30" borderId="1" xfId="0" applyFont="1" applyFill="1" applyBorder="1" applyAlignment="1">
      <alignment vertical="center"/>
    </xf>
    <xf numFmtId="4" fontId="36" fillId="30" borderId="1" xfId="0" applyNumberFormat="1" applyFont="1" applyFill="1" applyBorder="1"/>
    <xf numFmtId="0" fontId="34" fillId="0" borderId="16" xfId="1" applyFont="1" applyFill="1" applyBorder="1" applyAlignment="1">
      <alignment horizontal="left" vertical="center"/>
    </xf>
    <xf numFmtId="0" fontId="2" fillId="0" borderId="8" xfId="0" applyFont="1" applyBorder="1" applyAlignment="1">
      <alignment horizontal="left" vertical="center"/>
    </xf>
    <xf numFmtId="0" fontId="2" fillId="6" borderId="8" xfId="0" applyFont="1" applyFill="1" applyBorder="1" applyAlignment="1">
      <alignment horizontal="left" vertical="center"/>
    </xf>
    <xf numFmtId="0" fontId="1" fillId="6" borderId="17" xfId="1" applyFont="1" applyFill="1" applyBorder="1" applyAlignment="1">
      <alignment horizontal="left" vertical="center"/>
    </xf>
    <xf numFmtId="10" fontId="1" fillId="6" borderId="8" xfId="1" applyNumberFormat="1" applyFont="1" applyFill="1" applyBorder="1" applyAlignment="1">
      <alignment horizontal="center" vertical="center"/>
    </xf>
    <xf numFmtId="0" fontId="34" fillId="6" borderId="17" xfId="1" applyFont="1" applyFill="1" applyBorder="1" applyAlignment="1">
      <alignment horizontal="center" vertical="center"/>
    </xf>
    <xf numFmtId="10" fontId="1" fillId="6" borderId="17" xfId="1" applyNumberFormat="1" applyFont="1" applyFill="1" applyBorder="1" applyAlignment="1">
      <alignment horizontal="center" vertical="center"/>
    </xf>
    <xf numFmtId="0" fontId="1" fillId="6" borderId="8" xfId="1" applyFont="1" applyFill="1" applyBorder="1" applyAlignment="1">
      <alignment horizontal="left" vertical="center"/>
    </xf>
    <xf numFmtId="164" fontId="34" fillId="6" borderId="8" xfId="7" applyFont="1" applyFill="1" applyBorder="1" applyAlignment="1">
      <alignment horizontal="center" vertical="center"/>
    </xf>
    <xf numFmtId="0" fontId="34" fillId="0" borderId="10" xfId="1" applyFont="1" applyFill="1" applyBorder="1" applyAlignment="1">
      <alignment horizontal="left" vertical="center"/>
    </xf>
    <xf numFmtId="0" fontId="2" fillId="0" borderId="12" xfId="0" applyFont="1" applyBorder="1" applyAlignment="1">
      <alignment horizontal="left" vertical="center"/>
    </xf>
    <xf numFmtId="0" fontId="2" fillId="6" borderId="12" xfId="0" applyFont="1" applyFill="1" applyBorder="1" applyAlignment="1">
      <alignment horizontal="left" vertical="center"/>
    </xf>
    <xf numFmtId="0" fontId="1" fillId="6" borderId="12" xfId="1" applyFont="1" applyFill="1" applyBorder="1" applyAlignment="1">
      <alignment horizontal="center" vertical="center"/>
    </xf>
    <xf numFmtId="0" fontId="34" fillId="6" borderId="0" xfId="1" applyFont="1" applyFill="1" applyBorder="1" applyAlignment="1">
      <alignment horizontal="center" vertical="center"/>
    </xf>
    <xf numFmtId="0" fontId="1" fillId="6" borderId="0" xfId="1" applyFont="1" applyFill="1" applyBorder="1" applyAlignment="1">
      <alignment horizontal="center" vertical="center"/>
    </xf>
    <xf numFmtId="0" fontId="1" fillId="6" borderId="12" xfId="1" applyFont="1" applyFill="1" applyBorder="1" applyAlignment="1">
      <alignment horizontal="left" vertical="center"/>
    </xf>
    <xf numFmtId="164" fontId="34" fillId="6" borderId="12" xfId="7" applyFont="1" applyFill="1" applyBorder="1" applyAlignment="1">
      <alignment horizontal="center" vertical="center"/>
    </xf>
    <xf numFmtId="0" fontId="34" fillId="0" borderId="10" xfId="1" applyFont="1" applyFill="1" applyBorder="1" applyAlignment="1">
      <alignment horizontal="left" vertical="center"/>
    </xf>
    <xf numFmtId="0" fontId="2" fillId="0" borderId="12" xfId="0" applyFont="1" applyBorder="1" applyAlignment="1">
      <alignment horizontal="center" vertical="center"/>
    </xf>
    <xf numFmtId="0" fontId="2" fillId="6" borderId="12" xfId="0" applyFont="1" applyFill="1" applyBorder="1" applyAlignment="1">
      <alignment horizontal="left" vertical="center"/>
    </xf>
    <xf numFmtId="0" fontId="1" fillId="6" borderId="12" xfId="1" applyFont="1" applyFill="1" applyBorder="1" applyAlignment="1">
      <alignment horizontal="center" vertical="center"/>
    </xf>
    <xf numFmtId="0" fontId="34" fillId="6" borderId="0" xfId="1" applyFont="1" applyFill="1" applyBorder="1" applyAlignment="1">
      <alignment horizontal="center" vertical="center"/>
    </xf>
    <xf numFmtId="0" fontId="34" fillId="0" borderId="20" xfId="1" applyFont="1" applyFill="1" applyBorder="1" applyAlignment="1">
      <alignment horizontal="left" vertical="center"/>
    </xf>
    <xf numFmtId="0" fontId="2" fillId="0" borderId="9" xfId="0" applyFont="1" applyBorder="1" applyAlignment="1">
      <alignment horizontal="center" vertical="center"/>
    </xf>
    <xf numFmtId="0" fontId="2" fillId="6" borderId="9" xfId="0" applyFont="1" applyFill="1" applyBorder="1" applyAlignment="1">
      <alignment horizontal="left" vertical="center"/>
    </xf>
    <xf numFmtId="0" fontId="1" fillId="6" borderId="21" xfId="1" applyFont="1" applyFill="1" applyBorder="1" applyAlignment="1">
      <alignment horizontal="left" vertical="center"/>
    </xf>
    <xf numFmtId="0" fontId="1" fillId="6" borderId="9" xfId="1" applyFont="1" applyFill="1" applyBorder="1" applyAlignment="1">
      <alignment horizontal="center" vertical="center"/>
    </xf>
    <xf numFmtId="0" fontId="1" fillId="6" borderId="21" xfId="1" applyFont="1" applyFill="1" applyBorder="1" applyAlignment="1">
      <alignment horizontal="center" vertical="center"/>
    </xf>
    <xf numFmtId="164" fontId="34" fillId="6" borderId="9" xfId="7" applyFont="1" applyFill="1" applyBorder="1" applyAlignment="1">
      <alignment horizontal="center" vertical="center"/>
    </xf>
    <xf numFmtId="0" fontId="34" fillId="0" borderId="12" xfId="1" applyFont="1" applyFill="1" applyBorder="1" applyAlignment="1">
      <alignment horizontal="left" vertical="center"/>
    </xf>
    <xf numFmtId="0" fontId="1" fillId="6" borderId="9" xfId="1" applyFont="1" applyFill="1" applyBorder="1" applyAlignment="1">
      <alignment horizontal="left" vertical="center"/>
    </xf>
    <xf numFmtId="0" fontId="1" fillId="6" borderId="9" xfId="1" applyFont="1" applyFill="1" applyBorder="1" applyAlignment="1">
      <alignment horizontal="center" vertical="center"/>
    </xf>
    <xf numFmtId="0" fontId="34" fillId="6" borderId="9" xfId="1" applyFont="1" applyFill="1" applyBorder="1" applyAlignment="1">
      <alignment horizontal="center" vertical="center"/>
    </xf>
    <xf numFmtId="0" fontId="1" fillId="6" borderId="1" xfId="1" applyFont="1" applyFill="1" applyBorder="1" applyAlignment="1">
      <alignment horizontal="center" vertical="center"/>
    </xf>
    <xf numFmtId="0" fontId="34" fillId="6" borderId="1" xfId="1" applyFont="1" applyFill="1" applyBorder="1" applyAlignment="1">
      <alignment horizontal="center" vertical="center"/>
    </xf>
    <xf numFmtId="0" fontId="1" fillId="6" borderId="23" xfId="1" applyFont="1" applyFill="1" applyBorder="1" applyAlignment="1">
      <alignment horizontal="left" vertical="center"/>
    </xf>
    <xf numFmtId="0" fontId="34" fillId="0" borderId="8" xfId="1" applyFont="1" applyFill="1" applyBorder="1" applyAlignment="1">
      <alignment horizontal="left" vertical="center"/>
    </xf>
    <xf numFmtId="0" fontId="34" fillId="6" borderId="8" xfId="1" applyFont="1" applyFill="1" applyBorder="1" applyAlignment="1">
      <alignment horizontal="center" vertical="center"/>
    </xf>
    <xf numFmtId="0" fontId="0" fillId="0" borderId="10" xfId="0" applyBorder="1" applyAlignment="1">
      <alignment horizontal="center" vertical="center"/>
    </xf>
    <xf numFmtId="0" fontId="34" fillId="6" borderId="12" xfId="1" applyFont="1" applyFill="1" applyBorder="1" applyAlignment="1">
      <alignment horizontal="center" vertical="center"/>
    </xf>
    <xf numFmtId="0" fontId="34" fillId="0" borderId="12" xfId="1" applyFont="1" applyFill="1" applyBorder="1" applyAlignment="1">
      <alignment horizontal="left" vertical="center"/>
    </xf>
    <xf numFmtId="0" fontId="34" fillId="6" borderId="12" xfId="1" applyFont="1" applyFill="1" applyBorder="1" applyAlignment="1">
      <alignment horizontal="center" vertical="center"/>
    </xf>
    <xf numFmtId="164" fontId="34" fillId="6" borderId="12" xfId="7" applyFont="1" applyFill="1" applyBorder="1" applyAlignment="1">
      <alignment horizontal="center" vertical="center"/>
    </xf>
    <xf numFmtId="0" fontId="34" fillId="0" borderId="9" xfId="1" applyFont="1" applyFill="1" applyBorder="1" applyAlignment="1">
      <alignment horizontal="left" vertical="center"/>
    </xf>
    <xf numFmtId="0" fontId="34" fillId="0" borderId="18" xfId="1" applyFont="1" applyFill="1" applyBorder="1" applyAlignment="1">
      <alignment horizontal="left" vertical="center"/>
    </xf>
    <xf numFmtId="0" fontId="1" fillId="6" borderId="10" xfId="1" applyFont="1" applyFill="1" applyBorder="1" applyAlignment="1">
      <alignment horizontal="left" vertical="center"/>
    </xf>
    <xf numFmtId="0" fontId="1" fillId="6" borderId="8" xfId="1" applyFont="1" applyFill="1" applyBorder="1" applyAlignment="1">
      <alignment horizontal="center" vertical="center"/>
    </xf>
    <xf numFmtId="0" fontId="34" fillId="0" borderId="22" xfId="1" applyFont="1" applyFill="1" applyBorder="1" applyAlignment="1">
      <alignment horizontal="left" vertical="center"/>
    </xf>
    <xf numFmtId="0" fontId="1" fillId="6" borderId="20" xfId="1" applyFont="1" applyFill="1" applyBorder="1" applyAlignment="1">
      <alignment horizontal="left" vertical="center"/>
    </xf>
    <xf numFmtId="0" fontId="34" fillId="0" borderId="1" xfId="1" applyFont="1" applyFill="1" applyBorder="1" applyAlignment="1">
      <alignment horizontal="left" vertical="center"/>
    </xf>
    <xf numFmtId="0" fontId="1" fillId="6" borderId="17" xfId="1" applyFont="1" applyFill="1" applyBorder="1" applyAlignment="1">
      <alignment horizontal="left" vertical="center"/>
    </xf>
    <xf numFmtId="0" fontId="2" fillId="0" borderId="8" xfId="0" applyFont="1" applyBorder="1" applyAlignment="1">
      <alignment vertical="top" wrapText="1"/>
    </xf>
    <xf numFmtId="0" fontId="34" fillId="6" borderId="7" xfId="1" applyFont="1" applyFill="1" applyBorder="1" applyAlignment="1">
      <alignment horizontal="center" vertical="center"/>
    </xf>
    <xf numFmtId="0" fontId="0" fillId="0" borderId="18" xfId="0" applyFont="1" applyBorder="1"/>
    <xf numFmtId="0" fontId="1" fillId="0" borderId="10" xfId="1" applyFont="1" applyFill="1" applyBorder="1" applyAlignment="1">
      <alignment horizontal="center" vertical="center"/>
    </xf>
    <xf numFmtId="0" fontId="1" fillId="0" borderId="0" xfId="1" applyFont="1" applyFill="1" applyBorder="1" applyAlignment="1">
      <alignment horizontal="center" vertical="center"/>
    </xf>
    <xf numFmtId="0" fontId="1" fillId="6" borderId="0" xfId="1" applyFont="1" applyFill="1" applyBorder="1" applyAlignment="1">
      <alignment horizontal="left" vertical="center"/>
    </xf>
    <xf numFmtId="0" fontId="0" fillId="0" borderId="19" xfId="0" applyFont="1" applyBorder="1"/>
    <xf numFmtId="0" fontId="34" fillId="6" borderId="18" xfId="1" applyFont="1" applyFill="1" applyBorder="1" applyAlignment="1">
      <alignment horizontal="center" vertical="center"/>
    </xf>
    <xf numFmtId="0" fontId="34" fillId="6" borderId="12" xfId="1" applyFont="1" applyFill="1" applyBorder="1" applyAlignment="1">
      <alignment horizontal="left" vertical="center"/>
    </xf>
    <xf numFmtId="0" fontId="1" fillId="6" borderId="12" xfId="1" applyFont="1" applyFill="1" applyBorder="1" applyAlignment="1">
      <alignment vertical="center"/>
    </xf>
    <xf numFmtId="0" fontId="34" fillId="6" borderId="19" xfId="1" applyFont="1" applyFill="1" applyBorder="1" applyAlignment="1">
      <alignment horizontal="center" vertical="center"/>
    </xf>
    <xf numFmtId="0" fontId="1" fillId="6" borderId="19" xfId="1" applyFont="1" applyFill="1" applyBorder="1" applyAlignment="1">
      <alignment vertical="center"/>
    </xf>
    <xf numFmtId="0" fontId="1" fillId="6" borderId="1" xfId="1" applyFont="1" applyFill="1" applyBorder="1" applyAlignment="1">
      <alignment horizontal="left" vertical="center"/>
    </xf>
    <xf numFmtId="0" fontId="1" fillId="0" borderId="1" xfId="1" applyFont="1" applyFill="1" applyBorder="1" applyAlignment="1">
      <alignment horizontal="center" vertical="center"/>
    </xf>
    <xf numFmtId="0" fontId="1" fillId="0" borderId="3" xfId="1" applyFont="1" applyFill="1" applyBorder="1" applyAlignment="1">
      <alignment horizontal="center" vertical="center"/>
    </xf>
    <xf numFmtId="190" fontId="34" fillId="6" borderId="16" xfId="1" applyNumberFormat="1" applyFont="1" applyFill="1" applyBorder="1" applyAlignment="1">
      <alignment horizontal="center" vertical="center"/>
    </xf>
    <xf numFmtId="190" fontId="34" fillId="6" borderId="8" xfId="1" applyNumberFormat="1" applyFont="1" applyFill="1" applyBorder="1" applyAlignment="1">
      <alignment horizontal="center" vertical="center"/>
    </xf>
    <xf numFmtId="190" fontId="34" fillId="6" borderId="10" xfId="1" applyNumberFormat="1" applyFont="1" applyFill="1" applyBorder="1" applyAlignment="1">
      <alignment horizontal="center" vertical="center"/>
    </xf>
    <xf numFmtId="190" fontId="34" fillId="6" borderId="12" xfId="1" applyNumberFormat="1" applyFont="1" applyFill="1" applyBorder="1" applyAlignment="1">
      <alignment horizontal="center" vertical="center"/>
    </xf>
    <xf numFmtId="0" fontId="34" fillId="6" borderId="12" xfId="1" applyFont="1" applyFill="1" applyBorder="1" applyAlignment="1">
      <alignment vertical="center"/>
    </xf>
    <xf numFmtId="0" fontId="34" fillId="0" borderId="17" xfId="1" applyFont="1" applyFill="1" applyBorder="1" applyAlignment="1">
      <alignment horizontal="left" vertical="center"/>
    </xf>
    <xf numFmtId="0" fontId="34" fillId="0" borderId="21" xfId="1" applyFont="1" applyFill="1" applyBorder="1" applyAlignment="1">
      <alignment horizontal="left" vertical="center"/>
    </xf>
    <xf numFmtId="0" fontId="55" fillId="6" borderId="1" xfId="1" applyFont="1" applyFill="1" applyBorder="1" applyAlignment="1">
      <alignment horizontal="left" vertical="center"/>
    </xf>
    <xf numFmtId="0" fontId="34" fillId="6" borderId="3" xfId="1" applyFont="1" applyFill="1" applyBorder="1" applyAlignment="1">
      <alignment horizontal="center" vertical="center"/>
    </xf>
    <xf numFmtId="0" fontId="1" fillId="6" borderId="24" xfId="1" applyFont="1" applyFill="1" applyBorder="1" applyAlignment="1">
      <alignment horizontal="left" vertical="center"/>
    </xf>
    <xf numFmtId="0" fontId="1" fillId="6" borderId="19" xfId="1" applyFont="1" applyFill="1" applyBorder="1" applyAlignment="1">
      <alignment horizontal="left" vertical="center"/>
    </xf>
    <xf numFmtId="0" fontId="1" fillId="6" borderId="18" xfId="1" applyFont="1" applyFill="1" applyBorder="1" applyAlignment="1">
      <alignment horizontal="center" vertical="center"/>
    </xf>
    <xf numFmtId="0" fontId="1" fillId="6" borderId="19" xfId="1" applyFont="1" applyFill="1" applyBorder="1" applyAlignment="1">
      <alignment horizontal="center" vertical="center"/>
    </xf>
    <xf numFmtId="0" fontId="1" fillId="6" borderId="22" xfId="1" applyFont="1" applyFill="1" applyBorder="1" applyAlignment="1">
      <alignment horizontal="center" vertical="center"/>
    </xf>
    <xf numFmtId="0" fontId="46" fillId="0" borderId="1" xfId="1" applyFont="1" applyFill="1" applyBorder="1" applyAlignment="1">
      <alignment horizontal="left" vertical="center"/>
    </xf>
    <xf numFmtId="0" fontId="50" fillId="6" borderId="1" xfId="1" applyFont="1" applyFill="1" applyBorder="1" applyAlignment="1">
      <alignment horizontal="left" vertical="center"/>
    </xf>
    <xf numFmtId="9" fontId="50" fillId="6" borderId="8" xfId="1" applyNumberFormat="1" applyFont="1" applyFill="1" applyBorder="1" applyAlignment="1">
      <alignment horizontal="center" vertical="center"/>
    </xf>
    <xf numFmtId="0" fontId="50" fillId="6" borderId="18" xfId="1" applyFont="1" applyFill="1" applyBorder="1" applyAlignment="1">
      <alignment horizontal="center" vertical="center"/>
    </xf>
    <xf numFmtId="164" fontId="46" fillId="6" borderId="8" xfId="7" applyFont="1" applyFill="1" applyBorder="1" applyAlignment="1">
      <alignment horizontal="center" vertical="center"/>
    </xf>
    <xf numFmtId="9" fontId="50" fillId="6" borderId="12" xfId="1" applyNumberFormat="1" applyFont="1" applyFill="1" applyBorder="1" applyAlignment="1">
      <alignment horizontal="center" vertical="center"/>
    </xf>
    <xf numFmtId="0" fontId="50" fillId="6" borderId="19" xfId="1" applyFont="1" applyFill="1" applyBorder="1" applyAlignment="1">
      <alignment horizontal="center" vertical="center"/>
    </xf>
    <xf numFmtId="164" fontId="46" fillId="6" borderId="12" xfId="7" applyFont="1" applyFill="1" applyBorder="1" applyAlignment="1">
      <alignment horizontal="center" vertical="center"/>
    </xf>
    <xf numFmtId="0" fontId="46" fillId="0" borderId="8" xfId="1" applyFont="1" applyFill="1" applyBorder="1" applyAlignment="1">
      <alignment horizontal="left" vertical="center"/>
    </xf>
    <xf numFmtId="0" fontId="50" fillId="6" borderId="8" xfId="1" applyFont="1" applyFill="1" applyBorder="1" applyAlignment="1">
      <alignment horizontal="left" vertical="center"/>
    </xf>
    <xf numFmtId="9" fontId="50" fillId="6" borderId="9" xfId="1" applyNumberFormat="1" applyFont="1" applyFill="1" applyBorder="1" applyAlignment="1">
      <alignment horizontal="center" vertical="center"/>
    </xf>
    <xf numFmtId="0" fontId="50" fillId="6" borderId="17" xfId="1" applyFont="1" applyFill="1" applyBorder="1" applyAlignment="1">
      <alignment horizontal="left" vertical="center"/>
    </xf>
    <xf numFmtId="0" fontId="34" fillId="6" borderId="16" xfId="1" applyFont="1" applyFill="1" applyBorder="1" applyAlignment="1">
      <alignment horizontal="center" vertical="center"/>
    </xf>
    <xf numFmtId="0" fontId="50" fillId="6" borderId="8" xfId="1" applyFont="1" applyFill="1" applyBorder="1" applyAlignment="1">
      <alignment horizontal="left" vertical="center"/>
    </xf>
    <xf numFmtId="0" fontId="50" fillId="6" borderId="12" xfId="1" applyFont="1" applyFill="1" applyBorder="1" applyAlignment="1">
      <alignment horizontal="left" vertical="center"/>
    </xf>
    <xf numFmtId="0" fontId="50" fillId="6" borderId="0" xfId="1" applyFont="1" applyFill="1" applyBorder="1" applyAlignment="1">
      <alignment horizontal="left" vertical="center"/>
    </xf>
    <xf numFmtId="0" fontId="34" fillId="6" borderId="10" xfId="1" applyFont="1" applyFill="1" applyBorder="1" applyAlignment="1">
      <alignment horizontal="center" vertical="center"/>
    </xf>
    <xf numFmtId="0" fontId="34" fillId="6" borderId="19" xfId="1" applyFont="1" applyFill="1" applyBorder="1" applyAlignment="1">
      <alignment horizontal="center" vertical="center"/>
    </xf>
    <xf numFmtId="0" fontId="34" fillId="6" borderId="10" xfId="1" applyFont="1" applyFill="1" applyBorder="1" applyAlignment="1">
      <alignment horizontal="center" vertical="center"/>
    </xf>
    <xf numFmtId="164" fontId="46" fillId="6" borderId="9" xfId="7" applyFont="1" applyFill="1" applyBorder="1" applyAlignment="1">
      <alignment horizontal="center" vertical="center"/>
    </xf>
    <xf numFmtId="0" fontId="1" fillId="6" borderId="18" xfId="1" applyFont="1" applyFill="1" applyBorder="1" applyAlignment="1">
      <alignment horizontal="left" vertical="center"/>
    </xf>
    <xf numFmtId="190" fontId="1" fillId="6" borderId="8" xfId="1" applyNumberFormat="1" applyFont="1" applyFill="1" applyBorder="1" applyAlignment="1">
      <alignment horizontal="center" vertical="center"/>
    </xf>
    <xf numFmtId="190" fontId="1" fillId="6" borderId="17" xfId="1" applyNumberFormat="1" applyFont="1" applyFill="1" applyBorder="1" applyAlignment="1">
      <alignment horizontal="center" vertical="center"/>
    </xf>
    <xf numFmtId="0" fontId="1" fillId="6" borderId="16" xfId="1" applyFont="1" applyFill="1" applyBorder="1" applyAlignment="1">
      <alignment horizontal="center" vertical="center"/>
    </xf>
    <xf numFmtId="190" fontId="1" fillId="6" borderId="12" xfId="1" applyNumberFormat="1" applyFont="1" applyFill="1" applyBorder="1" applyAlignment="1">
      <alignment horizontal="center" vertical="center"/>
    </xf>
    <xf numFmtId="190" fontId="1" fillId="6" borderId="0" xfId="1" applyNumberFormat="1" applyFont="1" applyFill="1" applyBorder="1" applyAlignment="1">
      <alignment horizontal="center" vertical="center"/>
    </xf>
    <xf numFmtId="0" fontId="1" fillId="6" borderId="10" xfId="1" applyFont="1" applyFill="1" applyBorder="1" applyAlignment="1">
      <alignment horizontal="center" vertical="center"/>
    </xf>
    <xf numFmtId="0" fontId="1" fillId="6" borderId="22" xfId="1" applyFont="1" applyFill="1" applyBorder="1" applyAlignment="1">
      <alignment horizontal="left" vertical="center"/>
    </xf>
    <xf numFmtId="190" fontId="1" fillId="6" borderId="9" xfId="1" applyNumberFormat="1" applyFont="1" applyFill="1" applyBorder="1" applyAlignment="1">
      <alignment horizontal="center" vertical="center"/>
    </xf>
    <xf numFmtId="190" fontId="1" fillId="6" borderId="21" xfId="1" applyNumberFormat="1" applyFont="1" applyFill="1" applyBorder="1" applyAlignment="1">
      <alignment horizontal="center" vertical="center"/>
    </xf>
    <xf numFmtId="0" fontId="1" fillId="6" borderId="7" xfId="1" applyFont="1" applyFill="1" applyBorder="1" applyAlignment="1">
      <alignment horizontal="left" vertical="center"/>
    </xf>
    <xf numFmtId="190" fontId="1" fillId="6" borderId="9" xfId="1" applyNumberFormat="1" applyFont="1" applyFill="1" applyBorder="1" applyAlignment="1">
      <alignment horizontal="center" vertical="center"/>
    </xf>
    <xf numFmtId="190" fontId="1" fillId="6" borderId="0" xfId="1" applyNumberFormat="1" applyFont="1" applyFill="1" applyBorder="1" applyAlignment="1">
      <alignment horizontal="center" vertical="center"/>
    </xf>
    <xf numFmtId="0" fontId="1" fillId="6" borderId="10" xfId="1" applyFont="1" applyFill="1" applyBorder="1" applyAlignment="1">
      <alignment horizontal="center" vertical="center"/>
    </xf>
    <xf numFmtId="0" fontId="34" fillId="6" borderId="9" xfId="1" applyFont="1" applyFill="1" applyBorder="1" applyAlignment="1">
      <alignment horizontal="left" vertical="center"/>
    </xf>
    <xf numFmtId="0" fontId="1" fillId="6" borderId="20" xfId="1" applyFont="1" applyFill="1" applyBorder="1" applyAlignment="1">
      <alignment horizontal="center" vertical="center"/>
    </xf>
    <xf numFmtId="0" fontId="34" fillId="0" borderId="9" xfId="1" applyFont="1" applyFill="1" applyBorder="1" applyAlignment="1">
      <alignment horizontal="left" vertical="center"/>
    </xf>
    <xf numFmtId="0" fontId="1" fillId="6" borderId="3" xfId="1" applyFont="1" applyFill="1" applyBorder="1" applyAlignment="1">
      <alignment horizontal="left" vertical="center"/>
    </xf>
    <xf numFmtId="0" fontId="91" fillId="0" borderId="8" xfId="0" applyFont="1" applyBorder="1"/>
    <xf numFmtId="0" fontId="1" fillId="6" borderId="16" xfId="1" applyFont="1" applyFill="1" applyBorder="1" applyAlignment="1">
      <alignment horizontal="left" vertical="center"/>
    </xf>
    <xf numFmtId="0" fontId="91" fillId="0" borderId="12" xfId="0" applyFont="1" applyBorder="1"/>
    <xf numFmtId="0" fontId="1" fillId="6" borderId="10" xfId="1" applyFont="1" applyFill="1" applyBorder="1" applyAlignment="1">
      <alignment horizontal="left" vertical="center"/>
    </xf>
    <xf numFmtId="190" fontId="1" fillId="6" borderId="10" xfId="1" applyNumberFormat="1" applyFont="1" applyFill="1" applyBorder="1" applyAlignment="1">
      <alignment vertical="center"/>
    </xf>
    <xf numFmtId="190" fontId="1" fillId="6" borderId="19" xfId="1" applyNumberFormat="1" applyFont="1" applyFill="1" applyBorder="1" applyAlignment="1">
      <alignment vertical="center"/>
    </xf>
    <xf numFmtId="0" fontId="1" fillId="6" borderId="10" xfId="1" applyFont="1" applyFill="1" applyBorder="1" applyAlignment="1">
      <alignment vertical="center"/>
    </xf>
    <xf numFmtId="0" fontId="1" fillId="6" borderId="16" xfId="1" applyFont="1" applyFill="1" applyBorder="1" applyAlignment="1">
      <alignment horizontal="left" vertical="center"/>
    </xf>
    <xf numFmtId="0" fontId="29" fillId="0" borderId="12" xfId="0" applyFont="1" applyBorder="1"/>
    <xf numFmtId="0" fontId="50" fillId="6" borderId="9" xfId="1" applyFont="1" applyFill="1" applyBorder="1" applyAlignment="1">
      <alignment vertical="center"/>
    </xf>
    <xf numFmtId="0" fontId="29" fillId="0" borderId="9" xfId="0" applyFont="1" applyBorder="1"/>
    <xf numFmtId="0" fontId="34" fillId="6" borderId="21" xfId="1" applyFont="1" applyFill="1" applyBorder="1" applyAlignment="1">
      <alignment horizontal="center" vertical="center"/>
    </xf>
    <xf numFmtId="0" fontId="34" fillId="6" borderId="20" xfId="1" applyFont="1" applyFill="1" applyBorder="1" applyAlignment="1">
      <alignment horizontal="center" vertical="center"/>
    </xf>
    <xf numFmtId="0" fontId="0" fillId="0" borderId="20" xfId="0" applyBorder="1"/>
    <xf numFmtId="0" fontId="1" fillId="6" borderId="20" xfId="1" applyFont="1" applyFill="1" applyBorder="1" applyAlignment="1">
      <alignment vertical="center"/>
    </xf>
    <xf numFmtId="190" fontId="1" fillId="6" borderId="22" xfId="1" applyNumberFormat="1" applyFont="1" applyFill="1" applyBorder="1" applyAlignment="1">
      <alignment vertical="center"/>
    </xf>
    <xf numFmtId="0" fontId="34" fillId="6" borderId="8" xfId="1" applyFont="1" applyFill="1" applyBorder="1" applyAlignment="1">
      <alignment horizontal="left" vertical="center"/>
    </xf>
    <xf numFmtId="0" fontId="34" fillId="6" borderId="22" xfId="1" applyFont="1" applyFill="1" applyBorder="1" applyAlignment="1">
      <alignment horizontal="center" vertical="center"/>
    </xf>
    <xf numFmtId="0" fontId="34" fillId="6" borderId="12" xfId="1" applyFont="1" applyFill="1" applyBorder="1" applyAlignment="1">
      <alignment horizontal="left" vertical="center"/>
    </xf>
    <xf numFmtId="0" fontId="34" fillId="6" borderId="9" xfId="1" applyFont="1" applyFill="1" applyBorder="1" applyAlignment="1">
      <alignment horizontal="left" vertical="center"/>
    </xf>
    <xf numFmtId="0" fontId="34" fillId="6" borderId="1" xfId="1" applyFont="1" applyFill="1" applyBorder="1" applyAlignment="1">
      <alignment horizontal="left" vertical="center"/>
    </xf>
    <xf numFmtId="0" fontId="34" fillId="6" borderId="8" xfId="1" applyFont="1" applyFill="1" applyBorder="1" applyAlignment="1">
      <alignment horizontal="center" vertical="center"/>
    </xf>
    <xf numFmtId="164" fontId="34" fillId="6" borderId="1" xfId="7" applyFont="1" applyFill="1" applyBorder="1" applyAlignment="1">
      <alignment horizontal="center" vertical="center"/>
    </xf>
    <xf numFmtId="0" fontId="34" fillId="6" borderId="8" xfId="1" applyFont="1" applyFill="1" applyBorder="1" applyAlignment="1">
      <alignment horizontal="left" vertical="center"/>
    </xf>
    <xf numFmtId="0" fontId="3" fillId="6" borderId="0" xfId="0" applyFont="1" applyFill="1"/>
    <xf numFmtId="0" fontId="110" fillId="6" borderId="0" xfId="1" applyFont="1" applyFill="1" applyBorder="1" applyAlignment="1">
      <alignment vertical="center"/>
    </xf>
    <xf numFmtId="0" fontId="80" fillId="6" borderId="0" xfId="1" applyFont="1" applyFill="1" applyBorder="1" applyAlignment="1">
      <alignment vertical="center"/>
    </xf>
    <xf numFmtId="164" fontId="80" fillId="6" borderId="0" xfId="1" applyNumberFormat="1" applyFont="1" applyFill="1" applyBorder="1" applyAlignment="1">
      <alignment vertical="center"/>
    </xf>
    <xf numFmtId="0" fontId="80" fillId="0" borderId="0" xfId="0" applyFont="1" applyBorder="1"/>
    <xf numFmtId="0" fontId="80" fillId="6" borderId="0" xfId="1" applyFont="1" applyFill="1" applyBorder="1" applyAlignment="1">
      <alignment horizontal="right" vertical="center"/>
    </xf>
    <xf numFmtId="0" fontId="111" fillId="0" borderId="0" xfId="0" applyFont="1" applyBorder="1"/>
    <xf numFmtId="0" fontId="80" fillId="15" borderId="39" xfId="1" applyFont="1" applyFill="1" applyBorder="1" applyAlignment="1">
      <alignment horizontal="center" vertical="center"/>
    </xf>
    <xf numFmtId="0" fontId="112" fillId="15" borderId="40" xfId="1" applyFont="1" applyFill="1" applyBorder="1" applyAlignment="1">
      <alignment horizontal="center" vertical="center" wrapText="1"/>
    </xf>
    <xf numFmtId="0" fontId="112" fillId="15" borderId="41" xfId="1" applyFont="1" applyFill="1" applyBorder="1" applyAlignment="1">
      <alignment horizontal="center" vertical="center" wrapText="1"/>
    </xf>
    <xf numFmtId="0" fontId="112" fillId="15" borderId="42" xfId="1" applyFont="1" applyFill="1" applyBorder="1" applyAlignment="1">
      <alignment horizontal="center" vertical="center" wrapText="1"/>
    </xf>
    <xf numFmtId="164" fontId="112" fillId="15" borderId="41" xfId="1" applyNumberFormat="1" applyFont="1" applyFill="1" applyBorder="1" applyAlignment="1">
      <alignment horizontal="center" vertical="center" wrapText="1"/>
    </xf>
    <xf numFmtId="164" fontId="112" fillId="15" borderId="42" xfId="1" applyNumberFormat="1" applyFont="1" applyFill="1" applyBorder="1" applyAlignment="1">
      <alignment horizontal="center" vertical="center" wrapText="1"/>
    </xf>
    <xf numFmtId="0" fontId="112" fillId="15" borderId="41" xfId="1" applyFont="1" applyFill="1" applyBorder="1" applyAlignment="1">
      <alignment horizontal="center" vertical="center" wrapText="1"/>
    </xf>
    <xf numFmtId="0" fontId="80" fillId="15" borderId="43" xfId="1" applyFont="1" applyFill="1" applyBorder="1" applyAlignment="1">
      <alignment horizontal="center" vertical="center"/>
    </xf>
    <xf numFmtId="0" fontId="112" fillId="15" borderId="44" xfId="1" applyFont="1" applyFill="1" applyBorder="1" applyAlignment="1">
      <alignment horizontal="center" vertical="center" wrapText="1"/>
    </xf>
    <xf numFmtId="0" fontId="112" fillId="15" borderId="45" xfId="1" applyFont="1" applyFill="1" applyBorder="1" applyAlignment="1">
      <alignment horizontal="center" vertical="center" wrapText="1"/>
    </xf>
    <xf numFmtId="164" fontId="112" fillId="15" borderId="45" xfId="1" applyNumberFormat="1" applyFont="1" applyFill="1" applyBorder="1" applyAlignment="1">
      <alignment horizontal="center" vertical="center" wrapText="1"/>
    </xf>
    <xf numFmtId="0" fontId="112" fillId="15" borderId="46" xfId="1" applyFont="1" applyFill="1" applyBorder="1" applyAlignment="1">
      <alignment horizontal="center" vertical="center" wrapText="1"/>
    </xf>
    <xf numFmtId="0" fontId="80" fillId="12" borderId="47" xfId="1" applyFont="1" applyFill="1" applyBorder="1" applyAlignment="1">
      <alignment vertical="center"/>
    </xf>
    <xf numFmtId="0" fontId="82" fillId="12" borderId="48" xfId="1" applyFont="1" applyFill="1" applyBorder="1" applyAlignment="1">
      <alignment horizontal="center" vertical="center"/>
    </xf>
    <xf numFmtId="164" fontId="82" fillId="12" borderId="48" xfId="1" applyNumberFormat="1" applyFont="1" applyFill="1" applyBorder="1" applyAlignment="1">
      <alignment horizontal="center" vertical="center"/>
    </xf>
    <xf numFmtId="0" fontId="82" fillId="12" borderId="49" xfId="1" applyFont="1" applyFill="1" applyBorder="1" applyAlignment="1">
      <alignment horizontal="center" vertical="center"/>
    </xf>
    <xf numFmtId="0" fontId="82" fillId="12" borderId="31" xfId="1" applyFont="1" applyFill="1" applyBorder="1" applyAlignment="1">
      <alignment horizontal="center" vertical="center"/>
    </xf>
    <xf numFmtId="0" fontId="79" fillId="6" borderId="50" xfId="1" applyFont="1" applyFill="1" applyBorder="1" applyAlignment="1">
      <alignment vertical="center"/>
    </xf>
    <xf numFmtId="0" fontId="82" fillId="6" borderId="12" xfId="1" applyFont="1" applyFill="1" applyBorder="1" applyAlignment="1">
      <alignment horizontal="center" vertical="center"/>
    </xf>
    <xf numFmtId="9" fontId="82" fillId="6" borderId="12" xfId="33" applyFont="1" applyFill="1" applyBorder="1" applyAlignment="1">
      <alignment horizontal="center" vertical="center"/>
    </xf>
    <xf numFmtId="164" fontId="82" fillId="6" borderId="12" xfId="1" applyNumberFormat="1" applyFont="1" applyFill="1" applyBorder="1" applyAlignment="1">
      <alignment horizontal="center" vertical="center"/>
    </xf>
    <xf numFmtId="0" fontId="82" fillId="6" borderId="10" xfId="1" applyFont="1" applyFill="1" applyBorder="1" applyAlignment="1">
      <alignment horizontal="center" vertical="center"/>
    </xf>
    <xf numFmtId="0" fontId="82" fillId="6" borderId="51" xfId="1" applyFont="1" applyFill="1" applyBorder="1" applyAlignment="1">
      <alignment horizontal="center" vertical="center"/>
    </xf>
    <xf numFmtId="9" fontId="82" fillId="12" borderId="48" xfId="33" applyFont="1" applyFill="1" applyBorder="1" applyAlignment="1">
      <alignment horizontal="center" vertical="center"/>
    </xf>
    <xf numFmtId="164" fontId="82" fillId="12" borderId="31" xfId="7" applyFont="1" applyFill="1" applyBorder="1" applyAlignment="1">
      <alignment horizontal="center" vertical="center"/>
    </xf>
    <xf numFmtId="165" fontId="79" fillId="6" borderId="52" xfId="1" applyNumberFormat="1" applyFont="1" applyFill="1" applyBorder="1" applyAlignment="1">
      <alignment vertical="center"/>
    </xf>
    <xf numFmtId="0" fontId="80" fillId="6" borderId="9" xfId="1" applyFont="1" applyFill="1" applyBorder="1" applyAlignment="1">
      <alignment horizontal="center" vertical="center"/>
    </xf>
    <xf numFmtId="0" fontId="80" fillId="6" borderId="1" xfId="1" applyFont="1" applyFill="1" applyBorder="1" applyAlignment="1">
      <alignment horizontal="center" vertical="center"/>
    </xf>
    <xf numFmtId="9" fontId="80" fillId="6" borderId="9" xfId="33" applyFont="1" applyFill="1" applyBorder="1" applyAlignment="1">
      <alignment horizontal="center" vertical="center"/>
    </xf>
    <xf numFmtId="10" fontId="80" fillId="6" borderId="9" xfId="33" applyNumberFormat="1" applyFont="1" applyFill="1" applyBorder="1" applyAlignment="1">
      <alignment horizontal="center" vertical="center"/>
    </xf>
    <xf numFmtId="164" fontId="80" fillId="6" borderId="9" xfId="1" applyNumberFormat="1" applyFont="1" applyFill="1" applyBorder="1" applyAlignment="1">
      <alignment horizontal="center" vertical="center"/>
    </xf>
    <xf numFmtId="0" fontId="80" fillId="6" borderId="3" xfId="1" applyFont="1" applyFill="1" applyBorder="1" applyAlignment="1">
      <alignment horizontal="center" vertical="center"/>
    </xf>
    <xf numFmtId="164" fontId="82" fillId="0" borderId="53" xfId="7" applyFont="1" applyFill="1" applyBorder="1" applyAlignment="1">
      <alignment horizontal="center" vertical="center"/>
    </xf>
    <xf numFmtId="165" fontId="79" fillId="6" borderId="54" xfId="1" applyNumberFormat="1" applyFont="1" applyFill="1" applyBorder="1" applyAlignment="1">
      <alignment vertical="center"/>
    </xf>
    <xf numFmtId="9" fontId="80" fillId="6" borderId="1" xfId="33" applyFont="1" applyFill="1" applyBorder="1" applyAlignment="1">
      <alignment horizontal="center" vertical="center"/>
    </xf>
    <xf numFmtId="10" fontId="80" fillId="6" borderId="1" xfId="33" applyNumberFormat="1" applyFont="1" applyFill="1" applyBorder="1" applyAlignment="1">
      <alignment horizontal="center" vertical="center"/>
    </xf>
    <xf numFmtId="164" fontId="80" fillId="6" borderId="1" xfId="1" applyNumberFormat="1" applyFont="1" applyFill="1" applyBorder="1" applyAlignment="1">
      <alignment horizontal="center" vertical="center"/>
    </xf>
    <xf numFmtId="164" fontId="82" fillId="0" borderId="55" xfId="7" applyFont="1" applyFill="1" applyBorder="1" applyAlignment="1">
      <alignment horizontal="center" vertical="center"/>
    </xf>
    <xf numFmtId="0" fontId="79" fillId="6" borderId="54" xfId="1" applyFont="1" applyFill="1" applyBorder="1" applyAlignment="1">
      <alignment vertical="center"/>
    </xf>
    <xf numFmtId="0" fontId="80" fillId="12" borderId="48" xfId="1" applyFont="1" applyFill="1" applyBorder="1" applyAlignment="1">
      <alignment horizontal="center" vertical="center"/>
    </xf>
    <xf numFmtId="9" fontId="80" fillId="12" borderId="48" xfId="33" applyFont="1" applyFill="1" applyBorder="1" applyAlignment="1">
      <alignment horizontal="center" vertical="center"/>
    </xf>
    <xf numFmtId="164" fontId="80" fillId="12" borderId="48" xfId="1" applyNumberFormat="1" applyFont="1" applyFill="1" applyBorder="1" applyAlignment="1">
      <alignment horizontal="center" vertical="center"/>
    </xf>
    <xf numFmtId="0" fontId="80" fillId="12" borderId="49" xfId="1" applyFont="1" applyFill="1" applyBorder="1" applyAlignment="1">
      <alignment horizontal="center" vertical="center"/>
    </xf>
    <xf numFmtId="164" fontId="80" fillId="12" borderId="31" xfId="7" applyFont="1" applyFill="1" applyBorder="1" applyAlignment="1">
      <alignment horizontal="center" vertical="center"/>
    </xf>
    <xf numFmtId="0" fontId="80" fillId="6" borderId="12" xfId="1" applyFont="1" applyFill="1" applyBorder="1" applyAlignment="1">
      <alignment horizontal="center" vertical="center"/>
    </xf>
    <xf numFmtId="9" fontId="80" fillId="6" borderId="12" xfId="33" applyFont="1" applyFill="1" applyBorder="1" applyAlignment="1">
      <alignment horizontal="center" vertical="center"/>
    </xf>
    <xf numFmtId="164" fontId="80" fillId="6" borderId="12" xfId="1" applyNumberFormat="1" applyFont="1" applyFill="1" applyBorder="1" applyAlignment="1">
      <alignment horizontal="center" vertical="center"/>
    </xf>
    <xf numFmtId="164" fontId="80" fillId="0" borderId="51" xfId="7" applyFont="1" applyFill="1" applyBorder="1" applyAlignment="1">
      <alignment horizontal="center" vertical="center"/>
    </xf>
    <xf numFmtId="165" fontId="79" fillId="6" borderId="56" xfId="1" applyNumberFormat="1" applyFont="1" applyFill="1" applyBorder="1" applyAlignment="1">
      <alignment vertical="center"/>
    </xf>
    <xf numFmtId="0" fontId="80" fillId="6" borderId="8" xfId="1" applyFont="1" applyFill="1" applyBorder="1" applyAlignment="1">
      <alignment horizontal="center" vertical="center"/>
    </xf>
    <xf numFmtId="9" fontId="80" fillId="6" borderId="8" xfId="33" applyFont="1" applyFill="1" applyBorder="1" applyAlignment="1">
      <alignment horizontal="center" vertical="center"/>
    </xf>
    <xf numFmtId="164" fontId="80" fillId="6" borderId="8" xfId="1" applyNumberFormat="1" applyFont="1" applyFill="1" applyBorder="1" applyAlignment="1">
      <alignment horizontal="center" vertical="center"/>
    </xf>
    <xf numFmtId="0" fontId="80" fillId="6" borderId="16" xfId="1" applyFont="1" applyFill="1" applyBorder="1" applyAlignment="1">
      <alignment horizontal="center" vertical="center"/>
    </xf>
    <xf numFmtId="164" fontId="82" fillId="0" borderId="57" xfId="7" applyFont="1" applyFill="1" applyBorder="1" applyAlignment="1">
      <alignment horizontal="center" vertical="center"/>
    </xf>
    <xf numFmtId="165" fontId="79" fillId="6" borderId="50" xfId="1" applyNumberFormat="1" applyFont="1" applyFill="1" applyBorder="1" applyAlignment="1">
      <alignment vertical="center"/>
    </xf>
    <xf numFmtId="0" fontId="80" fillId="6" borderId="10" xfId="1" applyFont="1" applyFill="1" applyBorder="1" applyAlignment="1">
      <alignment horizontal="center" vertical="center"/>
    </xf>
    <xf numFmtId="164" fontId="82" fillId="0" borderId="51" xfId="7" applyFont="1" applyFill="1" applyBorder="1" applyAlignment="1">
      <alignment horizontal="center" vertical="center"/>
    </xf>
    <xf numFmtId="0" fontId="80" fillId="6" borderId="10" xfId="1" applyFont="1" applyFill="1" applyBorder="1" applyAlignment="1">
      <alignment horizontal="center" vertical="center" wrapText="1"/>
    </xf>
    <xf numFmtId="0" fontId="80" fillId="15" borderId="47" xfId="1" applyFont="1" applyFill="1" applyBorder="1" applyAlignment="1">
      <alignment horizontal="left" vertical="center"/>
    </xf>
    <xf numFmtId="0" fontId="112" fillId="15" borderId="48" xfId="1" applyFont="1" applyFill="1" applyBorder="1" applyAlignment="1">
      <alignment horizontal="center" vertical="center"/>
    </xf>
    <xf numFmtId="9" fontId="112" fillId="15" borderId="48" xfId="33" applyFont="1" applyFill="1" applyBorder="1" applyAlignment="1">
      <alignment horizontal="center" vertical="center"/>
    </xf>
    <xf numFmtId="164" fontId="112" fillId="15" borderId="48" xfId="1" applyNumberFormat="1" applyFont="1" applyFill="1" applyBorder="1" applyAlignment="1">
      <alignment horizontal="center" vertical="center"/>
    </xf>
    <xf numFmtId="0" fontId="112" fillId="15" borderId="49" xfId="1" applyFont="1" applyFill="1" applyBorder="1" applyAlignment="1">
      <alignment horizontal="center" vertical="center"/>
    </xf>
    <xf numFmtId="164" fontId="112" fillId="15" borderId="31" xfId="7" applyFont="1" applyFill="1" applyBorder="1" applyAlignment="1">
      <alignment horizontal="center" vertical="center"/>
    </xf>
    <xf numFmtId="10" fontId="34" fillId="6" borderId="1" xfId="33" applyNumberFormat="1" applyFont="1" applyFill="1" applyBorder="1" applyAlignment="1">
      <alignment horizontal="center" vertical="center"/>
    </xf>
    <xf numFmtId="2" fontId="34" fillId="6" borderId="1" xfId="1" applyNumberFormat="1" applyFont="1" applyFill="1" applyBorder="1" applyAlignment="1">
      <alignment horizontal="center" vertical="center"/>
    </xf>
    <xf numFmtId="183" fontId="34" fillId="6" borderId="1" xfId="7" applyNumberFormat="1" applyFont="1" applyFill="1" applyBorder="1" applyAlignment="1">
      <alignment horizontal="center" vertical="center"/>
    </xf>
    <xf numFmtId="0" fontId="18" fillId="13" borderId="25" xfId="0" applyFont="1" applyFill="1" applyBorder="1"/>
    <xf numFmtId="0" fontId="18" fillId="0" borderId="25" xfId="0" applyFont="1" applyFill="1" applyBorder="1" applyAlignment="1">
      <alignment horizontal="center"/>
    </xf>
    <xf numFmtId="0" fontId="45" fillId="0" borderId="25" xfId="0" applyFont="1" applyFill="1" applyBorder="1" applyAlignment="1">
      <alignment horizontal="center"/>
    </xf>
    <xf numFmtId="168" fontId="18" fillId="13" borderId="25" xfId="0" applyNumberFormat="1" applyFont="1" applyFill="1" applyBorder="1" applyAlignment="1">
      <alignment horizontal="center"/>
    </xf>
    <xf numFmtId="0" fontId="18" fillId="13" borderId="25" xfId="0" applyFont="1" applyFill="1" applyBorder="1" applyAlignment="1">
      <alignment horizontal="center"/>
    </xf>
    <xf numFmtId="0" fontId="45" fillId="13" borderId="25" xfId="0" applyFont="1" applyFill="1" applyBorder="1" applyAlignment="1">
      <alignment horizontal="center"/>
    </xf>
    <xf numFmtId="167" fontId="18" fillId="13" borderId="25" xfId="0" applyNumberFormat="1" applyFont="1" applyFill="1" applyBorder="1" applyAlignment="1">
      <alignment horizontal="center"/>
    </xf>
    <xf numFmtId="0" fontId="0" fillId="0" borderId="0" xfId="0" applyFont="1" applyFill="1" applyAlignment="1">
      <alignment horizontal="center"/>
    </xf>
    <xf numFmtId="168" fontId="45" fillId="0" borderId="25" xfId="0" applyNumberFormat="1" applyFont="1" applyBorder="1" applyAlignment="1">
      <alignment horizontal="center"/>
    </xf>
    <xf numFmtId="0" fontId="18" fillId="0" borderId="25" xfId="0" applyFont="1" applyBorder="1" applyAlignment="1">
      <alignment horizontal="center"/>
    </xf>
    <xf numFmtId="0" fontId="18" fillId="0" borderId="25" xfId="0" applyFont="1" applyFill="1" applyBorder="1"/>
    <xf numFmtId="184" fontId="18" fillId="13" borderId="25" xfId="0" applyNumberFormat="1" applyFont="1" applyFill="1" applyBorder="1" applyAlignment="1">
      <alignment horizontal="center"/>
    </xf>
    <xf numFmtId="0" fontId="114" fillId="6" borderId="1" xfId="1" applyFont="1" applyFill="1" applyBorder="1" applyAlignment="1">
      <alignment vertical="center"/>
    </xf>
    <xf numFmtId="196" fontId="34" fillId="6" borderId="1" xfId="1" applyNumberFormat="1" applyFont="1" applyFill="1" applyBorder="1" applyAlignment="1">
      <alignment horizontal="center" vertical="center"/>
    </xf>
    <xf numFmtId="184" fontId="34" fillId="6" borderId="1" xfId="33" applyNumberFormat="1" applyFont="1" applyFill="1" applyBorder="1" applyAlignment="1">
      <alignment horizontal="center" vertical="center"/>
    </xf>
    <xf numFmtId="198" fontId="34" fillId="6" borderId="1" xfId="1" applyNumberFormat="1" applyFont="1" applyFill="1" applyBorder="1" applyAlignment="1">
      <alignment horizontal="center" vertical="center"/>
    </xf>
    <xf numFmtId="0" fontId="82" fillId="6" borderId="1" xfId="1" applyFont="1" applyFill="1" applyBorder="1" applyAlignment="1">
      <alignment horizontal="center" vertical="center" wrapText="1"/>
    </xf>
    <xf numFmtId="0" fontId="34" fillId="6" borderId="1" xfId="1" applyFont="1" applyFill="1" applyBorder="1" applyAlignment="1">
      <alignment horizontal="center" vertical="center" wrapText="1"/>
    </xf>
    <xf numFmtId="0" fontId="84" fillId="0" borderId="1" xfId="0" applyFont="1" applyBorder="1" applyAlignment="1">
      <alignment vertical="center" wrapText="1"/>
    </xf>
    <xf numFmtId="0" fontId="84" fillId="0" borderId="1" xfId="0" applyFont="1" applyBorder="1" applyAlignment="1">
      <alignment vertical="center"/>
    </xf>
    <xf numFmtId="196" fontId="34" fillId="0" borderId="1" xfId="0" applyNumberFormat="1" applyFont="1" applyBorder="1" applyAlignment="1">
      <alignment horizontal="center"/>
    </xf>
    <xf numFmtId="9" fontId="34" fillId="0" borderId="1" xfId="0" applyNumberFormat="1" applyFont="1" applyBorder="1" applyAlignment="1">
      <alignment horizontal="center"/>
    </xf>
    <xf numFmtId="10" fontId="34" fillId="0" borderId="1" xfId="0" applyNumberFormat="1" applyFont="1" applyBorder="1" applyAlignment="1">
      <alignment horizontal="center"/>
    </xf>
    <xf numFmtId="0" fontId="34" fillId="0" borderId="1" xfId="0" applyFont="1" applyBorder="1" applyAlignment="1">
      <alignment horizontal="center"/>
    </xf>
    <xf numFmtId="169" fontId="0" fillId="0" borderId="0" xfId="0" applyNumberFormat="1"/>
    <xf numFmtId="0" fontId="1" fillId="6" borderId="3" xfId="1" applyFont="1" applyFill="1" applyBorder="1" applyAlignment="1">
      <alignment vertical="center"/>
    </xf>
    <xf numFmtId="182" fontId="34" fillId="6" borderId="1" xfId="1" applyNumberFormat="1" applyFont="1" applyFill="1" applyBorder="1" applyAlignment="1">
      <alignment horizontal="center" vertical="center"/>
    </xf>
    <xf numFmtId="0" fontId="94" fillId="0" borderId="0" xfId="0" applyFont="1"/>
    <xf numFmtId="0" fontId="94" fillId="0" borderId="0" xfId="0" applyFont="1" applyAlignment="1">
      <alignment horizontal="center"/>
    </xf>
    <xf numFmtId="0" fontId="42" fillId="18" borderId="1" xfId="1" applyFont="1" applyFill="1" applyBorder="1" applyAlignment="1">
      <alignment horizontal="center" vertical="center"/>
    </xf>
    <xf numFmtId="0" fontId="43" fillId="18" borderId="1" xfId="1" applyFont="1" applyFill="1" applyBorder="1" applyAlignment="1">
      <alignment horizontal="center" vertical="center" wrapText="1"/>
    </xf>
    <xf numFmtId="0" fontId="43" fillId="18" borderId="1" xfId="1" applyFont="1" applyFill="1" applyBorder="1" applyAlignment="1">
      <alignment horizontal="center" vertical="center"/>
    </xf>
    <xf numFmtId="0" fontId="43" fillId="18" borderId="1" xfId="1" applyFont="1" applyFill="1" applyBorder="1" applyAlignment="1">
      <alignment horizontal="center" vertical="center" wrapText="1"/>
    </xf>
    <xf numFmtId="10" fontId="45" fillId="17" borderId="1" xfId="15" applyNumberFormat="1" applyFont="1" applyFill="1" applyBorder="1" applyAlignment="1">
      <alignment horizontal="center" vertical="center"/>
    </xf>
    <xf numFmtId="164" fontId="45" fillId="17" borderId="1" xfId="1" applyNumberFormat="1" applyFont="1" applyFill="1" applyBorder="1" applyAlignment="1">
      <alignment horizontal="center" vertical="center"/>
    </xf>
    <xf numFmtId="0" fontId="45" fillId="17" borderId="0" xfId="1" applyFont="1" applyFill="1" applyBorder="1" applyAlignment="1">
      <alignment vertical="center"/>
    </xf>
    <xf numFmtId="0" fontId="42" fillId="18" borderId="1" xfId="1" applyFont="1" applyFill="1" applyBorder="1" applyAlignment="1">
      <alignment horizontal="left" vertical="center"/>
    </xf>
    <xf numFmtId="0" fontId="42" fillId="18" borderId="1" xfId="1" applyFont="1" applyFill="1" applyBorder="1" applyAlignment="1">
      <alignment horizontal="center" vertical="center"/>
    </xf>
    <xf numFmtId="9" fontId="42" fillId="18" borderId="1" xfId="15" applyFont="1" applyFill="1" applyBorder="1" applyAlignment="1">
      <alignment horizontal="center" vertical="center"/>
    </xf>
    <xf numFmtId="164" fontId="42" fillId="18" borderId="1" xfId="35" applyFont="1" applyFill="1" applyBorder="1" applyAlignment="1">
      <alignment horizontal="center" vertical="center"/>
    </xf>
    <xf numFmtId="189" fontId="34" fillId="6" borderId="1" xfId="33" applyNumberFormat="1" applyFont="1" applyFill="1" applyBorder="1" applyAlignment="1">
      <alignment horizontal="center" vertical="center"/>
    </xf>
    <xf numFmtId="0" fontId="97" fillId="0" borderId="1" xfId="0" applyFont="1" applyFill="1" applyBorder="1" applyAlignment="1">
      <alignment horizontal="right" vertical="center"/>
    </xf>
    <xf numFmtId="9" fontId="34" fillId="6" borderId="1" xfId="33" applyNumberFormat="1" applyFont="1" applyFill="1" applyBorder="1" applyAlignment="1">
      <alignment horizontal="center" vertical="center"/>
    </xf>
    <xf numFmtId="181" fontId="34" fillId="6" borderId="1" xfId="33" applyNumberFormat="1" applyFont="1" applyFill="1" applyBorder="1" applyAlignment="1">
      <alignment horizontal="center" vertical="center"/>
    </xf>
    <xf numFmtId="202" fontId="34" fillId="6" borderId="1" xfId="33" applyNumberFormat="1" applyFont="1" applyFill="1" applyBorder="1" applyAlignment="1">
      <alignment horizontal="center" vertical="center"/>
    </xf>
    <xf numFmtId="213" fontId="1" fillId="6" borderId="1" xfId="24" applyNumberFormat="1" applyFont="1" applyFill="1" applyBorder="1" applyAlignment="1">
      <alignment horizontal="center" vertical="center"/>
    </xf>
    <xf numFmtId="181" fontId="97" fillId="0" borderId="1" xfId="0" applyNumberFormat="1" applyFont="1" applyFill="1" applyBorder="1" applyAlignment="1">
      <alignment vertical="center"/>
    </xf>
    <xf numFmtId="9" fontId="0" fillId="0" borderId="1" xfId="0" applyNumberFormat="1" applyBorder="1"/>
    <xf numFmtId="214" fontId="1" fillId="6" borderId="1" xfId="7" applyNumberFormat="1" applyFont="1" applyFill="1" applyBorder="1" applyAlignment="1">
      <alignment horizontal="center" vertical="center"/>
    </xf>
    <xf numFmtId="0" fontId="115" fillId="27" borderId="1" xfId="0" applyFont="1" applyFill="1" applyBorder="1" applyAlignment="1">
      <alignment horizontal="center" vertical="center"/>
    </xf>
    <xf numFmtId="0" fontId="116" fillId="0" borderId="1" xfId="0" applyFont="1" applyBorder="1"/>
    <xf numFmtId="0" fontId="84" fillId="6" borderId="1" xfId="1" applyFont="1" applyFill="1" applyBorder="1" applyAlignment="1">
      <alignment horizontal="center" vertical="center"/>
    </xf>
    <xf numFmtId="0" fontId="66" fillId="6" borderId="1" xfId="1" applyFont="1" applyFill="1" applyBorder="1" applyAlignment="1">
      <alignment horizontal="center" vertical="center"/>
    </xf>
    <xf numFmtId="184" fontId="83" fillId="0" borderId="1" xfId="33" applyNumberFormat="1" applyFont="1" applyFill="1" applyBorder="1" applyAlignment="1">
      <alignment horizontal="center" vertical="center"/>
    </xf>
    <xf numFmtId="9" fontId="83" fillId="0" borderId="1" xfId="33" applyFont="1" applyFill="1" applyBorder="1" applyAlignment="1">
      <alignment horizontal="center" vertical="center"/>
    </xf>
    <xf numFmtId="4" fontId="83" fillId="0" borderId="1" xfId="1" applyNumberFormat="1" applyFont="1" applyFill="1" applyBorder="1" applyAlignment="1">
      <alignment horizontal="center" vertical="center"/>
    </xf>
    <xf numFmtId="0" fontId="83" fillId="0" borderId="1" xfId="1" applyFont="1" applyFill="1" applyBorder="1" applyAlignment="1">
      <alignment horizontal="center" vertical="center"/>
    </xf>
    <xf numFmtId="0" fontId="66" fillId="0" borderId="1" xfId="1" applyFont="1" applyFill="1" applyBorder="1" applyAlignment="1">
      <alignment horizontal="center" vertical="center" wrapText="1"/>
    </xf>
    <xf numFmtId="205" fontId="116" fillId="0" borderId="1" xfId="43" applyNumberFormat="1" applyFont="1" applyBorder="1"/>
    <xf numFmtId="204" fontId="83" fillId="0" borderId="1" xfId="33" applyNumberFormat="1" applyFont="1" applyFill="1" applyBorder="1" applyAlignment="1">
      <alignment horizontal="center" vertical="center"/>
    </xf>
    <xf numFmtId="181" fontId="83" fillId="0" borderId="1" xfId="33" applyNumberFormat="1" applyFont="1" applyFill="1" applyBorder="1" applyAlignment="1">
      <alignment horizontal="center" vertical="center"/>
    </xf>
    <xf numFmtId="0" fontId="84" fillId="0" borderId="1" xfId="1" applyFont="1" applyFill="1" applyBorder="1" applyAlignment="1">
      <alignment horizontal="center" vertical="center" wrapText="1"/>
    </xf>
    <xf numFmtId="0" fontId="116" fillId="0" borderId="1" xfId="0" applyFont="1" applyFill="1" applyBorder="1"/>
    <xf numFmtId="0" fontId="66" fillId="6" borderId="1" xfId="1" applyFont="1" applyFill="1" applyBorder="1" applyAlignment="1">
      <alignment horizontal="center" vertical="center" wrapText="1"/>
    </xf>
    <xf numFmtId="0" fontId="116" fillId="0" borderId="1" xfId="0" applyFont="1" applyBorder="1" applyAlignment="1">
      <alignment horizontal="left"/>
    </xf>
    <xf numFmtId="0" fontId="116" fillId="0" borderId="1" xfId="0" applyFont="1" applyFill="1" applyBorder="1" applyAlignment="1">
      <alignment horizontal="left"/>
    </xf>
    <xf numFmtId="0" fontId="84" fillId="6" borderId="1" xfId="1" applyFont="1" applyFill="1" applyBorder="1" applyAlignment="1">
      <alignment horizontal="center" vertical="center" wrapText="1"/>
    </xf>
    <xf numFmtId="0" fontId="84" fillId="0" borderId="1" xfId="1" applyFont="1" applyFill="1" applyBorder="1" applyAlignment="1">
      <alignment horizontal="center" vertical="center"/>
    </xf>
    <xf numFmtId="0" fontId="53" fillId="0" borderId="0" xfId="0" applyFont="1" applyFill="1" applyAlignment="1">
      <alignment horizontal="center"/>
    </xf>
    <xf numFmtId="4" fontId="34" fillId="0" borderId="1" xfId="7" applyNumberFormat="1" applyFont="1" applyFill="1" applyBorder="1" applyAlignment="1">
      <alignment horizontal="center" vertical="center"/>
    </xf>
    <xf numFmtId="177" fontId="34" fillId="6" borderId="1" xfId="1" applyNumberFormat="1" applyFont="1" applyFill="1" applyBorder="1" applyAlignment="1">
      <alignment horizontal="center" vertical="center"/>
    </xf>
    <xf numFmtId="0" fontId="34" fillId="6" borderId="1" xfId="1" applyFont="1" applyFill="1" applyBorder="1" applyAlignment="1">
      <alignment horizontal="left" vertical="center"/>
    </xf>
    <xf numFmtId="177" fontId="34" fillId="0" borderId="1" xfId="1" applyNumberFormat="1" applyFont="1" applyFill="1" applyBorder="1" applyAlignment="1">
      <alignment horizontal="center" vertical="center"/>
    </xf>
    <xf numFmtId="0" fontId="1" fillId="6" borderId="1" xfId="1" applyFont="1" applyFill="1" applyBorder="1" applyAlignment="1">
      <alignment horizontal="left" vertical="center" wrapText="1"/>
    </xf>
    <xf numFmtId="0" fontId="34" fillId="6" borderId="1" xfId="1" applyFont="1" applyFill="1" applyBorder="1" applyAlignment="1">
      <alignment horizontal="left" vertical="center" wrapText="1"/>
    </xf>
    <xf numFmtId="4" fontId="46" fillId="0" borderId="1" xfId="7" applyNumberFormat="1" applyFont="1" applyFill="1" applyBorder="1" applyAlignment="1">
      <alignment horizontal="center" vertical="center"/>
    </xf>
    <xf numFmtId="177" fontId="46" fillId="6" borderId="1" xfId="1" applyNumberFormat="1" applyFont="1" applyFill="1" applyBorder="1" applyAlignment="1">
      <alignment horizontal="center" vertical="center"/>
    </xf>
    <xf numFmtId="4" fontId="32" fillId="15" borderId="1" xfId="1" applyNumberFormat="1" applyFont="1" applyFill="1" applyBorder="1" applyAlignment="1">
      <alignment horizontal="center" vertical="center"/>
    </xf>
    <xf numFmtId="4" fontId="0" fillId="0" borderId="0" xfId="0" applyNumberFormat="1" applyFill="1"/>
    <xf numFmtId="164" fontId="0" fillId="0" borderId="0" xfId="0" applyNumberFormat="1" applyFill="1"/>
    <xf numFmtId="0" fontId="117" fillId="31" borderId="0" xfId="1" applyFont="1" applyFill="1" applyBorder="1" applyAlignment="1">
      <alignment vertical="center"/>
    </xf>
    <xf numFmtId="0" fontId="46" fillId="31" borderId="0" xfId="1" applyFont="1" applyFill="1" applyBorder="1" applyAlignment="1">
      <alignment vertical="center"/>
    </xf>
    <xf numFmtId="0" fontId="120" fillId="0" borderId="0" xfId="0" applyFont="1" applyAlignment="1">
      <alignment wrapText="1"/>
    </xf>
    <xf numFmtId="0" fontId="0" fillId="0" borderId="0" xfId="0" applyAlignment="1">
      <alignment wrapText="1"/>
    </xf>
    <xf numFmtId="0" fontId="121" fillId="6" borderId="0" xfId="1" applyFont="1" applyFill="1" applyBorder="1" applyAlignment="1">
      <alignment vertical="center"/>
    </xf>
    <xf numFmtId="0" fontId="121" fillId="0" borderId="0" xfId="0" applyFont="1" applyAlignment="1">
      <alignment wrapText="1"/>
    </xf>
    <xf numFmtId="0" fontId="120" fillId="0" borderId="0" xfId="0" applyFont="1"/>
    <xf numFmtId="0" fontId="121" fillId="0" borderId="0" xfId="0" applyFont="1"/>
    <xf numFmtId="0" fontId="121" fillId="0" borderId="0" xfId="0" applyFont="1" applyAlignment="1">
      <alignment horizontal="center"/>
    </xf>
    <xf numFmtId="0" fontId="121" fillId="0" borderId="0" xfId="0" applyFont="1" applyAlignment="1">
      <alignment horizontal="center"/>
    </xf>
    <xf numFmtId="0" fontId="53" fillId="0" borderId="0" xfId="0" applyFont="1" applyAlignment="1">
      <alignment horizontal="center"/>
    </xf>
    <xf numFmtId="0" fontId="53" fillId="0" borderId="0" xfId="0" applyFont="1" applyAlignment="1">
      <alignment wrapText="1"/>
    </xf>
    <xf numFmtId="10" fontId="34" fillId="0" borderId="1" xfId="1" applyNumberFormat="1" applyFont="1" applyFill="1" applyBorder="1" applyAlignment="1">
      <alignment horizontal="center" vertical="center"/>
    </xf>
    <xf numFmtId="169" fontId="46" fillId="6" borderId="0" xfId="1" applyNumberFormat="1" applyFont="1" applyFill="1" applyBorder="1" applyAlignment="1">
      <alignment horizontal="center" vertical="center"/>
    </xf>
    <xf numFmtId="0" fontId="46" fillId="0" borderId="0" xfId="0" applyFont="1"/>
    <xf numFmtId="0" fontId="32" fillId="15" borderId="0" xfId="1" applyFont="1" applyFill="1" applyBorder="1" applyAlignment="1">
      <alignment horizontal="center" vertical="center"/>
    </xf>
    <xf numFmtId="0" fontId="52" fillId="15" borderId="13" xfId="1" applyFont="1" applyFill="1" applyBorder="1" applyAlignment="1">
      <alignment horizontal="center" vertical="center" wrapText="1"/>
    </xf>
    <xf numFmtId="0" fontId="52" fillId="15" borderId="58" xfId="1" applyFont="1" applyFill="1" applyBorder="1" applyAlignment="1">
      <alignment horizontal="center" vertical="center" wrapText="1"/>
    </xf>
    <xf numFmtId="0" fontId="52" fillId="15" borderId="59" xfId="1" applyFont="1" applyFill="1" applyBorder="1" applyAlignment="1">
      <alignment horizontal="center" vertical="center" wrapText="1"/>
    </xf>
    <xf numFmtId="0" fontId="52" fillId="15" borderId="13" xfId="1" applyFont="1" applyFill="1" applyBorder="1" applyAlignment="1">
      <alignment horizontal="center" vertical="center"/>
    </xf>
    <xf numFmtId="0" fontId="52" fillId="15" borderId="60" xfId="1" applyFont="1" applyFill="1" applyBorder="1" applyAlignment="1">
      <alignment horizontal="center" vertical="center" wrapText="1"/>
    </xf>
    <xf numFmtId="0" fontId="52" fillId="15" borderId="13" xfId="1" applyFont="1" applyFill="1" applyBorder="1" applyAlignment="1">
      <alignment horizontal="center" vertical="center" wrapText="1"/>
    </xf>
    <xf numFmtId="0" fontId="34" fillId="32" borderId="0" xfId="1" applyFont="1" applyFill="1" applyBorder="1" applyAlignment="1">
      <alignment vertical="center"/>
    </xf>
    <xf numFmtId="0" fontId="34" fillId="32" borderId="13" xfId="1" applyFont="1" applyFill="1" applyBorder="1" applyAlignment="1">
      <alignment horizontal="center" vertical="center"/>
    </xf>
    <xf numFmtId="10" fontId="0" fillId="0" borderId="1" xfId="0" applyNumberFormat="1" applyFont="1" applyBorder="1" applyAlignment="1">
      <alignment horizontal="center" vertical="center"/>
    </xf>
    <xf numFmtId="0" fontId="0" fillId="0" borderId="1" xfId="0" applyBorder="1" applyAlignment="1">
      <alignment horizontal="center"/>
    </xf>
    <xf numFmtId="3" fontId="1" fillId="6" borderId="1" xfId="1" applyNumberFormat="1" applyFont="1" applyFill="1" applyBorder="1" applyAlignment="1">
      <alignment horizontal="center" vertical="center"/>
    </xf>
    <xf numFmtId="0" fontId="46" fillId="32" borderId="0" xfId="1" applyFont="1" applyFill="1" applyBorder="1" applyAlignment="1">
      <alignment vertical="center"/>
    </xf>
    <xf numFmtId="0" fontId="46" fillId="32" borderId="13" xfId="1" applyFont="1" applyFill="1" applyBorder="1" applyAlignment="1">
      <alignment horizontal="center" vertical="center"/>
    </xf>
    <xf numFmtId="190" fontId="46" fillId="32" borderId="13" xfId="24" applyNumberFormat="1" applyFont="1" applyFill="1" applyBorder="1" applyAlignment="1">
      <alignment horizontal="center" vertical="center"/>
    </xf>
    <xf numFmtId="0" fontId="50" fillId="6" borderId="10" xfId="0" applyFont="1" applyFill="1" applyBorder="1"/>
    <xf numFmtId="190" fontId="34" fillId="32" borderId="13" xfId="24" applyNumberFormat="1" applyFont="1" applyFill="1" applyBorder="1" applyAlignment="1">
      <alignment horizontal="center" vertical="center"/>
    </xf>
    <xf numFmtId="3" fontId="50" fillId="6" borderId="1" xfId="1" applyNumberFormat="1" applyFont="1" applyFill="1" applyBorder="1" applyAlignment="1">
      <alignment horizontal="center" vertical="center"/>
    </xf>
    <xf numFmtId="3" fontId="0" fillId="0" borderId="1" xfId="0" applyNumberFormat="1" applyBorder="1"/>
    <xf numFmtId="0" fontId="46" fillId="6" borderId="13" xfId="1" applyFont="1" applyFill="1" applyBorder="1" applyAlignment="1">
      <alignment horizontal="center" vertical="center"/>
    </xf>
    <xf numFmtId="0" fontId="46" fillId="0" borderId="13" xfId="1" applyFont="1" applyFill="1" applyBorder="1" applyAlignment="1">
      <alignment horizontal="center" vertical="center"/>
    </xf>
    <xf numFmtId="190" fontId="46" fillId="6" borderId="13" xfId="24" applyNumberFormat="1" applyFont="1" applyFill="1" applyBorder="1" applyAlignment="1">
      <alignment horizontal="center" vertical="center"/>
    </xf>
    <xf numFmtId="0" fontId="32" fillId="15" borderId="0" xfId="1" applyFont="1" applyFill="1" applyBorder="1" applyAlignment="1">
      <alignment horizontal="left" vertical="center"/>
    </xf>
    <xf numFmtId="0" fontId="32" fillId="15" borderId="13" xfId="1" applyFont="1" applyFill="1" applyBorder="1" applyAlignment="1">
      <alignment horizontal="center" vertical="center"/>
    </xf>
    <xf numFmtId="0" fontId="51" fillId="6" borderId="0" xfId="1" applyFont="1" applyFill="1" applyAlignment="1">
      <alignment vertical="center"/>
    </xf>
    <xf numFmtId="0" fontId="46" fillId="6" borderId="0" xfId="1" applyFont="1" applyFill="1" applyAlignment="1">
      <alignment vertical="center"/>
    </xf>
    <xf numFmtId="49" fontId="46" fillId="6" borderId="0" xfId="1" applyNumberFormat="1" applyFont="1" applyFill="1" applyAlignment="1">
      <alignment horizontal="center" vertical="center"/>
    </xf>
    <xf numFmtId="0" fontId="32" fillId="15" borderId="0" xfId="1" applyFont="1" applyFill="1" applyAlignment="1">
      <alignment horizontal="center" vertical="center"/>
    </xf>
    <xf numFmtId="0" fontId="34" fillId="32" borderId="0" xfId="1" applyFont="1" applyFill="1" applyAlignment="1">
      <alignment vertical="center"/>
    </xf>
    <xf numFmtId="0" fontId="34" fillId="6" borderId="0" xfId="1" applyFont="1" applyFill="1" applyAlignment="1">
      <alignment vertical="center"/>
    </xf>
    <xf numFmtId="0" fontId="34" fillId="0" borderId="0" xfId="1" applyFont="1" applyAlignment="1">
      <alignment vertical="center"/>
    </xf>
    <xf numFmtId="9" fontId="34" fillId="6" borderId="13" xfId="1" applyNumberFormat="1" applyFont="1" applyFill="1" applyBorder="1" applyAlignment="1">
      <alignment horizontal="center" vertical="center"/>
    </xf>
    <xf numFmtId="183" fontId="34" fillId="6" borderId="13" xfId="1" applyNumberFormat="1" applyFont="1" applyFill="1" applyBorder="1" applyAlignment="1">
      <alignment horizontal="center" vertical="center"/>
    </xf>
    <xf numFmtId="183" fontId="34" fillId="6" borderId="13" xfId="1" applyNumberFormat="1" applyFont="1" applyFill="1" applyBorder="1" applyAlignment="1">
      <alignment vertical="center"/>
    </xf>
    <xf numFmtId="183" fontId="34" fillId="6" borderId="13" xfId="34" applyNumberFormat="1" applyFont="1" applyFill="1" applyBorder="1" applyAlignment="1">
      <alignment horizontal="center" vertical="center"/>
    </xf>
    <xf numFmtId="207" fontId="34" fillId="6" borderId="13" xfId="34" applyNumberFormat="1" applyFont="1" applyFill="1" applyBorder="1" applyAlignment="1">
      <alignment horizontal="center" vertical="center"/>
    </xf>
    <xf numFmtId="207" fontId="34" fillId="6" borderId="13" xfId="1" applyNumberFormat="1" applyFont="1" applyFill="1" applyBorder="1" applyAlignment="1">
      <alignment horizontal="center" vertical="center"/>
    </xf>
    <xf numFmtId="183" fontId="34" fillId="0" borderId="13" xfId="1" applyNumberFormat="1" applyFont="1" applyBorder="1" applyAlignment="1">
      <alignment horizontal="center" vertical="center"/>
    </xf>
    <xf numFmtId="196" fontId="34" fillId="6" borderId="13" xfId="1" applyNumberFormat="1" applyFont="1" applyFill="1" applyBorder="1" applyAlignment="1">
      <alignment horizontal="center" vertical="center"/>
    </xf>
    <xf numFmtId="0" fontId="46" fillId="0" borderId="0" xfId="1" applyFont="1" applyAlignment="1">
      <alignment vertical="center"/>
    </xf>
    <xf numFmtId="183" fontId="46" fillId="32" borderId="13" xfId="1" applyNumberFormat="1" applyFont="1" applyFill="1" applyBorder="1" applyAlignment="1">
      <alignment vertical="center"/>
    </xf>
    <xf numFmtId="183" fontId="46" fillId="6" borderId="13" xfId="1" applyNumberFormat="1" applyFont="1" applyFill="1" applyBorder="1" applyAlignment="1">
      <alignment vertical="center"/>
    </xf>
    <xf numFmtId="183" fontId="34" fillId="32" borderId="13" xfId="1" applyNumberFormat="1" applyFont="1" applyFill="1" applyBorder="1" applyAlignment="1">
      <alignment vertical="center"/>
    </xf>
    <xf numFmtId="183" fontId="34" fillId="0" borderId="13" xfId="1" applyNumberFormat="1" applyFont="1" applyBorder="1" applyAlignment="1">
      <alignment vertical="center"/>
    </xf>
    <xf numFmtId="183" fontId="34" fillId="32" borderId="13" xfId="1" applyNumberFormat="1" applyFont="1" applyFill="1" applyBorder="1" applyAlignment="1">
      <alignment horizontal="center" vertical="center"/>
    </xf>
    <xf numFmtId="183" fontId="46" fillId="32" borderId="13" xfId="1" applyNumberFormat="1" applyFont="1" applyFill="1" applyBorder="1" applyAlignment="1">
      <alignment horizontal="center" vertical="center"/>
    </xf>
    <xf numFmtId="183" fontId="46" fillId="6" borderId="13" xfId="1" applyNumberFormat="1" applyFont="1" applyFill="1" applyBorder="1" applyAlignment="1">
      <alignment horizontal="center" vertical="center"/>
    </xf>
    <xf numFmtId="0" fontId="32" fillId="15" borderId="0" xfId="1" applyFont="1" applyFill="1" applyAlignment="1">
      <alignment horizontal="left" vertical="center"/>
    </xf>
    <xf numFmtId="183" fontId="32" fillId="15" borderId="13" xfId="1" applyNumberFormat="1" applyFont="1" applyFill="1" applyBorder="1" applyAlignment="1">
      <alignment horizontal="center" vertical="center"/>
    </xf>
    <xf numFmtId="0" fontId="1" fillId="6" borderId="0" xfId="1" applyFill="1" applyAlignment="1">
      <alignment horizontal="left" vertical="center"/>
    </xf>
    <xf numFmtId="0" fontId="1" fillId="6" borderId="0" xfId="1" applyFill="1" applyAlignment="1">
      <alignment vertical="center"/>
    </xf>
    <xf numFmtId="0" fontId="51" fillId="20" borderId="0" xfId="1" applyFont="1" applyFill="1" applyBorder="1" applyAlignment="1">
      <alignment vertical="center"/>
    </xf>
    <xf numFmtId="0" fontId="40" fillId="20" borderId="0" xfId="0" applyFont="1" applyFill="1"/>
    <xf numFmtId="165" fontId="46" fillId="6" borderId="0" xfId="24" applyFont="1" applyFill="1" applyBorder="1" applyAlignment="1">
      <alignment horizontal="center" vertical="center"/>
    </xf>
    <xf numFmtId="165" fontId="52" fillId="15" borderId="1" xfId="24" applyFont="1" applyFill="1" applyBorder="1" applyAlignment="1">
      <alignment horizontal="center" vertical="center" wrapText="1"/>
    </xf>
    <xf numFmtId="0" fontId="0" fillId="0" borderId="0" xfId="0" applyAlignment="1">
      <alignment horizontal="center" vertical="center"/>
    </xf>
    <xf numFmtId="0" fontId="34" fillId="6" borderId="0" xfId="1" applyFont="1" applyFill="1" applyBorder="1" applyAlignment="1">
      <alignment vertical="center"/>
    </xf>
    <xf numFmtId="165" fontId="34" fillId="6" borderId="13" xfId="24" applyFont="1" applyFill="1" applyBorder="1" applyAlignment="1">
      <alignment horizontal="center" vertical="center"/>
    </xf>
    <xf numFmtId="10" fontId="34" fillId="6" borderId="13" xfId="33" applyNumberFormat="1" applyFont="1" applyFill="1" applyBorder="1" applyAlignment="1">
      <alignment horizontal="center" vertical="center"/>
    </xf>
    <xf numFmtId="10" fontId="34" fillId="6" borderId="13" xfId="1" applyNumberFormat="1" applyFont="1" applyFill="1" applyBorder="1" applyAlignment="1">
      <alignment horizontal="center" vertical="center"/>
    </xf>
    <xf numFmtId="181" fontId="34" fillId="6" borderId="13" xfId="1" applyNumberFormat="1" applyFont="1" applyFill="1" applyBorder="1" applyAlignment="1">
      <alignment horizontal="center" vertical="center"/>
    </xf>
    <xf numFmtId="0" fontId="34" fillId="6" borderId="13" xfId="1" applyFont="1" applyFill="1" applyBorder="1" applyAlignment="1">
      <alignment horizontal="left" vertical="center"/>
    </xf>
    <xf numFmtId="165" fontId="46" fillId="6" borderId="13" xfId="24" applyFont="1" applyFill="1" applyBorder="1" applyAlignment="1">
      <alignment horizontal="center" vertical="center"/>
    </xf>
    <xf numFmtId="0" fontId="51" fillId="8" borderId="0" xfId="1" applyFont="1" applyFill="1" applyBorder="1" applyAlignment="1">
      <alignment vertical="center"/>
    </xf>
    <xf numFmtId="0" fontId="40" fillId="8" borderId="0" xfId="0" applyFont="1" applyFill="1"/>
    <xf numFmtId="165" fontId="52" fillId="15" borderId="13" xfId="24" applyFont="1" applyFill="1" applyBorder="1" applyAlignment="1">
      <alignment horizontal="center" vertical="center" wrapText="1"/>
    </xf>
    <xf numFmtId="165" fontId="52" fillId="15" borderId="58" xfId="24" applyFont="1" applyFill="1" applyBorder="1" applyAlignment="1">
      <alignment horizontal="center" vertical="center" wrapText="1"/>
    </xf>
    <xf numFmtId="165" fontId="52" fillId="15" borderId="59" xfId="24" applyFont="1" applyFill="1" applyBorder="1" applyAlignment="1">
      <alignment horizontal="center" vertical="center" wrapText="1"/>
    </xf>
    <xf numFmtId="165" fontId="52" fillId="15" borderId="60" xfId="24" applyFont="1" applyFill="1" applyBorder="1" applyAlignment="1">
      <alignment horizontal="center" vertical="center" wrapText="1"/>
    </xf>
    <xf numFmtId="165" fontId="52" fillId="15" borderId="13" xfId="24" applyFont="1" applyFill="1" applyBorder="1" applyAlignment="1">
      <alignment horizontal="center" vertical="center" wrapText="1"/>
    </xf>
    <xf numFmtId="9" fontId="46" fillId="6" borderId="13" xfId="1" applyNumberFormat="1" applyFont="1" applyFill="1" applyBorder="1" applyAlignment="1">
      <alignment horizontal="center" vertical="center"/>
    </xf>
    <xf numFmtId="0" fontId="51" fillId="21" borderId="0" xfId="1" applyFont="1" applyFill="1" applyBorder="1" applyAlignment="1">
      <alignment vertical="center"/>
    </xf>
    <xf numFmtId="0" fontId="40" fillId="21" borderId="0" xfId="0" applyFont="1" applyFill="1"/>
    <xf numFmtId="0" fontId="51" fillId="22" borderId="0" xfId="1" applyFont="1" applyFill="1" applyBorder="1" applyAlignment="1">
      <alignment vertical="center"/>
    </xf>
    <xf numFmtId="0" fontId="40" fillId="22" borderId="0" xfId="0" applyFont="1" applyFill="1"/>
    <xf numFmtId="49" fontId="83" fillId="6" borderId="0" xfId="1" applyNumberFormat="1" applyFont="1" applyFill="1" applyBorder="1" applyAlignment="1">
      <alignment horizontal="center" vertical="center"/>
    </xf>
    <xf numFmtId="0" fontId="124" fillId="15" borderId="13" xfId="1" applyFont="1" applyFill="1" applyBorder="1" applyAlignment="1">
      <alignment horizontal="center" vertical="center" wrapText="1"/>
    </xf>
    <xf numFmtId="0" fontId="125" fillId="15" borderId="58" xfId="1" applyFont="1" applyFill="1" applyBorder="1" applyAlignment="1">
      <alignment horizontal="center" vertical="center" wrapText="1"/>
    </xf>
    <xf numFmtId="0" fontId="125" fillId="15" borderId="59" xfId="1" applyFont="1" applyFill="1" applyBorder="1" applyAlignment="1">
      <alignment horizontal="center" vertical="center" wrapText="1"/>
    </xf>
    <xf numFmtId="0" fontId="52" fillId="15" borderId="61" xfId="1" applyFont="1" applyFill="1" applyBorder="1" applyAlignment="1">
      <alignment horizontal="center" vertical="center"/>
    </xf>
    <xf numFmtId="0" fontId="126" fillId="15" borderId="13" xfId="1" applyFont="1" applyFill="1" applyBorder="1" applyAlignment="1">
      <alignment horizontal="center" vertical="center" wrapText="1"/>
    </xf>
    <xf numFmtId="0" fontId="34" fillId="32" borderId="1" xfId="1" applyFont="1" applyFill="1" applyBorder="1" applyAlignment="1">
      <alignment vertical="center"/>
    </xf>
    <xf numFmtId="0" fontId="34" fillId="32" borderId="1" xfId="1" applyFont="1" applyFill="1" applyBorder="1" applyAlignment="1">
      <alignment horizontal="center" vertical="center"/>
    </xf>
    <xf numFmtId="0" fontId="127" fillId="32" borderId="1" xfId="1" applyFont="1" applyFill="1" applyBorder="1" applyAlignment="1">
      <alignment horizontal="center" vertical="center" wrapText="1"/>
    </xf>
    <xf numFmtId="0" fontId="82" fillId="32" borderId="1" xfId="1" applyFont="1" applyFill="1" applyBorder="1" applyAlignment="1">
      <alignment horizontal="center" vertical="center"/>
    </xf>
    <xf numFmtId="0" fontId="45" fillId="0" borderId="1" xfId="0" applyFont="1" applyBorder="1" applyAlignment="1">
      <alignment horizontal="left" vertical="center" wrapText="1"/>
    </xf>
    <xf numFmtId="0" fontId="77" fillId="0" borderId="1" xfId="0" applyFont="1" applyBorder="1" applyAlignment="1">
      <alignment vertical="center"/>
    </xf>
    <xf numFmtId="196" fontId="128" fillId="0" borderId="8" xfId="0" applyNumberFormat="1" applyFont="1" applyBorder="1" applyAlignment="1">
      <alignment horizontal="center" vertical="center"/>
    </xf>
    <xf numFmtId="0" fontId="18" fillId="0" borderId="1" xfId="0" applyFont="1" applyBorder="1" applyAlignment="1">
      <alignment vertical="center"/>
    </xf>
    <xf numFmtId="196" fontId="128" fillId="0" borderId="9" xfId="0" applyNumberFormat="1" applyFont="1" applyBorder="1" applyAlignment="1">
      <alignment horizontal="center" vertical="center"/>
    </xf>
    <xf numFmtId="0" fontId="45" fillId="0" borderId="9" xfId="0" applyFont="1" applyBorder="1" applyAlignment="1">
      <alignment vertical="center"/>
    </xf>
    <xf numFmtId="0" fontId="0" fillId="0" borderId="9" xfId="0" applyFont="1" applyBorder="1" applyAlignment="1">
      <alignment vertical="center"/>
    </xf>
    <xf numFmtId="196" fontId="128" fillId="0" borderId="9" xfId="0" applyNumberFormat="1" applyFont="1" applyBorder="1" applyAlignment="1">
      <alignment vertical="center"/>
    </xf>
    <xf numFmtId="190" fontId="0" fillId="0" borderId="9" xfId="0" applyNumberFormat="1" applyFont="1" applyBorder="1" applyAlignment="1">
      <alignment vertical="center"/>
    </xf>
    <xf numFmtId="10" fontId="36" fillId="0" borderId="9" xfId="0" applyNumberFormat="1" applyFont="1" applyBorder="1" applyAlignment="1">
      <alignment vertical="center"/>
    </xf>
    <xf numFmtId="0" fontId="77" fillId="6" borderId="1" xfId="0" applyFont="1" applyFill="1" applyBorder="1" applyAlignment="1">
      <alignment vertical="center" wrapText="1"/>
    </xf>
    <xf numFmtId="196" fontId="128" fillId="0" borderId="1" xfId="0" applyNumberFormat="1" applyFont="1" applyBorder="1" applyAlignment="1">
      <alignment vertical="center"/>
    </xf>
    <xf numFmtId="0" fontId="80" fillId="32" borderId="1" xfId="1" applyFont="1" applyFill="1" applyBorder="1" applyAlignment="1">
      <alignment vertical="center"/>
    </xf>
    <xf numFmtId="0" fontId="46" fillId="32" borderId="1" xfId="1" applyFont="1" applyFill="1" applyBorder="1" applyAlignment="1">
      <alignment vertical="center"/>
    </xf>
    <xf numFmtId="0" fontId="1" fillId="32" borderId="1" xfId="1" applyFont="1" applyFill="1" applyBorder="1" applyAlignment="1">
      <alignment horizontal="center" vertical="center" wrapText="1"/>
    </xf>
    <xf numFmtId="0" fontId="77" fillId="6" borderId="1" xfId="0" applyFont="1" applyFill="1" applyBorder="1" applyAlignment="1">
      <alignment vertical="center"/>
    </xf>
    <xf numFmtId="0" fontId="129" fillId="0" borderId="1" xfId="0" applyFont="1" applyBorder="1" applyAlignment="1">
      <alignment vertical="center"/>
    </xf>
    <xf numFmtId="0" fontId="34" fillId="0" borderId="1" xfId="0" applyFont="1" applyBorder="1" applyAlignment="1">
      <alignment vertical="center"/>
    </xf>
    <xf numFmtId="0" fontId="45" fillId="0" borderId="1" xfId="0" applyFont="1" applyBorder="1" applyAlignment="1">
      <alignment vertical="center"/>
    </xf>
    <xf numFmtId="196" fontId="128" fillId="0" borderId="8" xfId="0" applyNumberFormat="1" applyFont="1" applyBorder="1" applyAlignment="1">
      <alignment horizontal="right" vertical="center"/>
    </xf>
    <xf numFmtId="196" fontId="128" fillId="0" borderId="9" xfId="0" applyNumberFormat="1" applyFont="1" applyBorder="1" applyAlignment="1">
      <alignment horizontal="right" vertical="center"/>
    </xf>
    <xf numFmtId="0" fontId="45" fillId="0" borderId="1" xfId="0" applyFont="1" applyBorder="1" applyAlignment="1">
      <alignment horizontal="left" vertical="center"/>
    </xf>
    <xf numFmtId="0" fontId="0" fillId="0" borderId="11" xfId="0" applyBorder="1"/>
    <xf numFmtId="0" fontId="0" fillId="0" borderId="0" xfId="0" applyAlignment="1">
      <alignment horizontal="center" vertical="center" wrapText="1"/>
    </xf>
    <xf numFmtId="0" fontId="80" fillId="32" borderId="1" xfId="1" applyFont="1" applyFill="1" applyBorder="1" applyAlignment="1">
      <alignment horizontal="center" vertical="center"/>
    </xf>
    <xf numFmtId="0" fontId="46" fillId="32" borderId="1" xfId="1" applyFont="1" applyFill="1" applyBorder="1" applyAlignment="1">
      <alignment horizontal="center" vertical="center"/>
    </xf>
    <xf numFmtId="0" fontId="0" fillId="0" borderId="19" xfId="0" applyBorder="1"/>
    <xf numFmtId="0" fontId="77" fillId="0" borderId="1" xfId="0" applyFont="1" applyBorder="1"/>
    <xf numFmtId="0" fontId="66" fillId="0" borderId="1" xfId="0" applyFont="1" applyBorder="1"/>
    <xf numFmtId="0" fontId="77" fillId="0" borderId="3" xfId="0" applyFont="1" applyBorder="1"/>
    <xf numFmtId="0" fontId="55" fillId="0" borderId="1" xfId="0" applyFont="1" applyFill="1" applyBorder="1" applyAlignment="1">
      <alignment vertical="center"/>
    </xf>
    <xf numFmtId="0" fontId="77" fillId="0" borderId="0" xfId="0" applyFont="1" applyBorder="1"/>
    <xf numFmtId="0" fontId="56" fillId="0" borderId="1" xfId="0" applyFont="1" applyBorder="1"/>
    <xf numFmtId="0" fontId="0" fillId="0" borderId="17" xfId="0" applyBorder="1"/>
    <xf numFmtId="14" fontId="46" fillId="0" borderId="1" xfId="1" applyNumberFormat="1" applyFont="1" applyFill="1" applyBorder="1" applyAlignment="1">
      <alignment horizontal="center" vertical="center"/>
    </xf>
    <xf numFmtId="0" fontId="0" fillId="0" borderId="0" xfId="3" applyFont="1"/>
    <xf numFmtId="0" fontId="45" fillId="0" borderId="0" xfId="3" applyFont="1" applyAlignment="1"/>
    <xf numFmtId="0" fontId="101" fillId="0" borderId="0" xfId="3" applyFont="1"/>
    <xf numFmtId="49" fontId="40" fillId="13" borderId="0" xfId="3" applyNumberFormat="1" applyFont="1" applyFill="1" applyBorder="1" applyAlignment="1">
      <alignment horizontal="center" vertical="center"/>
    </xf>
    <xf numFmtId="49" fontId="40" fillId="0" borderId="0" xfId="3" applyNumberFormat="1" applyFont="1" applyFill="1" applyBorder="1" applyAlignment="1">
      <alignment horizontal="center" vertical="center"/>
    </xf>
    <xf numFmtId="0" fontId="42" fillId="33" borderId="0" xfId="3" applyFont="1" applyFill="1" applyBorder="1" applyAlignment="1">
      <alignment horizontal="center" vertical="center"/>
    </xf>
    <xf numFmtId="0" fontId="43" fillId="33" borderId="6" xfId="3" applyFont="1" applyFill="1" applyBorder="1" applyAlignment="1">
      <alignment horizontal="center" vertical="center" wrapText="1"/>
    </xf>
    <xf numFmtId="0" fontId="43" fillId="33" borderId="62" xfId="3" applyFont="1" applyFill="1" applyBorder="1" applyAlignment="1">
      <alignment horizontal="center" vertical="center" wrapText="1"/>
    </xf>
    <xf numFmtId="0" fontId="43" fillId="33" borderId="62" xfId="3" applyFont="1" applyFill="1" applyBorder="1" applyAlignment="1">
      <alignment horizontal="center" vertical="center" wrapText="1"/>
    </xf>
    <xf numFmtId="0" fontId="43" fillId="33" borderId="6" xfId="3" applyFont="1" applyFill="1" applyBorder="1" applyAlignment="1">
      <alignment horizontal="center" vertical="center" wrapText="1"/>
    </xf>
    <xf numFmtId="0" fontId="45" fillId="34" borderId="0" xfId="3" applyFont="1" applyFill="1" applyBorder="1" applyAlignment="1">
      <alignment vertical="center"/>
    </xf>
    <xf numFmtId="0" fontId="45" fillId="34" borderId="6" xfId="3" applyFont="1" applyFill="1" applyBorder="1" applyAlignment="1">
      <alignment horizontal="center" vertical="center"/>
    </xf>
    <xf numFmtId="0" fontId="130" fillId="0" borderId="25" xfId="16" applyFont="1" applyBorder="1" applyAlignment="1">
      <alignment horizontal="left" vertical="center"/>
    </xf>
    <xf numFmtId="0" fontId="130" fillId="0" borderId="25" xfId="16" applyFont="1" applyBorder="1" applyAlignment="1">
      <alignment horizontal="center" vertical="center"/>
    </xf>
    <xf numFmtId="10" fontId="130" fillId="0" borderId="25" xfId="16" applyNumberFormat="1" applyFont="1" applyFill="1" applyBorder="1" applyAlignment="1">
      <alignment horizontal="center" vertical="center"/>
    </xf>
    <xf numFmtId="197" fontId="130" fillId="0" borderId="25" xfId="16" applyNumberFormat="1" applyFont="1" applyBorder="1" applyAlignment="1">
      <alignment horizontal="center" vertical="center"/>
    </xf>
    <xf numFmtId="0" fontId="130" fillId="0" borderId="25" xfId="16" applyFont="1" applyBorder="1" applyAlignment="1">
      <alignment vertical="center"/>
    </xf>
    <xf numFmtId="10" fontId="130" fillId="0" borderId="63" xfId="16" applyNumberFormat="1" applyFont="1" applyFill="1" applyBorder="1" applyAlignment="1">
      <alignment horizontal="center" vertical="center"/>
    </xf>
    <xf numFmtId="0" fontId="130" fillId="0" borderId="63" xfId="16" applyFont="1" applyBorder="1" applyAlignment="1">
      <alignment horizontal="center" vertical="center"/>
    </xf>
    <xf numFmtId="0" fontId="130" fillId="0" borderId="25" xfId="16" applyFont="1" applyFill="1" applyBorder="1" applyAlignment="1">
      <alignment vertical="center"/>
    </xf>
    <xf numFmtId="10" fontId="130" fillId="0" borderId="25" xfId="16" applyNumberFormat="1" applyFont="1" applyBorder="1" applyAlignment="1">
      <alignment horizontal="center" vertical="center"/>
    </xf>
    <xf numFmtId="197" fontId="130" fillId="0" borderId="63" xfId="16" applyNumberFormat="1" applyFont="1" applyFill="1" applyBorder="1" applyAlignment="1">
      <alignment horizontal="center" vertical="center"/>
    </xf>
    <xf numFmtId="0" fontId="130" fillId="0" borderId="63" xfId="16" applyFont="1" applyFill="1" applyBorder="1" applyAlignment="1">
      <alignment horizontal="center" vertical="center"/>
    </xf>
    <xf numFmtId="197" fontId="130" fillId="0" borderId="63" xfId="16" applyNumberFormat="1" applyFont="1" applyBorder="1" applyAlignment="1">
      <alignment horizontal="center" vertical="center"/>
    </xf>
    <xf numFmtId="0" fontId="131" fillId="0" borderId="25" xfId="16" applyFont="1" applyBorder="1" applyAlignment="1">
      <alignment horizontal="left" vertical="center"/>
    </xf>
    <xf numFmtId="0" fontId="40" fillId="34" borderId="0" xfId="3" applyFont="1" applyFill="1" applyBorder="1" applyAlignment="1">
      <alignment vertical="center"/>
    </xf>
    <xf numFmtId="0" fontId="40" fillId="34" borderId="6" xfId="3" applyFont="1" applyFill="1" applyBorder="1" applyAlignment="1">
      <alignment horizontal="center" vertical="center"/>
    </xf>
    <xf numFmtId="0" fontId="130" fillId="0" borderId="64" xfId="16" applyFont="1" applyBorder="1" applyAlignment="1">
      <alignment horizontal="center" vertical="center"/>
    </xf>
    <xf numFmtId="197" fontId="130" fillId="0" borderId="64" xfId="16" applyNumberFormat="1" applyFont="1" applyFill="1" applyBorder="1" applyAlignment="1">
      <alignment horizontal="center" vertical="center"/>
    </xf>
    <xf numFmtId="0" fontId="131" fillId="0" borderId="64" xfId="16" applyFont="1" applyBorder="1" applyAlignment="1">
      <alignment horizontal="left" vertical="center"/>
    </xf>
    <xf numFmtId="197" fontId="130" fillId="0" borderId="64" xfId="16" applyNumberFormat="1" applyFont="1" applyBorder="1" applyAlignment="1">
      <alignment horizontal="center" vertical="center"/>
    </xf>
    <xf numFmtId="197" fontId="130" fillId="0" borderId="25" xfId="16" applyNumberFormat="1" applyFont="1" applyFill="1" applyBorder="1" applyAlignment="1">
      <alignment horizontal="center" vertical="center"/>
    </xf>
    <xf numFmtId="0" fontId="130" fillId="0" borderId="64" xfId="16" applyFont="1" applyBorder="1" applyAlignment="1">
      <alignment vertical="center"/>
    </xf>
    <xf numFmtId="0" fontId="130" fillId="0" borderId="64" xfId="16" applyFont="1" applyBorder="1" applyAlignment="1">
      <alignment horizontal="center" vertical="center" wrapText="1"/>
    </xf>
    <xf numFmtId="0" fontId="131" fillId="0" borderId="64" xfId="16" applyFont="1" applyBorder="1" applyAlignment="1">
      <alignment horizontal="left" vertical="center" wrapText="1"/>
    </xf>
    <xf numFmtId="0" fontId="130" fillId="0" borderId="25" xfId="16" applyFont="1" applyBorder="1" applyAlignment="1">
      <alignment vertical="center" wrapText="1"/>
    </xf>
    <xf numFmtId="0" fontId="131" fillId="0" borderId="25" xfId="16" applyFont="1" applyFill="1" applyBorder="1" applyAlignment="1">
      <alignment horizontal="left" vertical="center"/>
    </xf>
    <xf numFmtId="10" fontId="130" fillId="0" borderId="63" xfId="16" applyNumberFormat="1" applyFont="1" applyBorder="1" applyAlignment="1">
      <alignment horizontal="center" vertical="center"/>
    </xf>
    <xf numFmtId="0" fontId="130" fillId="0" borderId="25" xfId="16" applyFont="1" applyFill="1" applyBorder="1" applyAlignment="1">
      <alignment horizontal="center" vertical="center"/>
    </xf>
    <xf numFmtId="0" fontId="42" fillId="33" borderId="0" xfId="3" applyFont="1" applyFill="1" applyBorder="1" applyAlignment="1">
      <alignment horizontal="left" vertical="center"/>
    </xf>
    <xf numFmtId="0" fontId="42" fillId="33" borderId="6" xfId="3" applyFont="1" applyFill="1" applyBorder="1" applyAlignment="1">
      <alignment horizontal="center" vertical="center"/>
    </xf>
    <xf numFmtId="197" fontId="42" fillId="33" borderId="6" xfId="3" applyNumberFormat="1" applyFont="1" applyFill="1" applyBorder="1" applyAlignment="1">
      <alignment horizontal="center" vertical="center"/>
    </xf>
    <xf numFmtId="4" fontId="34" fillId="6" borderId="1" xfId="1" applyNumberFormat="1" applyFont="1" applyFill="1" applyBorder="1" applyAlignment="1">
      <alignment horizontal="center" vertical="center"/>
    </xf>
    <xf numFmtId="4" fontId="46" fillId="6" borderId="1" xfId="1" applyNumberFormat="1" applyFont="1" applyFill="1" applyBorder="1" applyAlignment="1">
      <alignment horizontal="center" vertical="center"/>
    </xf>
    <xf numFmtId="0" fontId="92" fillId="6" borderId="0" xfId="1" applyFont="1" applyFill="1" applyBorder="1" applyAlignment="1">
      <alignment vertical="center"/>
    </xf>
    <xf numFmtId="43" fontId="0" fillId="0" borderId="0" xfId="31" applyFont="1"/>
    <xf numFmtId="0" fontId="93" fillId="0" borderId="0" xfId="6" applyFont="1" applyAlignment="1"/>
    <xf numFmtId="0" fontId="50" fillId="0" borderId="0" xfId="0" applyFont="1" applyAlignment="1">
      <alignment horizontal="center"/>
    </xf>
    <xf numFmtId="0" fontId="34" fillId="12" borderId="1" xfId="1" applyFont="1" applyFill="1" applyBorder="1" applyAlignment="1">
      <alignment vertical="center" wrapText="1"/>
    </xf>
    <xf numFmtId="0" fontId="34" fillId="0" borderId="1" xfId="0" applyFont="1" applyFill="1" applyBorder="1" applyAlignment="1">
      <alignment vertical="top" wrapText="1"/>
    </xf>
    <xf numFmtId="6" fontId="1" fillId="0" borderId="1" xfId="1" applyNumberFormat="1" applyFont="1" applyFill="1" applyBorder="1" applyAlignment="1">
      <alignment horizontal="center" vertical="center"/>
    </xf>
    <xf numFmtId="10" fontId="1" fillId="0" borderId="1" xfId="1" applyNumberFormat="1" applyFont="1" applyFill="1" applyBorder="1" applyAlignment="1">
      <alignment vertical="center"/>
    </xf>
    <xf numFmtId="9" fontId="1" fillId="0" borderId="1" xfId="1" applyNumberFormat="1" applyFont="1" applyFill="1" applyBorder="1" applyAlignment="1">
      <alignment vertical="center"/>
    </xf>
    <xf numFmtId="0" fontId="46" fillId="12" borderId="1" xfId="1" applyFont="1" applyFill="1" applyBorder="1" applyAlignment="1">
      <alignment vertical="center" wrapText="1"/>
    </xf>
    <xf numFmtId="0" fontId="1" fillId="0" borderId="13" xfId="1" applyFont="1" applyFill="1" applyBorder="1" applyAlignment="1">
      <alignment horizontal="center" vertical="center" wrapText="1"/>
    </xf>
    <xf numFmtId="0" fontId="46" fillId="0" borderId="1" xfId="1" applyFont="1" applyFill="1" applyBorder="1" applyAlignment="1">
      <alignment vertical="top" wrapText="1"/>
    </xf>
    <xf numFmtId="181" fontId="1" fillId="0" borderId="13" xfId="33" applyNumberFormat="1" applyFont="1" applyFill="1" applyBorder="1" applyAlignment="1">
      <alignment horizontal="center" vertical="center" wrapText="1"/>
    </xf>
    <xf numFmtId="0" fontId="46" fillId="0" borderId="7" xfId="1" applyFont="1" applyFill="1" applyBorder="1" applyAlignment="1">
      <alignment horizontal="center" vertical="center"/>
    </xf>
    <xf numFmtId="0" fontId="1" fillId="0" borderId="1" xfId="1" applyFont="1" applyFill="1" applyBorder="1" applyAlignment="1">
      <alignment horizontal="center" vertical="top" wrapText="1"/>
    </xf>
    <xf numFmtId="0" fontId="1" fillId="0" borderId="15" xfId="1" applyFont="1" applyFill="1" applyBorder="1" applyAlignment="1">
      <alignment horizontal="center" vertical="top" wrapText="1"/>
    </xf>
    <xf numFmtId="9" fontId="34" fillId="0" borderId="7" xfId="33" applyFont="1" applyFill="1" applyBorder="1" applyAlignment="1">
      <alignment horizontal="center" vertical="center"/>
    </xf>
    <xf numFmtId="6" fontId="1" fillId="0" borderId="13" xfId="1" applyNumberFormat="1" applyFont="1" applyFill="1" applyBorder="1" applyAlignment="1">
      <alignment horizontal="center" vertical="center"/>
    </xf>
    <xf numFmtId="0" fontId="1" fillId="0" borderId="3" xfId="1" applyFont="1" applyFill="1" applyBorder="1" applyAlignment="1">
      <alignment horizontal="center" vertical="center" wrapText="1"/>
    </xf>
    <xf numFmtId="10" fontId="1" fillId="0" borderId="15" xfId="33" applyNumberFormat="1" applyFont="1" applyFill="1" applyBorder="1" applyAlignment="1">
      <alignment horizontal="center" vertical="center"/>
    </xf>
    <xf numFmtId="0" fontId="34" fillId="0" borderId="3" xfId="0" applyFont="1" applyFill="1" applyBorder="1" applyAlignment="1">
      <alignment vertical="top" wrapText="1"/>
    </xf>
    <xf numFmtId="6" fontId="1" fillId="0" borderId="1" xfId="1" applyNumberFormat="1" applyFont="1" applyFill="1" applyBorder="1" applyAlignment="1">
      <alignment horizontal="center" vertical="center" wrapText="1"/>
    </xf>
    <xf numFmtId="0" fontId="34" fillId="0" borderId="0" xfId="0" applyFont="1" applyFill="1" applyAlignment="1">
      <alignment horizontal="left" vertical="top"/>
    </xf>
    <xf numFmtId="215" fontId="1" fillId="0" borderId="7" xfId="1" applyNumberFormat="1" applyFont="1" applyFill="1" applyBorder="1" applyAlignment="1">
      <alignment horizontal="center" vertical="center"/>
    </xf>
    <xf numFmtId="0" fontId="34" fillId="0" borderId="3" xfId="0" applyFont="1" applyFill="1" applyBorder="1" applyAlignment="1">
      <alignment horizontal="left" vertical="top" wrapText="1"/>
    </xf>
    <xf numFmtId="0" fontId="34" fillId="0" borderId="7" xfId="1" applyFont="1" applyFill="1" applyBorder="1" applyAlignment="1">
      <alignment horizontal="center" vertical="center"/>
    </xf>
    <xf numFmtId="0" fontId="1" fillId="0" borderId="14" xfId="1" applyFont="1" applyFill="1" applyBorder="1" applyAlignment="1">
      <alignment horizontal="center" vertical="center" wrapText="1"/>
    </xf>
    <xf numFmtId="6" fontId="1" fillId="0" borderId="15" xfId="1" applyNumberFormat="1" applyFont="1" applyFill="1" applyBorder="1" applyAlignment="1">
      <alignment horizontal="center" vertical="center" wrapText="1"/>
    </xf>
    <xf numFmtId="0" fontId="0" fillId="0" borderId="3" xfId="0" applyBorder="1"/>
    <xf numFmtId="0" fontId="0" fillId="0" borderId="7" xfId="0" applyBorder="1"/>
    <xf numFmtId="0" fontId="0" fillId="0" borderId="7" xfId="0" applyBorder="1" applyAlignment="1">
      <alignment horizontal="center"/>
    </xf>
    <xf numFmtId="0" fontId="34" fillId="12" borderId="3" xfId="1" applyFont="1" applyFill="1" applyBorder="1" applyAlignment="1">
      <alignment horizontal="center" vertical="center"/>
    </xf>
    <xf numFmtId="9" fontId="34" fillId="12" borderId="7" xfId="33" applyFont="1" applyFill="1" applyBorder="1" applyAlignment="1">
      <alignment horizontal="center" vertical="center"/>
    </xf>
    <xf numFmtId="0" fontId="34" fillId="6" borderId="1" xfId="1" applyFont="1" applyFill="1" applyBorder="1" applyAlignment="1">
      <alignment vertical="center" wrapText="1"/>
    </xf>
    <xf numFmtId="0" fontId="34" fillId="0" borderId="0" xfId="1" applyFont="1" applyFill="1" applyBorder="1" applyAlignment="1">
      <alignment vertical="top" wrapText="1"/>
    </xf>
    <xf numFmtId="0" fontId="46" fillId="6" borderId="1" xfId="1" applyFont="1" applyFill="1" applyBorder="1" applyAlignment="1">
      <alignment vertical="center" wrapText="1"/>
    </xf>
    <xf numFmtId="0" fontId="34" fillId="0" borderId="1" xfId="1" applyFont="1" applyFill="1" applyBorder="1" applyAlignment="1">
      <alignment vertical="top" wrapText="1"/>
    </xf>
    <xf numFmtId="0" fontId="46" fillId="0" borderId="1" xfId="0" applyFont="1" applyFill="1" applyBorder="1" applyAlignment="1">
      <alignment vertical="top" wrapText="1"/>
    </xf>
    <xf numFmtId="0" fontId="34" fillId="0" borderId="1" xfId="0" applyFont="1" applyFill="1" applyBorder="1" applyAlignment="1">
      <alignment wrapText="1"/>
    </xf>
    <xf numFmtId="0" fontId="34" fillId="0" borderId="13" xfId="1" applyFont="1" applyFill="1" applyBorder="1" applyAlignment="1">
      <alignment horizontal="center" vertical="center"/>
    </xf>
    <xf numFmtId="0" fontId="32" fillId="15" borderId="1" xfId="1" applyFont="1" applyFill="1" applyBorder="1" applyAlignment="1">
      <alignment horizontal="left" vertical="center" wrapText="1"/>
    </xf>
    <xf numFmtId="0" fontId="1" fillId="6" borderId="0" xfId="1" applyFont="1" applyFill="1" applyBorder="1" applyAlignment="1">
      <alignment horizontal="left" vertical="center" wrapText="1"/>
    </xf>
    <xf numFmtId="0" fontId="0" fillId="0" borderId="0" xfId="0" applyAlignment="1">
      <alignment horizontal="center"/>
    </xf>
    <xf numFmtId="0" fontId="119" fillId="35" borderId="0" xfId="3" applyFont="1" applyFill="1" applyBorder="1" applyAlignment="1">
      <alignment vertical="center"/>
    </xf>
    <xf numFmtId="0" fontId="40" fillId="35" borderId="0" xfId="3" applyFont="1" applyFill="1" applyBorder="1" applyAlignment="1">
      <alignment vertical="center"/>
    </xf>
    <xf numFmtId="0" fontId="118" fillId="0" borderId="0" xfId="3" applyFont="1"/>
    <xf numFmtId="0" fontId="118" fillId="0" borderId="0" xfId="3" applyFont="1" applyBorder="1" applyAlignment="1">
      <alignment wrapText="1"/>
    </xf>
    <xf numFmtId="0" fontId="38" fillId="0" borderId="0" xfId="3" applyFont="1"/>
    <xf numFmtId="0" fontId="38" fillId="0" borderId="0" xfId="3" applyFont="1" applyAlignment="1">
      <alignment horizontal="center"/>
    </xf>
    <xf numFmtId="0" fontId="38" fillId="0" borderId="0" xfId="3" applyFont="1" applyBorder="1" applyAlignment="1">
      <alignment horizontal="center"/>
    </xf>
    <xf numFmtId="0" fontId="94" fillId="0" borderId="0" xfId="3" applyFont="1" applyBorder="1" applyAlignment="1">
      <alignment horizontal="center"/>
    </xf>
    <xf numFmtId="0" fontId="42" fillId="33" borderId="2" xfId="3" applyFont="1" applyFill="1" applyBorder="1" applyAlignment="1">
      <alignment horizontal="center" vertical="center"/>
    </xf>
    <xf numFmtId="0" fontId="43" fillId="33" borderId="2" xfId="3" applyFont="1" applyFill="1" applyBorder="1" applyAlignment="1">
      <alignment horizontal="center" vertical="center" wrapText="1"/>
    </xf>
    <xf numFmtId="0" fontId="43" fillId="33" borderId="2" xfId="3" applyFont="1" applyFill="1" applyBorder="1" applyAlignment="1">
      <alignment horizontal="center" vertical="center"/>
    </xf>
    <xf numFmtId="0" fontId="43" fillId="33" borderId="2" xfId="3" applyFont="1" applyFill="1" applyBorder="1" applyAlignment="1">
      <alignment horizontal="center" vertical="center" wrapText="1"/>
    </xf>
    <xf numFmtId="181" fontId="45" fillId="13" borderId="2" xfId="5" applyNumberFormat="1" applyFont="1" applyFill="1" applyBorder="1" applyAlignment="1" applyProtection="1">
      <alignment horizontal="center" vertical="center"/>
    </xf>
    <xf numFmtId="0" fontId="42" fillId="33" borderId="2" xfId="3" applyFont="1" applyFill="1" applyBorder="1" applyAlignment="1">
      <alignment horizontal="left" vertical="center"/>
    </xf>
    <xf numFmtId="0" fontId="42" fillId="33" borderId="2" xfId="3" applyFont="1" applyFill="1" applyBorder="1" applyAlignment="1">
      <alignment horizontal="center" vertical="center"/>
    </xf>
    <xf numFmtId="168" fontId="42" fillId="33" borderId="2" xfId="5" applyFont="1" applyFill="1" applyBorder="1" applyAlignment="1" applyProtection="1">
      <alignment horizontal="center" vertical="center"/>
    </xf>
    <xf numFmtId="167" fontId="42" fillId="33" borderId="2" xfId="4" applyFont="1" applyFill="1" applyBorder="1" applyAlignment="1" applyProtection="1">
      <alignment horizontal="center" vertical="center"/>
    </xf>
  </cellXfs>
  <cellStyles count="45">
    <cellStyle name="Excel Built-in Normal 1" xfId="16"/>
    <cellStyle name="Millares" xfId="31" builtinId="3"/>
    <cellStyle name="Millares [0] 2" xfId="43"/>
    <cellStyle name="Millares 2" xfId="27"/>
    <cellStyle name="Millares 2 2" xfId="36"/>
    <cellStyle name="Millares 3" xfId="24"/>
    <cellStyle name="Moneda" xfId="32" builtinId="4"/>
    <cellStyle name="Moneda 2" xfId="4"/>
    <cellStyle name="Moneda 2 2" xfId="7"/>
    <cellStyle name="Moneda 3" xfId="10"/>
    <cellStyle name="Moneda 3 2" xfId="34"/>
    <cellStyle name="Moneda 4" xfId="13"/>
    <cellStyle name="Moneda 4 2" xfId="18"/>
    <cellStyle name="Moneda 4 3" xfId="35"/>
    <cellStyle name="Moneda 5" xfId="14"/>
    <cellStyle name="Moneda 5 2" xfId="28"/>
    <cellStyle name="Moneda 5 3" xfId="37"/>
    <cellStyle name="Moneda 6" xfId="19"/>
    <cellStyle name="Moneda 6 2" xfId="39"/>
    <cellStyle name="Moneda 7" xfId="26"/>
    <cellStyle name="Moneda 7 2" xfId="40"/>
    <cellStyle name="Moneda 8" xfId="42"/>
    <cellStyle name="Normal" xfId="0" builtinId="0"/>
    <cellStyle name="Normal 2" xfId="1"/>
    <cellStyle name="Normal 2 2" xfId="3"/>
    <cellStyle name="Normal 2 2 2" xfId="23"/>
    <cellStyle name="Normal 2 5" xfId="11"/>
    <cellStyle name="Normal 2 7" xfId="20"/>
    <cellStyle name="Normal 3" xfId="2"/>
    <cellStyle name="Normal 3 2" xfId="6"/>
    <cellStyle name="Normal 3 3" xfId="38"/>
    <cellStyle name="Normal 4" xfId="9"/>
    <cellStyle name="Normal 4 2" xfId="17"/>
    <cellStyle name="Normal 4 2 2" xfId="41"/>
    <cellStyle name="Normal 4 3" xfId="21"/>
    <cellStyle name="Normal 5" xfId="30"/>
    <cellStyle name="Normal 6" xfId="29"/>
    <cellStyle name="normal_CIER2001_1" xfId="44"/>
    <cellStyle name="Porcentaje" xfId="33" builtinId="5"/>
    <cellStyle name="Porcentaje 2" xfId="5"/>
    <cellStyle name="Porcentaje 2 2" xfId="8"/>
    <cellStyle name="Porcentaje 3" xfId="15"/>
    <cellStyle name="Porcentaje 4" xfId="25"/>
    <cellStyle name="Porcentaje 5" xfId="12"/>
    <cellStyle name="Porcentaje 6" xfId="22"/>
  </cellStyles>
  <dxfs count="0"/>
  <tableStyles count="0" defaultTableStyle="TableStyleMedium2" defaultPivotStyle="PivotStyleMedium9"/>
  <colors>
    <mruColors>
      <color rgb="FFFF0000"/>
      <color rgb="FF548DD4"/>
      <color rgb="FF969696"/>
      <color rgb="FF3176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247650</xdr:colOff>
      <xdr:row>15</xdr:row>
      <xdr:rowOff>0</xdr:rowOff>
    </xdr:from>
    <xdr:to>
      <xdr:col>6</xdr:col>
      <xdr:colOff>552450</xdr:colOff>
      <xdr:row>15</xdr:row>
      <xdr:rowOff>0</xdr:rowOff>
    </xdr:to>
    <xdr:cxnSp macro="">
      <xdr:nvCxnSpPr>
        <xdr:cNvPr id="2" name="Conector recto 47"/>
        <xdr:cNvCxnSpPr>
          <a:cxnSpLocks noChangeShapeType="1"/>
        </xdr:cNvCxnSpPr>
      </xdr:nvCxnSpPr>
      <xdr:spPr bwMode="auto">
        <a:xfrm>
          <a:off x="11068050" y="6143625"/>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647700</xdr:colOff>
      <xdr:row>35</xdr:row>
      <xdr:rowOff>0</xdr:rowOff>
    </xdr:from>
    <xdr:to>
      <xdr:col>2</xdr:col>
      <xdr:colOff>952500</xdr:colOff>
      <xdr:row>35</xdr:row>
      <xdr:rowOff>0</xdr:rowOff>
    </xdr:to>
    <xdr:cxnSp macro="">
      <xdr:nvCxnSpPr>
        <xdr:cNvPr id="3" name="Conector recto 30"/>
        <xdr:cNvCxnSpPr>
          <a:cxnSpLocks noChangeShapeType="1"/>
        </xdr:cNvCxnSpPr>
      </xdr:nvCxnSpPr>
      <xdr:spPr bwMode="auto">
        <a:xfrm>
          <a:off x="6743700"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447675</xdr:colOff>
      <xdr:row>35</xdr:row>
      <xdr:rowOff>0</xdr:rowOff>
    </xdr:from>
    <xdr:to>
      <xdr:col>3</xdr:col>
      <xdr:colOff>752475</xdr:colOff>
      <xdr:row>35</xdr:row>
      <xdr:rowOff>0</xdr:rowOff>
    </xdr:to>
    <xdr:cxnSp macro="">
      <xdr:nvCxnSpPr>
        <xdr:cNvPr id="4" name="Conector recto 31"/>
        <xdr:cNvCxnSpPr>
          <a:cxnSpLocks noChangeShapeType="1"/>
        </xdr:cNvCxnSpPr>
      </xdr:nvCxnSpPr>
      <xdr:spPr bwMode="auto">
        <a:xfrm>
          <a:off x="7724775"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295275</xdr:colOff>
      <xdr:row>35</xdr:row>
      <xdr:rowOff>0</xdr:rowOff>
    </xdr:from>
    <xdr:to>
      <xdr:col>4</xdr:col>
      <xdr:colOff>590550</xdr:colOff>
      <xdr:row>35</xdr:row>
      <xdr:rowOff>0</xdr:rowOff>
    </xdr:to>
    <xdr:cxnSp macro="">
      <xdr:nvCxnSpPr>
        <xdr:cNvPr id="5" name="Conector recto 32"/>
        <xdr:cNvCxnSpPr>
          <a:cxnSpLocks noChangeShapeType="1"/>
        </xdr:cNvCxnSpPr>
      </xdr:nvCxnSpPr>
      <xdr:spPr bwMode="auto">
        <a:xfrm>
          <a:off x="8753475" y="17773650"/>
          <a:ext cx="295275"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342900</xdr:colOff>
      <xdr:row>35</xdr:row>
      <xdr:rowOff>0</xdr:rowOff>
    </xdr:from>
    <xdr:to>
      <xdr:col>5</xdr:col>
      <xdr:colOff>647700</xdr:colOff>
      <xdr:row>35</xdr:row>
      <xdr:rowOff>0</xdr:rowOff>
    </xdr:to>
    <xdr:cxnSp macro="">
      <xdr:nvCxnSpPr>
        <xdr:cNvPr id="6" name="Conector recto 34"/>
        <xdr:cNvCxnSpPr>
          <a:cxnSpLocks noChangeShapeType="1"/>
        </xdr:cNvCxnSpPr>
      </xdr:nvCxnSpPr>
      <xdr:spPr bwMode="auto">
        <a:xfrm>
          <a:off x="9982200"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323850</xdr:colOff>
      <xdr:row>35</xdr:row>
      <xdr:rowOff>0</xdr:rowOff>
    </xdr:from>
    <xdr:to>
      <xdr:col>6</xdr:col>
      <xdr:colOff>628650</xdr:colOff>
      <xdr:row>35</xdr:row>
      <xdr:rowOff>0</xdr:rowOff>
    </xdr:to>
    <xdr:cxnSp macro="">
      <xdr:nvCxnSpPr>
        <xdr:cNvPr id="7" name="Conector recto 35"/>
        <xdr:cNvCxnSpPr>
          <a:cxnSpLocks noChangeShapeType="1"/>
        </xdr:cNvCxnSpPr>
      </xdr:nvCxnSpPr>
      <xdr:spPr bwMode="auto">
        <a:xfrm>
          <a:off x="11144250"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91</xdr:row>
      <xdr:rowOff>180975</xdr:rowOff>
    </xdr:from>
    <xdr:to>
      <xdr:col>9</xdr:col>
      <xdr:colOff>257175</xdr:colOff>
      <xdr:row>101</xdr:row>
      <xdr:rowOff>9525</xdr:rowOff>
    </xdr:to>
    <xdr:pic>
      <xdr:nvPicPr>
        <xdr:cNvPr id="2" name="2 Imagen" descr="C:\Users\Contaduria 4\AppData\Local\Microsoft\Windows\Temporary Internet Files\Content.Word\antonio_rod.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25400" y="18735675"/>
          <a:ext cx="143827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0</xdr:col>
      <xdr:colOff>3429000</xdr:colOff>
      <xdr:row>5</xdr:row>
      <xdr:rowOff>180975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342900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LMUN01\Compartidos%202023\Users\juanaugusto\Downloads\Planilla%20recursos%20propios%20municipales%20-%20Ejecutado%20al%2031-12-1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PRESUPUESTO%202023\PRESUPUESTO%20MUNI\Cuadro%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PRESUPUESTO%202023\CAJA\PRESUPUESTO%20C.J.Y.P.M.U%202023\CALCULO%20DE%20RECURSOS%20Y%20PRESUPUESTO%202023%20CAJA%20DE%20JUBILACION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PRESUPUESTO%202023\EPPE\Presupuesto%20E.P.P.E%202023\Cuadr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Recursos Propios de los Mun."/>
    </sheetNames>
    <sheetDataSet>
      <sheetData sheetId="0">
        <row r="71">
          <cell r="A71" t="str">
            <v xml:space="preserve">Total Recaudación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LAZO FIJO"/>
      <sheetName val="TGI "/>
      <sheetName val="OSM"/>
      <sheetName val="T.I.S.H.P.Y S."/>
      <sheetName val="CEMENTERIO"/>
      <sheetName val="VENTA DE PARCELAS"/>
      <sheetName val="TASAS ATRASADAS"/>
      <sheetName val="CONVENIOS A COBRAR"/>
      <sheetName val="OSM ATRA"/>
      <sheetName val="COM.ATRA"/>
      <sheetName val="TGI ATRA"/>
      <sheetName val="CEM.ATRA"/>
    </sheetNames>
    <sheetDataSet>
      <sheetData sheetId="0">
        <row r="10">
          <cell r="G10">
            <v>96170000</v>
          </cell>
        </row>
        <row r="11">
          <cell r="G11">
            <v>4261000</v>
          </cell>
        </row>
        <row r="12">
          <cell r="G12">
            <v>154071000</v>
          </cell>
        </row>
        <row r="13">
          <cell r="G13">
            <v>2996000</v>
          </cell>
        </row>
        <row r="14">
          <cell r="G14">
            <v>1260000</v>
          </cell>
        </row>
        <row r="15">
          <cell r="G15">
            <v>30000</v>
          </cell>
        </row>
        <row r="16">
          <cell r="G16">
            <v>5690000</v>
          </cell>
        </row>
        <row r="17">
          <cell r="G17">
            <v>433000</v>
          </cell>
        </row>
        <row r="18">
          <cell r="G18">
            <v>5644000</v>
          </cell>
        </row>
        <row r="19">
          <cell r="G19">
            <v>51517000</v>
          </cell>
        </row>
        <row r="20">
          <cell r="G20">
            <v>6025000</v>
          </cell>
        </row>
        <row r="21">
          <cell r="G21">
            <v>3000</v>
          </cell>
        </row>
        <row r="22">
          <cell r="G22">
            <v>5000</v>
          </cell>
        </row>
        <row r="23">
          <cell r="G23">
            <v>36720000</v>
          </cell>
        </row>
        <row r="24">
          <cell r="G24">
            <v>236000</v>
          </cell>
        </row>
        <row r="25">
          <cell r="G25">
            <v>3780000</v>
          </cell>
        </row>
        <row r="26">
          <cell r="G26">
            <v>93000</v>
          </cell>
        </row>
        <row r="27">
          <cell r="G27">
            <v>588000</v>
          </cell>
        </row>
        <row r="28">
          <cell r="G28">
            <v>397000</v>
          </cell>
        </row>
        <row r="29">
          <cell r="G29">
            <v>3540000</v>
          </cell>
        </row>
        <row r="30">
          <cell r="G30">
            <v>300000</v>
          </cell>
        </row>
        <row r="31">
          <cell r="G31">
            <v>11900000</v>
          </cell>
        </row>
        <row r="32">
          <cell r="G32">
            <v>1763000</v>
          </cell>
        </row>
        <row r="33">
          <cell r="G33">
            <v>394000</v>
          </cell>
        </row>
        <row r="34">
          <cell r="G34">
            <v>46656000</v>
          </cell>
        </row>
        <row r="35">
          <cell r="G35">
            <v>175000</v>
          </cell>
        </row>
        <row r="36">
          <cell r="G36">
            <v>1000</v>
          </cell>
        </row>
        <row r="37">
          <cell r="G37">
            <v>58409000</v>
          </cell>
        </row>
        <row r="38">
          <cell r="G38">
            <v>3424000</v>
          </cell>
        </row>
        <row r="39">
          <cell r="G39">
            <v>1408000</v>
          </cell>
        </row>
        <row r="40">
          <cell r="G40">
            <v>12367000</v>
          </cell>
        </row>
        <row r="41">
          <cell r="G41">
            <v>58070000</v>
          </cell>
        </row>
        <row r="42">
          <cell r="G42">
            <v>96000</v>
          </cell>
        </row>
        <row r="43">
          <cell r="G43">
            <v>877000</v>
          </cell>
        </row>
        <row r="44">
          <cell r="G44">
            <v>2523000</v>
          </cell>
        </row>
        <row r="45">
          <cell r="G45">
            <v>673000</v>
          </cell>
        </row>
        <row r="46">
          <cell r="G46">
            <v>5880000</v>
          </cell>
        </row>
        <row r="47">
          <cell r="G47">
            <v>1140000</v>
          </cell>
        </row>
        <row r="48">
          <cell r="G48">
            <v>4296000</v>
          </cell>
        </row>
        <row r="49">
          <cell r="G49">
            <v>0</v>
          </cell>
        </row>
        <row r="50">
          <cell r="G50">
            <v>210000</v>
          </cell>
        </row>
        <row r="51">
          <cell r="G51">
            <v>1240000</v>
          </cell>
        </row>
        <row r="52">
          <cell r="G52">
            <v>5154000</v>
          </cell>
        </row>
        <row r="53">
          <cell r="G53">
            <v>2497000</v>
          </cell>
        </row>
        <row r="54">
          <cell r="G54">
            <v>1068000</v>
          </cell>
        </row>
        <row r="57">
          <cell r="G57">
            <v>24596000.000958905</v>
          </cell>
        </row>
        <row r="73">
          <cell r="G73">
            <v>0</v>
          </cell>
        </row>
        <row r="74">
          <cell r="G74">
            <v>0</v>
          </cell>
        </row>
        <row r="75">
          <cell r="G75">
            <v>6175000</v>
          </cell>
        </row>
        <row r="76">
          <cell r="G76">
            <v>3660000</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2023"/>
      <sheetName val="RECURSOS 2023"/>
      <sheetName val="GASTOS 2023"/>
      <sheetName val="INVERSIONES FINANC"/>
      <sheetName val="PROYECTADO A DIC"/>
    </sheetNames>
    <sheetDataSet>
      <sheetData sheetId="0">
        <row r="9">
          <cell r="C9">
            <v>158000000</v>
          </cell>
        </row>
        <row r="11">
          <cell r="C11">
            <v>490000</v>
          </cell>
        </row>
        <row r="13">
          <cell r="C13">
            <v>500000</v>
          </cell>
        </row>
        <row r="14">
          <cell r="C14">
            <v>3900000</v>
          </cell>
        </row>
        <row r="15">
          <cell r="C15">
            <v>0</v>
          </cell>
        </row>
        <row r="17">
          <cell r="C17">
            <v>79000000</v>
          </cell>
        </row>
        <row r="18">
          <cell r="C18">
            <v>59000000</v>
          </cell>
        </row>
        <row r="19">
          <cell r="C19">
            <v>10800000</v>
          </cell>
        </row>
        <row r="22">
          <cell r="C22">
            <v>78000000</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uadro 1"/>
    </sheetNames>
    <sheetDataSet>
      <sheetData sheetId="0"/>
      <sheetData sheetId="1">
        <row r="10">
          <cell r="G10">
            <v>10175000</v>
          </cell>
        </row>
        <row r="11">
          <cell r="G11">
            <v>1000600</v>
          </cell>
        </row>
        <row r="12">
          <cell r="G12">
            <v>5500</v>
          </cell>
        </row>
        <row r="13">
          <cell r="G13">
            <v>559000</v>
          </cell>
        </row>
        <row r="15">
          <cell r="G15">
            <v>11900</v>
          </cell>
        </row>
        <row r="17">
          <cell r="G17">
            <v>2010000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rgb="FFFF0000"/>
  </sheetPr>
  <dimension ref="A1:N109"/>
  <sheetViews>
    <sheetView showGridLines="0" tabSelected="1" zoomScale="85" zoomScaleNormal="85" workbookViewId="0">
      <selection activeCell="E61" sqref="E61"/>
    </sheetView>
  </sheetViews>
  <sheetFormatPr baseColWidth="10" defaultColWidth="9.140625" defaultRowHeight="15" x14ac:dyDescent="0.25"/>
  <cols>
    <col min="4" max="4" width="36.42578125" customWidth="1"/>
    <col min="5" max="5" width="21.140625" customWidth="1"/>
    <col min="6" max="6" width="20" customWidth="1"/>
    <col min="7" max="8" width="19.28515625" customWidth="1"/>
  </cols>
  <sheetData>
    <row r="1" spans="1:14" ht="50.25" customHeight="1" x14ac:dyDescent="0.4">
      <c r="B1" s="39" t="s">
        <v>0</v>
      </c>
      <c r="C1" s="30"/>
      <c r="D1" s="30"/>
      <c r="E1" s="30"/>
      <c r="F1" s="30"/>
      <c r="G1" s="30"/>
      <c r="H1" s="30"/>
      <c r="I1" s="30"/>
      <c r="J1" s="30"/>
      <c r="K1" s="30"/>
      <c r="L1" s="30"/>
      <c r="M1" s="30"/>
      <c r="N1" s="30"/>
    </row>
    <row r="2" spans="1:14" ht="26.25" x14ac:dyDescent="0.35">
      <c r="A2" s="1"/>
      <c r="B2" s="47" t="s">
        <v>102</v>
      </c>
      <c r="C2" s="48"/>
      <c r="D2" s="48"/>
      <c r="E2" s="48"/>
      <c r="F2" s="48"/>
      <c r="G2" s="48"/>
      <c r="H2" s="48"/>
      <c r="I2" s="48"/>
      <c r="J2" s="48"/>
      <c r="K2" s="48"/>
      <c r="L2" s="48"/>
      <c r="M2" s="48"/>
      <c r="N2" s="2"/>
    </row>
    <row r="3" spans="1:14" ht="24" x14ac:dyDescent="0.35">
      <c r="A3" s="1"/>
      <c r="B3" s="2"/>
      <c r="C3" s="2"/>
      <c r="D3" s="3"/>
      <c r="E3" s="3"/>
      <c r="F3" s="3"/>
      <c r="G3" s="3"/>
      <c r="H3" s="4"/>
      <c r="I3" s="3"/>
      <c r="J3" s="3"/>
      <c r="K3" s="3"/>
      <c r="L3" s="2"/>
      <c r="M3" s="2"/>
      <c r="N3" s="2"/>
    </row>
    <row r="4" spans="1:14" ht="28.5" x14ac:dyDescent="0.35">
      <c r="A4" s="1"/>
      <c r="B4" s="2"/>
      <c r="C4" s="2"/>
      <c r="D4" s="29" t="s">
        <v>1</v>
      </c>
      <c r="E4" s="29"/>
      <c r="F4" s="5"/>
      <c r="G4" s="5"/>
      <c r="H4" s="40">
        <f>COUNTA(E15:F97)</f>
        <v>29</v>
      </c>
      <c r="I4" s="31"/>
      <c r="L4" s="2"/>
      <c r="M4" s="2"/>
      <c r="N4" s="2"/>
    </row>
    <row r="5" spans="1:14" ht="18.75" x14ac:dyDescent="0.3">
      <c r="A5" s="1"/>
      <c r="B5" s="2"/>
      <c r="C5" s="2"/>
      <c r="D5" s="49" t="s">
        <v>2</v>
      </c>
      <c r="E5" s="50"/>
      <c r="F5" s="7"/>
      <c r="G5" s="7"/>
      <c r="H5" s="38">
        <v>45037</v>
      </c>
      <c r="I5" s="35"/>
      <c r="L5" s="2"/>
      <c r="M5" s="2"/>
      <c r="N5" s="2"/>
    </row>
    <row r="6" spans="1:14" ht="18.75" x14ac:dyDescent="0.3">
      <c r="A6" s="1"/>
      <c r="B6" s="2"/>
      <c r="C6" s="2"/>
      <c r="D6" s="25"/>
      <c r="E6" s="24"/>
      <c r="F6" s="7"/>
      <c r="G6" s="7"/>
      <c r="H6" s="38" t="s">
        <v>101</v>
      </c>
      <c r="I6" s="1"/>
      <c r="J6" s="26"/>
      <c r="K6" s="24"/>
      <c r="L6" s="2"/>
      <c r="M6" s="2"/>
      <c r="N6" s="2"/>
    </row>
    <row r="7" spans="1:14" ht="17.25" x14ac:dyDescent="0.3">
      <c r="A7" s="1"/>
      <c r="B7" s="2"/>
      <c r="C7" s="2"/>
      <c r="D7" s="28" t="s">
        <v>96</v>
      </c>
      <c r="E7" s="2"/>
      <c r="F7" s="1"/>
      <c r="G7" s="2"/>
      <c r="H7" s="10"/>
      <c r="I7" s="9"/>
      <c r="J7" s="11"/>
      <c r="K7" s="2"/>
      <c r="L7" s="2"/>
      <c r="M7" s="2"/>
      <c r="N7" s="2"/>
    </row>
    <row r="8" spans="1:14" ht="17.25" x14ac:dyDescent="0.3">
      <c r="A8" s="1"/>
      <c r="B8" s="2"/>
      <c r="C8" s="2"/>
      <c r="D8" s="2" t="s">
        <v>3</v>
      </c>
      <c r="E8" s="2"/>
      <c r="F8" s="1"/>
      <c r="G8" s="2"/>
      <c r="H8" s="10"/>
      <c r="I8" s="9"/>
      <c r="J8" s="12"/>
      <c r="K8" s="8"/>
      <c r="L8" s="2"/>
      <c r="M8" s="2"/>
      <c r="N8" s="2"/>
    </row>
    <row r="9" spans="1:14" ht="17.25" x14ac:dyDescent="0.3">
      <c r="A9" s="1"/>
      <c r="B9" s="2"/>
      <c r="C9" s="2"/>
      <c r="D9" s="2" t="s">
        <v>4</v>
      </c>
      <c r="E9" s="2"/>
      <c r="F9" s="1"/>
      <c r="G9" s="2"/>
      <c r="H9" s="10"/>
      <c r="I9" s="9"/>
      <c r="J9" s="12"/>
      <c r="K9" s="8"/>
      <c r="L9" s="2"/>
      <c r="M9" s="13"/>
      <c r="N9" s="2"/>
    </row>
    <row r="10" spans="1:14" ht="17.25" x14ac:dyDescent="0.3">
      <c r="A10" s="1"/>
      <c r="B10" s="1"/>
      <c r="C10" s="1"/>
      <c r="D10" s="2" t="s">
        <v>5</v>
      </c>
      <c r="E10" s="1"/>
      <c r="F10" s="1"/>
      <c r="G10" s="2"/>
      <c r="H10" s="10"/>
      <c r="I10" s="9"/>
      <c r="J10" s="8"/>
      <c r="K10" s="8"/>
      <c r="L10" s="1"/>
      <c r="M10" s="1"/>
      <c r="N10" s="1"/>
    </row>
    <row r="11" spans="1:14" ht="17.25" x14ac:dyDescent="0.3">
      <c r="A11" s="1"/>
      <c r="B11" s="1"/>
      <c r="C11" s="1"/>
      <c r="D11" s="2" t="s">
        <v>6</v>
      </c>
      <c r="E11" s="1"/>
      <c r="F11" s="1"/>
      <c r="G11" s="2"/>
      <c r="H11" s="10"/>
      <c r="I11" s="9"/>
      <c r="J11" s="8"/>
      <c r="K11" s="8"/>
      <c r="L11" s="1"/>
      <c r="M11" s="1"/>
      <c r="N11" s="1"/>
    </row>
    <row r="12" spans="1:14" ht="25.5" customHeight="1" x14ac:dyDescent="0.3">
      <c r="A12" s="1"/>
      <c r="B12" s="1"/>
      <c r="C12" s="1"/>
      <c r="D12" s="1"/>
      <c r="E12" s="1"/>
      <c r="F12" s="8"/>
      <c r="G12" s="8"/>
      <c r="H12" s="15"/>
      <c r="I12" s="8"/>
      <c r="J12" s="8"/>
      <c r="K12" s="8"/>
      <c r="L12" s="1"/>
      <c r="M12" s="1"/>
      <c r="N12" s="1"/>
    </row>
    <row r="13" spans="1:14" ht="17.25" x14ac:dyDescent="0.3">
      <c r="A13" s="1"/>
      <c r="B13" s="1"/>
      <c r="C13" s="1"/>
      <c r="D13" s="16" t="s">
        <v>7</v>
      </c>
      <c r="E13" s="17"/>
      <c r="F13" s="17"/>
      <c r="G13" s="21"/>
      <c r="H13" s="22"/>
      <c r="I13" s="1"/>
      <c r="J13" s="1"/>
      <c r="K13" s="1"/>
      <c r="L13" s="1"/>
      <c r="M13" s="1"/>
      <c r="N13" s="1"/>
    </row>
    <row r="14" spans="1:14" ht="41.25" customHeight="1" x14ac:dyDescent="0.25">
      <c r="A14" s="1"/>
      <c r="B14" s="1"/>
      <c r="C14" s="1"/>
      <c r="D14" s="36" t="s">
        <v>8</v>
      </c>
      <c r="E14" s="23" t="s">
        <v>99</v>
      </c>
      <c r="F14" s="23" t="s">
        <v>100</v>
      </c>
      <c r="G14" s="1"/>
      <c r="H14" s="1"/>
      <c r="I14" s="1"/>
      <c r="J14" s="1"/>
      <c r="K14" s="1"/>
      <c r="L14" s="1"/>
      <c r="M14" s="1"/>
      <c r="N14" s="1"/>
    </row>
    <row r="15" spans="1:14" ht="16.5" x14ac:dyDescent="0.3">
      <c r="A15" s="1"/>
      <c r="B15" s="1"/>
      <c r="C15" s="1"/>
      <c r="D15" s="54" t="s">
        <v>9</v>
      </c>
      <c r="E15" s="42"/>
      <c r="F15" s="42"/>
      <c r="G15" s="1"/>
      <c r="H15" s="1"/>
      <c r="I15" s="1"/>
      <c r="J15" s="1"/>
      <c r="K15" s="1"/>
      <c r="L15" s="1"/>
      <c r="M15" s="1"/>
      <c r="N15" s="1"/>
    </row>
    <row r="16" spans="1:14" ht="16.5" x14ac:dyDescent="0.3">
      <c r="A16" s="1"/>
      <c r="B16" s="1"/>
      <c r="C16" s="1"/>
      <c r="D16" s="54" t="s">
        <v>10</v>
      </c>
      <c r="E16" s="42"/>
      <c r="F16" s="42"/>
      <c r="G16" s="1"/>
      <c r="H16" s="1"/>
      <c r="I16" s="1"/>
      <c r="J16" s="1"/>
      <c r="K16" s="1"/>
      <c r="L16" s="1"/>
      <c r="M16" s="1"/>
      <c r="N16" s="1"/>
    </row>
    <row r="17" spans="1:14" ht="16.5" x14ac:dyDescent="0.3">
      <c r="A17" s="1"/>
      <c r="B17" s="1"/>
      <c r="C17" s="1"/>
      <c r="D17" s="54" t="s">
        <v>11</v>
      </c>
      <c r="E17" s="42"/>
      <c r="F17" s="42"/>
      <c r="G17" s="1"/>
      <c r="H17" s="1"/>
      <c r="I17" s="18"/>
      <c r="J17" s="1"/>
      <c r="K17" s="1"/>
      <c r="L17" s="1"/>
      <c r="M17" s="1"/>
      <c r="N17" s="1"/>
    </row>
    <row r="18" spans="1:14" ht="16.5" x14ac:dyDescent="0.3">
      <c r="A18" s="1"/>
      <c r="B18" s="1"/>
      <c r="C18" s="1"/>
      <c r="D18" s="51" t="s">
        <v>12</v>
      </c>
      <c r="E18" s="42">
        <v>44998</v>
      </c>
      <c r="F18" s="42"/>
      <c r="G18" s="18"/>
      <c r="H18" s="1"/>
      <c r="I18" s="1"/>
      <c r="J18" s="1"/>
      <c r="K18" s="1"/>
      <c r="L18" s="1"/>
      <c r="M18" s="1"/>
      <c r="N18" s="1"/>
    </row>
    <row r="19" spans="1:14" ht="16.5" x14ac:dyDescent="0.3">
      <c r="A19" s="1"/>
      <c r="B19" s="1"/>
      <c r="C19" s="1"/>
      <c r="D19" s="51" t="s">
        <v>13</v>
      </c>
      <c r="E19" s="42">
        <v>45016</v>
      </c>
      <c r="F19" s="42"/>
      <c r="G19" s="1"/>
      <c r="H19" s="1"/>
      <c r="I19" s="1"/>
      <c r="J19" s="1"/>
      <c r="K19" s="1"/>
      <c r="L19" s="1"/>
      <c r="M19" s="1"/>
      <c r="N19" s="1"/>
    </row>
    <row r="20" spans="1:14" ht="16.5" x14ac:dyDescent="0.3">
      <c r="A20" s="1"/>
      <c r="B20" s="1"/>
      <c r="C20" s="1"/>
      <c r="D20" s="54" t="s">
        <v>14</v>
      </c>
      <c r="E20" s="43"/>
      <c r="F20" s="43"/>
      <c r="G20" s="1"/>
      <c r="H20" s="1"/>
      <c r="I20" s="1"/>
      <c r="J20" s="1"/>
      <c r="K20" s="1"/>
      <c r="L20" s="1"/>
      <c r="M20" s="1"/>
      <c r="N20" s="1"/>
    </row>
    <row r="21" spans="1:14" ht="16.5" x14ac:dyDescent="0.3">
      <c r="A21" s="1"/>
      <c r="B21" s="1"/>
      <c r="C21" s="1"/>
      <c r="D21" s="54" t="s">
        <v>15</v>
      </c>
      <c r="E21" s="42"/>
      <c r="F21" s="42"/>
      <c r="G21" s="1"/>
      <c r="H21" s="1"/>
      <c r="I21" s="1"/>
      <c r="J21" s="1"/>
      <c r="K21" s="1"/>
      <c r="L21" s="1"/>
      <c r="M21" s="1"/>
      <c r="N21" s="1"/>
    </row>
    <row r="22" spans="1:14" ht="16.5" x14ac:dyDescent="0.3">
      <c r="A22" s="1"/>
      <c r="B22" s="1"/>
      <c r="C22" s="1"/>
      <c r="D22" s="54" t="s">
        <v>16</v>
      </c>
      <c r="E22" s="42"/>
      <c r="F22" s="42"/>
      <c r="G22" s="1"/>
      <c r="H22" s="1"/>
      <c r="I22" s="1"/>
      <c r="J22" s="1"/>
      <c r="K22" s="1"/>
      <c r="L22" s="1"/>
      <c r="M22" s="1"/>
      <c r="N22" s="1"/>
    </row>
    <row r="23" spans="1:14" ht="16.5" x14ac:dyDescent="0.3">
      <c r="A23" s="1"/>
      <c r="B23" s="1"/>
      <c r="C23" s="1"/>
      <c r="D23" s="54" t="s">
        <v>17</v>
      </c>
      <c r="E23" s="42"/>
      <c r="F23" s="42"/>
      <c r="G23" s="1"/>
      <c r="H23" s="1"/>
      <c r="I23" s="1"/>
      <c r="J23" s="1"/>
      <c r="K23" s="1"/>
      <c r="L23" s="1"/>
      <c r="M23" s="1"/>
      <c r="N23" s="1"/>
    </row>
    <row r="24" spans="1:14" ht="16.5" x14ac:dyDescent="0.3">
      <c r="A24" s="1"/>
      <c r="B24" s="1"/>
      <c r="C24" s="1"/>
      <c r="D24" s="54" t="s">
        <v>18</v>
      </c>
      <c r="E24" s="42"/>
      <c r="F24" s="42"/>
      <c r="G24" s="1"/>
      <c r="H24" s="1"/>
      <c r="I24" s="1"/>
      <c r="J24" s="1"/>
      <c r="K24" s="1"/>
      <c r="L24" s="1"/>
      <c r="M24" s="1"/>
      <c r="N24" s="1"/>
    </row>
    <row r="25" spans="1:14" ht="16.5" x14ac:dyDescent="0.3">
      <c r="A25" s="1"/>
      <c r="B25" s="1"/>
      <c r="C25" s="1"/>
      <c r="D25" s="51" t="s">
        <v>19</v>
      </c>
      <c r="E25" s="42">
        <v>45001</v>
      </c>
      <c r="F25" s="42"/>
      <c r="G25" s="1"/>
      <c r="H25" s="1"/>
      <c r="I25" s="19"/>
      <c r="J25" s="1"/>
      <c r="K25" s="1"/>
      <c r="L25" s="1"/>
      <c r="M25" s="1"/>
      <c r="N25" s="1"/>
    </row>
    <row r="26" spans="1:14" ht="16.5" x14ac:dyDescent="0.3">
      <c r="A26" s="1"/>
      <c r="B26" s="1"/>
      <c r="C26" s="1"/>
      <c r="D26" s="53" t="s">
        <v>20</v>
      </c>
      <c r="E26" s="42"/>
      <c r="F26" s="42">
        <v>45019</v>
      </c>
      <c r="G26" s="19"/>
      <c r="H26" s="1"/>
      <c r="I26" s="1"/>
      <c r="J26" s="1"/>
      <c r="K26" s="1"/>
      <c r="L26" s="1"/>
      <c r="M26" s="1"/>
      <c r="N26" s="1"/>
    </row>
    <row r="27" spans="1:14" ht="16.5" x14ac:dyDescent="0.3">
      <c r="A27" s="1"/>
      <c r="B27" s="1"/>
      <c r="C27" s="1"/>
      <c r="D27" s="54" t="s">
        <v>21</v>
      </c>
      <c r="E27" s="43"/>
      <c r="F27" s="43"/>
      <c r="G27" s="1"/>
      <c r="H27" s="1"/>
      <c r="I27" s="1"/>
      <c r="J27" s="1"/>
      <c r="K27" s="1"/>
      <c r="L27" s="1"/>
      <c r="M27" s="1"/>
      <c r="N27" s="1"/>
    </row>
    <row r="28" spans="1:14" ht="16.5" x14ac:dyDescent="0.3">
      <c r="A28" s="1"/>
      <c r="B28" s="1"/>
      <c r="C28" s="1"/>
      <c r="D28" s="51" t="s">
        <v>22</v>
      </c>
      <c r="E28" s="42">
        <v>45000</v>
      </c>
      <c r="F28" s="42"/>
      <c r="G28" s="1"/>
      <c r="H28" s="1"/>
      <c r="I28" s="1"/>
      <c r="J28" s="1"/>
      <c r="K28" s="1"/>
      <c r="L28" s="1"/>
      <c r="M28" s="1"/>
      <c r="N28" s="1"/>
    </row>
    <row r="29" spans="1:14" ht="16.5" x14ac:dyDescent="0.3">
      <c r="A29" s="1"/>
      <c r="B29" s="1"/>
      <c r="C29" s="1"/>
      <c r="D29" s="54" t="s">
        <v>23</v>
      </c>
      <c r="E29" s="42"/>
      <c r="F29" s="42"/>
      <c r="G29" s="1"/>
      <c r="H29" s="1"/>
      <c r="I29" s="20"/>
      <c r="J29" s="1"/>
      <c r="K29" s="1"/>
      <c r="L29" s="1"/>
      <c r="M29" s="1"/>
      <c r="N29" s="1"/>
    </row>
    <row r="30" spans="1:14" ht="16.5" x14ac:dyDescent="0.3">
      <c r="A30" s="1"/>
      <c r="B30" s="1"/>
      <c r="C30" s="1"/>
      <c r="D30" s="54" t="s">
        <v>24</v>
      </c>
      <c r="E30" s="42"/>
      <c r="F30" s="42"/>
      <c r="G30" s="37"/>
      <c r="H30" s="1"/>
      <c r="I30" s="1"/>
      <c r="J30" s="1"/>
      <c r="K30" s="1"/>
      <c r="L30" s="1"/>
      <c r="M30" s="1"/>
      <c r="N30" s="1"/>
    </row>
    <row r="31" spans="1:14" ht="16.5" x14ac:dyDescent="0.3">
      <c r="A31" s="1"/>
      <c r="B31" s="1"/>
      <c r="C31" s="1"/>
      <c r="D31" s="52" t="s">
        <v>25</v>
      </c>
      <c r="E31" s="42">
        <v>45012</v>
      </c>
      <c r="F31" s="42"/>
      <c r="G31" s="1"/>
      <c r="H31" s="1"/>
      <c r="I31" s="1"/>
      <c r="J31" s="1"/>
      <c r="K31" s="1"/>
      <c r="L31" s="1"/>
      <c r="M31" s="1"/>
      <c r="N31" s="1"/>
    </row>
    <row r="32" spans="1:14" ht="16.5" x14ac:dyDescent="0.3">
      <c r="A32" s="1"/>
      <c r="B32" s="1"/>
      <c r="C32" s="1"/>
      <c r="D32" s="51" t="s">
        <v>26</v>
      </c>
      <c r="E32" s="42">
        <v>45013</v>
      </c>
      <c r="F32" s="42"/>
      <c r="G32" s="1"/>
      <c r="H32" s="1"/>
      <c r="I32" s="1"/>
      <c r="J32" s="1"/>
      <c r="K32" s="1"/>
      <c r="L32" s="1"/>
      <c r="M32" s="1"/>
      <c r="N32" s="1"/>
    </row>
    <row r="33" spans="1:14" ht="16.5" x14ac:dyDescent="0.3">
      <c r="A33" s="1"/>
      <c r="B33" s="1"/>
      <c r="C33" s="1"/>
      <c r="D33" s="54" t="s">
        <v>27</v>
      </c>
      <c r="E33" s="43"/>
      <c r="F33" s="43"/>
      <c r="G33" s="1"/>
      <c r="H33" s="1"/>
      <c r="I33" s="1"/>
      <c r="J33" s="1"/>
      <c r="K33" s="1"/>
      <c r="L33" s="1"/>
      <c r="M33" s="1"/>
      <c r="N33" s="1"/>
    </row>
    <row r="34" spans="1:14" ht="16.5" x14ac:dyDescent="0.3">
      <c r="A34" s="1"/>
      <c r="B34" s="1"/>
      <c r="C34" s="1"/>
      <c r="D34" s="51" t="s">
        <v>28</v>
      </c>
      <c r="E34" s="42">
        <v>45015</v>
      </c>
      <c r="F34" s="42"/>
      <c r="G34" s="1"/>
      <c r="H34" s="1"/>
      <c r="I34" s="1"/>
      <c r="J34" s="1"/>
      <c r="K34" s="1"/>
      <c r="L34" s="1"/>
      <c r="M34" s="1"/>
      <c r="N34" s="1"/>
    </row>
    <row r="35" spans="1:14" ht="16.5" x14ac:dyDescent="0.3">
      <c r="A35" s="1"/>
      <c r="B35" s="1"/>
      <c r="C35" s="1"/>
      <c r="D35" s="51" t="s">
        <v>29</v>
      </c>
      <c r="E35" s="42">
        <v>44986</v>
      </c>
      <c r="F35" s="42"/>
      <c r="G35" s="1"/>
      <c r="H35" s="1"/>
      <c r="I35" s="1"/>
      <c r="J35" s="1"/>
      <c r="K35" s="1"/>
      <c r="L35" s="1"/>
      <c r="M35" s="1"/>
      <c r="N35" s="1"/>
    </row>
    <row r="36" spans="1:14" ht="16.5" x14ac:dyDescent="0.3">
      <c r="A36" s="1"/>
      <c r="B36" s="1"/>
      <c r="C36" s="1"/>
      <c r="D36" s="54" t="s">
        <v>30</v>
      </c>
      <c r="E36" s="43"/>
      <c r="F36" s="43"/>
      <c r="G36" s="1"/>
      <c r="H36" s="1"/>
      <c r="I36" s="1"/>
      <c r="J36" s="1"/>
      <c r="K36" s="1"/>
      <c r="L36" s="1"/>
      <c r="M36" s="1"/>
      <c r="N36" s="1"/>
    </row>
    <row r="37" spans="1:14" ht="16.5" x14ac:dyDescent="0.3">
      <c r="A37" s="1"/>
      <c r="B37" s="1"/>
      <c r="C37" s="1"/>
      <c r="D37" s="54" t="s">
        <v>31</v>
      </c>
      <c r="E37" s="42"/>
      <c r="F37" s="42"/>
      <c r="G37" s="1"/>
      <c r="H37" s="1"/>
      <c r="I37" s="19"/>
      <c r="J37" s="1"/>
      <c r="K37" s="1"/>
      <c r="L37" s="1"/>
      <c r="M37" s="1"/>
      <c r="N37" s="1"/>
    </row>
    <row r="38" spans="1:14" ht="16.5" x14ac:dyDescent="0.3">
      <c r="A38" s="1"/>
      <c r="B38" s="1"/>
      <c r="C38" s="1"/>
      <c r="D38" s="54" t="s">
        <v>32</v>
      </c>
      <c r="E38" s="42"/>
      <c r="F38" s="42"/>
      <c r="G38" s="19"/>
      <c r="H38" s="1"/>
      <c r="I38" s="1"/>
      <c r="J38" s="1"/>
      <c r="K38" s="1"/>
      <c r="L38" s="1"/>
      <c r="M38" s="1"/>
      <c r="N38" s="1"/>
    </row>
    <row r="39" spans="1:14" ht="16.5" x14ac:dyDescent="0.3">
      <c r="A39" s="1"/>
      <c r="B39" s="1"/>
      <c r="C39" s="1"/>
      <c r="D39" s="54" t="s">
        <v>33</v>
      </c>
      <c r="E39" s="42"/>
      <c r="F39" s="42"/>
      <c r="G39" s="1"/>
      <c r="H39" s="1"/>
      <c r="I39" s="1"/>
      <c r="J39" s="1"/>
      <c r="K39" s="1"/>
      <c r="L39" s="1"/>
      <c r="M39" s="1"/>
      <c r="N39" s="1"/>
    </row>
    <row r="40" spans="1:14" ht="16.5" x14ac:dyDescent="0.3">
      <c r="A40" s="1"/>
      <c r="B40" s="1"/>
      <c r="C40" s="1"/>
      <c r="D40" s="51" t="s">
        <v>34</v>
      </c>
      <c r="E40" s="42">
        <v>44994</v>
      </c>
      <c r="F40" s="42"/>
      <c r="G40" s="1"/>
      <c r="H40" s="1"/>
      <c r="I40" s="1"/>
      <c r="J40" s="1"/>
      <c r="K40" s="1"/>
      <c r="L40" s="1"/>
      <c r="M40" s="1"/>
      <c r="N40" s="1"/>
    </row>
    <row r="41" spans="1:14" ht="16.5" x14ac:dyDescent="0.3">
      <c r="A41" s="1"/>
      <c r="B41" s="1"/>
      <c r="C41" s="1"/>
      <c r="D41" s="54" t="s">
        <v>35</v>
      </c>
      <c r="E41" s="42"/>
      <c r="F41" s="42"/>
      <c r="G41" s="1"/>
      <c r="H41" s="1"/>
      <c r="I41" s="19"/>
      <c r="J41" s="1"/>
      <c r="K41" s="1"/>
      <c r="L41" s="1"/>
      <c r="M41" s="1"/>
      <c r="N41" s="1"/>
    </row>
    <row r="42" spans="1:14" ht="16.5" x14ac:dyDescent="0.3">
      <c r="A42" s="1"/>
      <c r="B42" s="1"/>
      <c r="C42" s="1"/>
      <c r="D42" s="54" t="s">
        <v>36</v>
      </c>
      <c r="E42" s="42"/>
      <c r="F42" s="42"/>
      <c r="G42" s="19"/>
      <c r="H42" s="1"/>
      <c r="I42" s="1"/>
      <c r="J42" s="1"/>
      <c r="K42" s="1"/>
      <c r="L42" s="1"/>
      <c r="M42" s="1"/>
      <c r="N42" s="1"/>
    </row>
    <row r="43" spans="1:14" ht="16.5" x14ac:dyDescent="0.3">
      <c r="A43" s="1"/>
      <c r="B43" s="1"/>
      <c r="C43" s="1"/>
      <c r="D43" s="53" t="s">
        <v>37</v>
      </c>
      <c r="E43" s="42"/>
      <c r="F43" s="42">
        <v>45019</v>
      </c>
      <c r="G43" s="1"/>
      <c r="H43" s="1"/>
      <c r="I43" s="1"/>
      <c r="J43" s="1"/>
      <c r="K43" s="1"/>
      <c r="L43" s="1"/>
      <c r="M43" s="1"/>
      <c r="N43" s="1"/>
    </row>
    <row r="44" spans="1:14" ht="16.5" x14ac:dyDescent="0.3">
      <c r="A44" s="1"/>
      <c r="B44" s="1"/>
      <c r="C44" s="1"/>
      <c r="D44" s="55" t="s">
        <v>38</v>
      </c>
      <c r="E44" s="42"/>
      <c r="F44" s="42"/>
      <c r="G44" s="1"/>
      <c r="H44" s="1"/>
      <c r="I44" s="1"/>
      <c r="J44" s="1"/>
      <c r="K44" s="1"/>
      <c r="L44" s="1"/>
      <c r="M44" s="1"/>
      <c r="N44" s="1"/>
    </row>
    <row r="45" spans="1:14" ht="16.5" x14ac:dyDescent="0.3">
      <c r="A45" s="1"/>
      <c r="B45" s="1"/>
      <c r="C45" s="1"/>
      <c r="D45" s="54" t="s">
        <v>39</v>
      </c>
      <c r="E45" s="43"/>
      <c r="F45" s="43"/>
      <c r="G45" s="1"/>
      <c r="H45" s="1"/>
      <c r="I45" s="1"/>
      <c r="J45" s="1"/>
      <c r="K45" s="1"/>
      <c r="L45" s="1"/>
      <c r="M45" s="1"/>
      <c r="N45" s="1"/>
    </row>
    <row r="46" spans="1:14" ht="16.5" x14ac:dyDescent="0.3">
      <c r="A46" s="1"/>
      <c r="B46" s="1"/>
      <c r="C46" s="1"/>
      <c r="D46" s="54" t="s">
        <v>40</v>
      </c>
      <c r="E46" s="42"/>
      <c r="F46" s="42"/>
      <c r="G46" s="1"/>
      <c r="H46" s="1"/>
      <c r="I46" s="1"/>
      <c r="J46" s="1"/>
      <c r="K46" s="1"/>
      <c r="L46" s="1"/>
      <c r="M46" s="1"/>
      <c r="N46" s="1"/>
    </row>
    <row r="47" spans="1:14" ht="16.5" x14ac:dyDescent="0.3">
      <c r="A47" s="1"/>
      <c r="B47" s="1"/>
      <c r="C47" s="1"/>
      <c r="D47" s="54" t="s">
        <v>41</v>
      </c>
      <c r="E47" s="42"/>
      <c r="F47" s="42"/>
      <c r="G47" s="1"/>
      <c r="H47" s="1"/>
      <c r="I47" s="1"/>
      <c r="J47" s="1"/>
      <c r="K47" s="1"/>
      <c r="L47" s="1"/>
      <c r="M47" s="1"/>
      <c r="N47" s="1"/>
    </row>
    <row r="48" spans="1:14" ht="16.5" x14ac:dyDescent="0.3">
      <c r="A48" s="1"/>
      <c r="B48" s="1"/>
      <c r="C48" s="1"/>
      <c r="D48" s="54" t="s">
        <v>42</v>
      </c>
      <c r="E48" s="42"/>
      <c r="F48" s="42"/>
      <c r="G48" s="1"/>
      <c r="H48" s="1"/>
      <c r="I48" s="19"/>
      <c r="J48" s="1"/>
      <c r="K48" s="1"/>
      <c r="L48" s="1"/>
      <c r="M48" s="1"/>
      <c r="N48" s="1"/>
    </row>
    <row r="49" spans="1:14" ht="16.5" x14ac:dyDescent="0.3">
      <c r="A49" s="1"/>
      <c r="B49" s="1"/>
      <c r="C49" s="1"/>
      <c r="D49" s="54" t="s">
        <v>43</v>
      </c>
      <c r="E49" s="42"/>
      <c r="F49" s="42"/>
      <c r="G49" s="19"/>
      <c r="H49" s="1"/>
      <c r="I49" s="1"/>
      <c r="J49" s="1"/>
      <c r="K49" s="1"/>
      <c r="L49" s="1"/>
      <c r="M49" s="1"/>
      <c r="N49" s="1"/>
    </row>
    <row r="50" spans="1:14" ht="16.5" x14ac:dyDescent="0.3">
      <c r="A50" s="1"/>
      <c r="B50" s="1"/>
      <c r="C50" s="1"/>
      <c r="D50" s="54" t="s">
        <v>44</v>
      </c>
      <c r="E50" s="42"/>
      <c r="F50" s="42"/>
      <c r="G50" s="1"/>
      <c r="H50" s="1"/>
      <c r="I50" s="1"/>
      <c r="J50" s="1"/>
      <c r="K50" s="1"/>
      <c r="L50" s="1"/>
      <c r="M50" s="1"/>
      <c r="N50" s="1"/>
    </row>
    <row r="51" spans="1:14" ht="16.5" x14ac:dyDescent="0.3">
      <c r="A51" s="1"/>
      <c r="B51" s="1"/>
      <c r="C51" s="1"/>
      <c r="D51" s="54" t="s">
        <v>45</v>
      </c>
      <c r="E51" s="42"/>
      <c r="F51" s="42"/>
      <c r="G51" s="1"/>
      <c r="H51" s="1"/>
      <c r="I51" s="1"/>
      <c r="J51" s="1"/>
      <c r="K51" s="1"/>
      <c r="L51" s="1"/>
      <c r="M51" s="1"/>
      <c r="N51" s="1"/>
    </row>
    <row r="52" spans="1:14" ht="16.5" x14ac:dyDescent="0.3">
      <c r="A52" s="1"/>
      <c r="B52" s="1"/>
      <c r="C52" s="1"/>
      <c r="D52" s="51" t="s">
        <v>46</v>
      </c>
      <c r="E52" s="42">
        <v>45001</v>
      </c>
      <c r="F52" s="42"/>
      <c r="G52" s="1"/>
      <c r="H52" s="1"/>
      <c r="I52" s="1"/>
      <c r="J52" s="1"/>
      <c r="K52" s="1"/>
      <c r="L52" s="1"/>
      <c r="M52" s="1"/>
      <c r="N52" s="1"/>
    </row>
    <row r="53" spans="1:14" ht="16.5" x14ac:dyDescent="0.3">
      <c r="A53" s="1"/>
      <c r="B53" s="1"/>
      <c r="C53" s="1"/>
      <c r="D53" s="54" t="s">
        <v>47</v>
      </c>
      <c r="E53" s="43"/>
      <c r="F53" s="43"/>
      <c r="G53" s="1"/>
      <c r="H53" s="1"/>
      <c r="I53" s="1"/>
      <c r="J53" s="1"/>
      <c r="K53" s="1"/>
      <c r="L53" s="1"/>
      <c r="M53" s="1"/>
      <c r="N53" s="1"/>
    </row>
    <row r="54" spans="1:14" ht="16.5" x14ac:dyDescent="0.3">
      <c r="A54" s="1"/>
      <c r="B54" s="1"/>
      <c r="C54" s="1"/>
      <c r="D54" s="53" t="s">
        <v>48</v>
      </c>
      <c r="E54" s="42"/>
      <c r="F54" s="42">
        <v>45033</v>
      </c>
      <c r="G54" s="1"/>
      <c r="H54" s="1"/>
      <c r="I54" s="1"/>
      <c r="J54" s="1"/>
      <c r="K54" s="1"/>
      <c r="L54" s="1"/>
      <c r="M54" s="1"/>
      <c r="N54" s="1"/>
    </row>
    <row r="55" spans="1:14" ht="16.5" x14ac:dyDescent="0.3">
      <c r="A55" s="1"/>
      <c r="B55" s="1"/>
      <c r="C55" s="1"/>
      <c r="D55" s="54" t="s">
        <v>49</v>
      </c>
      <c r="E55" s="42"/>
      <c r="F55" s="42"/>
      <c r="G55" s="1"/>
      <c r="H55" s="1"/>
      <c r="I55" s="1"/>
      <c r="J55" s="1"/>
      <c r="K55" s="1"/>
      <c r="L55" s="1"/>
      <c r="M55" s="1"/>
      <c r="N55" s="1"/>
    </row>
    <row r="56" spans="1:14" ht="16.5" x14ac:dyDescent="0.3">
      <c r="A56" s="1"/>
      <c r="B56" s="1"/>
      <c r="C56" s="1"/>
      <c r="D56" s="54" t="s">
        <v>50</v>
      </c>
      <c r="E56" s="42"/>
      <c r="F56" s="42"/>
      <c r="G56" s="1"/>
      <c r="H56" s="1"/>
      <c r="I56" s="1"/>
      <c r="J56" s="1"/>
      <c r="K56" s="1"/>
      <c r="L56" s="1"/>
      <c r="M56" s="1"/>
      <c r="N56" s="1"/>
    </row>
    <row r="57" spans="1:14" ht="16.5" x14ac:dyDescent="0.3">
      <c r="A57" s="1"/>
      <c r="B57" s="1"/>
      <c r="C57" s="1"/>
      <c r="D57" s="54" t="s">
        <v>51</v>
      </c>
      <c r="E57" s="42"/>
      <c r="F57" s="42"/>
      <c r="G57" s="1"/>
      <c r="H57" s="1"/>
      <c r="I57" s="1"/>
      <c r="J57" s="1"/>
      <c r="K57" s="1"/>
      <c r="L57" s="1"/>
      <c r="M57" s="1"/>
      <c r="N57" s="1"/>
    </row>
    <row r="58" spans="1:14" ht="16.5" x14ac:dyDescent="0.3">
      <c r="A58" s="1"/>
      <c r="B58" s="1"/>
      <c r="C58" s="1"/>
      <c r="D58" s="54" t="s">
        <v>52</v>
      </c>
      <c r="E58" s="42"/>
      <c r="F58" s="42"/>
      <c r="G58" s="1"/>
      <c r="H58" s="1"/>
      <c r="I58" s="1"/>
      <c r="J58" s="1"/>
      <c r="K58" s="1"/>
      <c r="L58" s="1"/>
      <c r="M58" s="1"/>
      <c r="N58" s="1"/>
    </row>
    <row r="59" spans="1:14" ht="16.5" x14ac:dyDescent="0.3">
      <c r="A59" s="1"/>
      <c r="B59" s="1"/>
      <c r="C59" s="1"/>
      <c r="D59" s="51" t="s">
        <v>53</v>
      </c>
      <c r="E59" s="42">
        <v>45015</v>
      </c>
      <c r="F59" s="42"/>
      <c r="G59" s="1"/>
      <c r="H59" s="1"/>
      <c r="I59" s="1"/>
      <c r="J59" s="1"/>
      <c r="K59" s="1"/>
      <c r="L59" s="1"/>
      <c r="M59" s="1"/>
      <c r="N59" s="1"/>
    </row>
    <row r="60" spans="1:14" ht="16.5" x14ac:dyDescent="0.3">
      <c r="A60" s="1"/>
      <c r="B60" s="1"/>
      <c r="C60" s="1"/>
      <c r="D60" s="54" t="s">
        <v>54</v>
      </c>
      <c r="E60" s="42"/>
      <c r="F60" s="42"/>
      <c r="G60" s="1"/>
      <c r="H60" s="1"/>
      <c r="I60" s="1"/>
      <c r="J60" s="1"/>
      <c r="K60" s="1"/>
      <c r="L60" s="1"/>
      <c r="M60" s="1"/>
      <c r="N60" s="1"/>
    </row>
    <row r="61" spans="1:14" ht="16.5" x14ac:dyDescent="0.3">
      <c r="A61" s="1"/>
      <c r="B61" s="1"/>
      <c r="C61" s="1"/>
      <c r="D61" s="51" t="s">
        <v>55</v>
      </c>
      <c r="E61" s="42">
        <v>45014</v>
      </c>
      <c r="F61" s="42"/>
      <c r="G61" s="1"/>
      <c r="H61" s="1"/>
      <c r="I61" s="1"/>
      <c r="J61" s="1"/>
      <c r="K61" s="1"/>
      <c r="L61" s="1"/>
      <c r="M61" s="1"/>
      <c r="N61" s="1"/>
    </row>
    <row r="62" spans="1:14" ht="16.5" x14ac:dyDescent="0.3">
      <c r="A62" s="1"/>
      <c r="B62" s="1"/>
      <c r="C62" s="1"/>
      <c r="D62" s="54" t="s">
        <v>56</v>
      </c>
      <c r="E62" s="42"/>
      <c r="F62" s="42"/>
      <c r="G62" s="1"/>
      <c r="H62" s="1"/>
      <c r="I62" s="1"/>
      <c r="J62" s="1"/>
      <c r="K62" s="1"/>
      <c r="L62" s="1"/>
      <c r="M62" s="1"/>
      <c r="N62" s="1"/>
    </row>
    <row r="63" spans="1:14" ht="16.5" x14ac:dyDescent="0.3">
      <c r="A63" s="1"/>
      <c r="B63" s="1"/>
      <c r="C63" s="1"/>
      <c r="D63" s="54" t="s">
        <v>57</v>
      </c>
      <c r="E63" s="42"/>
      <c r="F63" s="42"/>
      <c r="G63" s="1"/>
      <c r="H63" s="1"/>
      <c r="I63" s="1"/>
      <c r="J63" s="1"/>
      <c r="K63" s="1"/>
      <c r="L63" s="1"/>
      <c r="M63" s="1"/>
      <c r="N63" s="1"/>
    </row>
    <row r="64" spans="1:14" ht="16.5" x14ac:dyDescent="0.3">
      <c r="A64" s="1"/>
      <c r="B64" s="1"/>
      <c r="C64" s="1"/>
      <c r="D64" s="51" t="s">
        <v>58</v>
      </c>
      <c r="E64" s="42">
        <v>44993</v>
      </c>
      <c r="F64" s="42"/>
      <c r="G64" s="1"/>
      <c r="H64" s="1"/>
      <c r="I64" s="1"/>
      <c r="J64" s="1"/>
      <c r="K64" s="1"/>
      <c r="L64" s="1"/>
      <c r="M64" s="1"/>
      <c r="N64" s="1"/>
    </row>
    <row r="65" spans="1:14" ht="16.5" x14ac:dyDescent="0.3">
      <c r="A65" s="1"/>
      <c r="B65" s="1"/>
      <c r="C65" s="1"/>
      <c r="D65" s="54" t="s">
        <v>59</v>
      </c>
      <c r="E65" s="43"/>
      <c r="F65" s="43"/>
      <c r="G65" s="1"/>
      <c r="H65" s="1"/>
      <c r="I65" s="1"/>
      <c r="J65" s="1"/>
      <c r="K65" s="1"/>
      <c r="L65" s="1"/>
      <c r="M65" s="1"/>
      <c r="N65" s="1"/>
    </row>
    <row r="66" spans="1:14" ht="16.5" x14ac:dyDescent="0.3">
      <c r="A66" s="1"/>
      <c r="B66" s="1"/>
      <c r="C66" s="1"/>
      <c r="D66" s="54" t="s">
        <v>60</v>
      </c>
      <c r="E66" s="43"/>
      <c r="F66" s="43"/>
      <c r="G66" s="1"/>
      <c r="H66" s="1"/>
      <c r="I66" s="1"/>
      <c r="J66" s="1"/>
      <c r="K66" s="1"/>
      <c r="L66" s="1"/>
      <c r="M66" s="1"/>
      <c r="N66" s="1"/>
    </row>
    <row r="67" spans="1:14" ht="16.5" x14ac:dyDescent="0.3">
      <c r="A67" s="1"/>
      <c r="B67" s="1"/>
      <c r="C67" s="1"/>
      <c r="D67" s="54" t="s">
        <v>61</v>
      </c>
      <c r="E67" s="42"/>
      <c r="F67" s="42"/>
      <c r="G67" s="1"/>
      <c r="H67" s="1"/>
      <c r="I67" s="1"/>
      <c r="J67" s="1"/>
      <c r="K67" s="1"/>
      <c r="L67" s="1"/>
      <c r="M67" s="1"/>
      <c r="N67" s="1"/>
    </row>
    <row r="68" spans="1:14" ht="16.5" x14ac:dyDescent="0.3">
      <c r="A68" s="1"/>
      <c r="B68" s="1"/>
      <c r="C68" s="1"/>
      <c r="D68" s="54" t="s">
        <v>62</v>
      </c>
      <c r="E68" s="43"/>
      <c r="F68" s="43"/>
      <c r="G68" s="1"/>
      <c r="H68" s="1"/>
      <c r="I68" s="1"/>
      <c r="J68" s="1"/>
      <c r="K68" s="1"/>
      <c r="L68" s="1"/>
      <c r="M68" s="1"/>
      <c r="N68" s="1"/>
    </row>
    <row r="69" spans="1:14" ht="16.5" x14ac:dyDescent="0.25">
      <c r="A69" s="1"/>
      <c r="B69" s="1"/>
      <c r="C69" s="1"/>
      <c r="D69" s="51" t="s">
        <v>63</v>
      </c>
      <c r="E69" s="41">
        <v>44974</v>
      </c>
      <c r="F69" s="41"/>
      <c r="G69" s="1"/>
      <c r="H69" s="1"/>
      <c r="I69" s="1"/>
      <c r="J69" s="1"/>
      <c r="K69" s="1"/>
      <c r="L69" s="1"/>
      <c r="M69" s="1"/>
      <c r="N69" s="1"/>
    </row>
    <row r="70" spans="1:14" ht="16.5" x14ac:dyDescent="0.3">
      <c r="A70" s="1"/>
      <c r="B70" s="1"/>
      <c r="C70" s="1"/>
      <c r="D70" s="51" t="s">
        <v>64</v>
      </c>
      <c r="E70" s="42">
        <v>44980</v>
      </c>
      <c r="F70" s="42"/>
      <c r="G70" s="1"/>
      <c r="H70" s="1"/>
      <c r="I70" s="1"/>
      <c r="J70" s="1"/>
      <c r="K70" s="1"/>
      <c r="L70" s="1"/>
      <c r="M70" s="1"/>
      <c r="N70" s="1"/>
    </row>
    <row r="71" spans="1:14" ht="16.5" x14ac:dyDescent="0.3">
      <c r="A71" s="1"/>
      <c r="B71" s="1"/>
      <c r="C71" s="1"/>
      <c r="D71" s="54" t="s">
        <v>65</v>
      </c>
      <c r="E71" s="42"/>
      <c r="F71" s="42"/>
      <c r="G71" s="1"/>
      <c r="H71" s="1"/>
      <c r="I71" s="1"/>
      <c r="J71" s="1"/>
      <c r="K71" s="1"/>
      <c r="L71" s="1"/>
      <c r="M71" s="1"/>
      <c r="N71" s="1"/>
    </row>
    <row r="72" spans="1:14" ht="16.5" x14ac:dyDescent="0.3">
      <c r="A72" s="1"/>
      <c r="B72" s="1"/>
      <c r="C72" s="1"/>
      <c r="D72" s="54" t="s">
        <v>66</v>
      </c>
      <c r="E72" s="42"/>
      <c r="F72" s="42"/>
      <c r="G72" s="1"/>
      <c r="H72" s="1"/>
      <c r="I72" s="1"/>
      <c r="J72" s="1"/>
      <c r="K72" s="1"/>
      <c r="L72" s="1"/>
      <c r="M72" s="1"/>
      <c r="N72" s="1"/>
    </row>
    <row r="73" spans="1:14" ht="16.5" x14ac:dyDescent="0.3">
      <c r="A73" s="1"/>
      <c r="B73" s="1"/>
      <c r="C73" s="1"/>
      <c r="D73" s="51" t="s">
        <v>67</v>
      </c>
      <c r="E73" s="42">
        <v>45016</v>
      </c>
      <c r="F73" s="42"/>
      <c r="G73" s="1"/>
      <c r="H73" s="1"/>
      <c r="I73" s="1"/>
      <c r="J73" s="1"/>
      <c r="K73" s="1"/>
      <c r="L73" s="1"/>
      <c r="M73" s="1"/>
      <c r="N73" s="1"/>
    </row>
    <row r="74" spans="1:14" ht="16.5" x14ac:dyDescent="0.3">
      <c r="A74" s="1"/>
      <c r="B74" s="1"/>
      <c r="C74" s="1"/>
      <c r="D74" s="54" t="s">
        <v>68</v>
      </c>
      <c r="E74" s="42"/>
      <c r="F74" s="42"/>
      <c r="G74" s="1"/>
      <c r="H74" s="1"/>
      <c r="I74" s="1"/>
      <c r="J74" s="1"/>
      <c r="K74" s="1"/>
      <c r="L74" s="1"/>
      <c r="M74" s="1"/>
      <c r="N74" s="1"/>
    </row>
    <row r="75" spans="1:14" ht="16.5" x14ac:dyDescent="0.3">
      <c r="A75" s="1"/>
      <c r="B75" s="1"/>
      <c r="C75" s="1"/>
      <c r="D75" s="56" t="s">
        <v>69</v>
      </c>
      <c r="E75" s="42"/>
      <c r="F75" s="42"/>
      <c r="G75" s="1"/>
      <c r="H75" s="1"/>
      <c r="I75" s="1"/>
      <c r="J75" s="1"/>
      <c r="K75" s="1"/>
      <c r="L75" s="1"/>
      <c r="M75" s="1"/>
      <c r="N75" s="1"/>
    </row>
    <row r="76" spans="1:14" ht="16.5" x14ac:dyDescent="0.3">
      <c r="A76" s="1"/>
      <c r="B76" s="1"/>
      <c r="C76" s="1"/>
      <c r="D76" s="51" t="s">
        <v>70</v>
      </c>
      <c r="E76" s="42">
        <v>45016</v>
      </c>
      <c r="F76" s="42"/>
      <c r="G76" s="1"/>
      <c r="H76" s="1"/>
      <c r="I76" s="18"/>
      <c r="J76" s="1"/>
      <c r="K76" s="1"/>
      <c r="L76" s="1"/>
      <c r="M76" s="1"/>
      <c r="N76" s="1"/>
    </row>
    <row r="77" spans="1:14" ht="16.5" x14ac:dyDescent="0.3">
      <c r="A77" s="1"/>
      <c r="B77" s="1"/>
      <c r="C77" s="1"/>
      <c r="D77" s="54" t="s">
        <v>71</v>
      </c>
      <c r="E77" s="42"/>
      <c r="F77" s="42"/>
      <c r="G77" s="18"/>
      <c r="H77" s="1"/>
      <c r="I77" s="1"/>
      <c r="J77" s="1"/>
      <c r="K77" s="1"/>
      <c r="L77" s="1"/>
      <c r="M77" s="1"/>
      <c r="N77" s="1"/>
    </row>
    <row r="78" spans="1:14" ht="16.5" x14ac:dyDescent="0.3">
      <c r="A78" s="1"/>
      <c r="B78" s="1"/>
      <c r="C78" s="1"/>
      <c r="D78" s="54" t="s">
        <v>72</v>
      </c>
      <c r="E78" s="43"/>
      <c r="F78" s="43"/>
      <c r="G78" s="1"/>
      <c r="H78" s="1"/>
      <c r="I78" s="1"/>
      <c r="J78" s="1"/>
      <c r="K78" s="1"/>
      <c r="L78" s="1"/>
      <c r="M78" s="1"/>
      <c r="N78" s="1"/>
    </row>
    <row r="79" spans="1:14" ht="16.5" x14ac:dyDescent="0.3">
      <c r="A79" s="1"/>
      <c r="B79" s="1"/>
      <c r="C79" s="1"/>
      <c r="D79" s="54" t="s">
        <v>73</v>
      </c>
      <c r="E79" s="42"/>
      <c r="F79" s="42"/>
      <c r="G79" s="1"/>
      <c r="H79" s="1"/>
      <c r="I79" s="1"/>
      <c r="J79" s="1"/>
      <c r="K79" s="1"/>
      <c r="L79" s="1"/>
      <c r="M79" s="1"/>
      <c r="N79" s="1"/>
    </row>
    <row r="80" spans="1:14" ht="16.5" x14ac:dyDescent="0.3">
      <c r="A80" s="1"/>
      <c r="B80" s="1"/>
      <c r="C80" s="1"/>
      <c r="D80" s="54" t="s">
        <v>74</v>
      </c>
      <c r="E80" s="42"/>
      <c r="F80" s="42"/>
      <c r="G80" s="1"/>
      <c r="H80" s="1"/>
      <c r="I80" s="1"/>
      <c r="J80" s="1"/>
      <c r="K80" s="1"/>
      <c r="L80" s="1"/>
      <c r="M80" s="1"/>
      <c r="N80" s="1"/>
    </row>
    <row r="81" spans="1:14" ht="16.5" x14ac:dyDescent="0.3">
      <c r="A81" s="1"/>
      <c r="B81" s="1"/>
      <c r="C81" s="1"/>
      <c r="D81" s="54" t="s">
        <v>75</v>
      </c>
      <c r="E81" s="43"/>
      <c r="F81" s="43"/>
      <c r="G81" s="1"/>
      <c r="H81" s="1"/>
      <c r="I81" s="1"/>
      <c r="J81" s="1"/>
      <c r="K81" s="1"/>
      <c r="L81" s="1"/>
      <c r="M81" s="1"/>
      <c r="N81" s="1"/>
    </row>
    <row r="82" spans="1:14" ht="16.5" x14ac:dyDescent="0.3">
      <c r="A82" s="1"/>
      <c r="B82" s="1"/>
      <c r="C82" s="1"/>
      <c r="D82" s="51" t="s">
        <v>76</v>
      </c>
      <c r="E82" s="42">
        <v>45000</v>
      </c>
      <c r="F82" s="42"/>
      <c r="G82" s="1"/>
      <c r="H82" s="1"/>
      <c r="I82" s="1"/>
      <c r="J82" s="1"/>
      <c r="K82" s="1"/>
      <c r="L82" s="1"/>
      <c r="M82" s="1"/>
      <c r="N82" s="1"/>
    </row>
    <row r="83" spans="1:14" ht="16.5" x14ac:dyDescent="0.3">
      <c r="A83" s="1"/>
      <c r="B83" s="1"/>
      <c r="C83" s="1"/>
      <c r="D83" s="54" t="s">
        <v>77</v>
      </c>
      <c r="E83" s="42"/>
      <c r="F83" s="42"/>
      <c r="G83" s="1"/>
      <c r="H83" s="1"/>
      <c r="I83" s="1"/>
      <c r="J83" s="1"/>
      <c r="K83" s="1"/>
      <c r="L83" s="1"/>
      <c r="M83" s="1"/>
      <c r="N83" s="1"/>
    </row>
    <row r="84" spans="1:14" ht="16.5" x14ac:dyDescent="0.3">
      <c r="A84" s="1"/>
      <c r="B84" s="1"/>
      <c r="C84" s="1"/>
      <c r="D84" s="51" t="s">
        <v>78</v>
      </c>
      <c r="E84" s="42">
        <v>45005</v>
      </c>
      <c r="F84" s="42"/>
      <c r="G84" s="1"/>
      <c r="H84" s="1"/>
      <c r="I84" s="19"/>
      <c r="J84" s="1"/>
      <c r="K84" s="1"/>
      <c r="L84" s="1"/>
      <c r="M84" s="1"/>
      <c r="N84" s="1"/>
    </row>
    <row r="85" spans="1:14" ht="16.5" x14ac:dyDescent="0.3">
      <c r="A85" s="1"/>
      <c r="B85" s="1"/>
      <c r="C85" s="1"/>
      <c r="D85" s="51" t="s">
        <v>79</v>
      </c>
      <c r="E85" s="42">
        <v>45014</v>
      </c>
      <c r="F85" s="42"/>
      <c r="G85" s="19"/>
      <c r="H85" s="1"/>
      <c r="I85" s="1"/>
      <c r="J85" s="1"/>
      <c r="K85" s="1"/>
      <c r="L85" s="1"/>
      <c r="M85" s="1"/>
      <c r="N85" s="1"/>
    </row>
    <row r="86" spans="1:14" ht="16.5" x14ac:dyDescent="0.3">
      <c r="A86" s="1"/>
      <c r="B86" s="1"/>
      <c r="C86" s="1"/>
      <c r="D86" s="54" t="s">
        <v>80</v>
      </c>
      <c r="E86" s="42"/>
      <c r="F86" s="42"/>
      <c r="G86" s="1"/>
      <c r="H86" s="1"/>
      <c r="I86" s="1"/>
      <c r="J86" s="1"/>
      <c r="K86" s="1"/>
      <c r="L86" s="1"/>
      <c r="M86" s="1"/>
      <c r="N86" s="1"/>
    </row>
    <row r="87" spans="1:14" ht="16.5" x14ac:dyDescent="0.3">
      <c r="A87" s="1"/>
      <c r="B87" s="1"/>
      <c r="C87" s="1"/>
      <c r="D87" s="54" t="s">
        <v>81</v>
      </c>
      <c r="E87" s="42"/>
      <c r="F87" s="42"/>
      <c r="G87" s="1"/>
      <c r="H87" s="1"/>
      <c r="I87" s="1"/>
      <c r="J87" s="1"/>
      <c r="K87" s="1"/>
      <c r="L87" s="1"/>
      <c r="M87" s="1"/>
      <c r="N87" s="1"/>
    </row>
    <row r="88" spans="1:14" ht="16.5" x14ac:dyDescent="0.3">
      <c r="A88" s="1"/>
      <c r="B88" s="1"/>
      <c r="C88" s="1"/>
      <c r="D88" s="54" t="s">
        <v>82</v>
      </c>
      <c r="E88" s="42"/>
      <c r="F88" s="42"/>
      <c r="G88" s="1"/>
      <c r="H88" s="1"/>
      <c r="I88" s="1"/>
      <c r="J88" s="1"/>
      <c r="K88" s="1"/>
      <c r="L88" s="1"/>
      <c r="M88" s="1"/>
      <c r="N88" s="1"/>
    </row>
    <row r="89" spans="1:14" ht="16.5" x14ac:dyDescent="0.3">
      <c r="A89" s="1"/>
      <c r="B89" s="1"/>
      <c r="C89" s="1"/>
      <c r="D89" s="51" t="s">
        <v>83</v>
      </c>
      <c r="E89" s="42">
        <v>45007</v>
      </c>
      <c r="F89" s="42"/>
      <c r="G89" s="1"/>
      <c r="H89" s="1"/>
      <c r="I89" s="1"/>
      <c r="J89" s="1"/>
      <c r="K89" s="1"/>
      <c r="L89" s="1"/>
      <c r="M89" s="1"/>
      <c r="N89" s="1"/>
    </row>
    <row r="90" spans="1:14" ht="16.5" x14ac:dyDescent="0.3">
      <c r="A90" s="1"/>
      <c r="B90" s="1"/>
      <c r="C90" s="1"/>
      <c r="D90" s="54" t="s">
        <v>84</v>
      </c>
      <c r="E90" s="42"/>
      <c r="F90" s="42"/>
      <c r="G90" s="1"/>
      <c r="H90" s="1"/>
      <c r="I90" s="1"/>
      <c r="J90" s="1"/>
      <c r="K90" s="1"/>
      <c r="L90" s="1"/>
      <c r="M90" s="1"/>
      <c r="N90" s="1"/>
    </row>
    <row r="91" spans="1:14" ht="16.5" x14ac:dyDescent="0.3">
      <c r="A91" s="1"/>
      <c r="B91" s="1"/>
      <c r="C91" s="1"/>
      <c r="D91" s="51" t="s">
        <v>85</v>
      </c>
      <c r="E91" s="42">
        <v>45007</v>
      </c>
      <c r="F91" s="42"/>
      <c r="G91" s="1"/>
      <c r="H91" s="1"/>
      <c r="I91" s="1"/>
      <c r="J91" s="1"/>
      <c r="K91" s="1"/>
      <c r="L91" s="1"/>
      <c r="M91" s="1"/>
      <c r="N91" s="1"/>
    </row>
    <row r="92" spans="1:14" ht="16.5" x14ac:dyDescent="0.3">
      <c r="A92" s="1"/>
      <c r="B92" s="1"/>
      <c r="C92" s="1"/>
      <c r="D92" s="51" t="s">
        <v>86</v>
      </c>
      <c r="E92" s="42">
        <v>45013</v>
      </c>
      <c r="F92" s="42"/>
      <c r="G92" s="1"/>
      <c r="H92" s="1"/>
      <c r="I92" s="1"/>
      <c r="J92" s="1"/>
      <c r="K92" s="1"/>
      <c r="L92" s="1"/>
      <c r="M92" s="1"/>
      <c r="N92" s="1"/>
    </row>
    <row r="93" spans="1:14" ht="16.5" x14ac:dyDescent="0.3">
      <c r="A93" s="1"/>
      <c r="B93" s="1"/>
      <c r="C93" s="1"/>
      <c r="D93" s="51" t="s">
        <v>87</v>
      </c>
      <c r="E93" s="42">
        <v>44988</v>
      </c>
      <c r="F93" s="42"/>
      <c r="G93" s="1"/>
      <c r="H93" s="1"/>
      <c r="I93" s="1"/>
      <c r="J93" s="1"/>
      <c r="K93" s="1"/>
      <c r="L93" s="1"/>
      <c r="M93" s="1"/>
      <c r="N93" s="1"/>
    </row>
    <row r="94" spans="1:14" ht="16.5" x14ac:dyDescent="0.3">
      <c r="A94" s="1"/>
      <c r="B94" s="1"/>
      <c r="C94" s="1"/>
      <c r="D94" s="51" t="s">
        <v>88</v>
      </c>
      <c r="E94" s="42">
        <v>44993</v>
      </c>
      <c r="F94" s="42"/>
      <c r="G94" s="1"/>
      <c r="H94" s="1"/>
      <c r="I94" s="1"/>
      <c r="J94" s="1"/>
      <c r="K94" s="1"/>
      <c r="L94" s="1"/>
      <c r="M94" s="1"/>
      <c r="N94" s="1"/>
    </row>
    <row r="95" spans="1:14" ht="16.5" x14ac:dyDescent="0.3">
      <c r="A95" s="1"/>
      <c r="B95" s="1"/>
      <c r="C95" s="1"/>
      <c r="D95" s="54" t="s">
        <v>89</v>
      </c>
      <c r="E95" s="42"/>
      <c r="F95" s="42"/>
      <c r="G95" s="1"/>
      <c r="H95" s="1"/>
      <c r="I95" s="1"/>
      <c r="J95" s="1"/>
      <c r="K95" s="1"/>
      <c r="L95" s="1"/>
      <c r="M95" s="1"/>
      <c r="N95" s="1"/>
    </row>
    <row r="96" spans="1:14" ht="16.5" x14ac:dyDescent="0.3">
      <c r="A96" s="1"/>
      <c r="B96" s="1"/>
      <c r="C96" s="1"/>
      <c r="D96" s="54" t="s">
        <v>90</v>
      </c>
      <c r="E96" s="42"/>
      <c r="F96" s="42"/>
      <c r="G96" s="1"/>
      <c r="H96" s="1"/>
      <c r="I96" s="1"/>
      <c r="J96" s="1"/>
      <c r="K96" s="1"/>
      <c r="L96" s="1"/>
      <c r="M96" s="1"/>
      <c r="N96" s="1"/>
    </row>
    <row r="97" spans="1:14" ht="16.5" x14ac:dyDescent="0.3">
      <c r="A97" s="1"/>
      <c r="B97" s="1"/>
      <c r="C97" s="1"/>
      <c r="D97" s="51" t="s">
        <v>91</v>
      </c>
      <c r="E97" s="42">
        <v>44942</v>
      </c>
      <c r="F97" s="42"/>
      <c r="G97" s="1"/>
      <c r="H97" s="1"/>
      <c r="I97" s="1"/>
      <c r="J97" s="1"/>
      <c r="K97" s="1"/>
      <c r="L97" s="1"/>
      <c r="M97" s="1"/>
      <c r="N97" s="1"/>
    </row>
    <row r="98" spans="1:14" x14ac:dyDescent="0.25">
      <c r="A98" s="1"/>
      <c r="B98" s="1"/>
      <c r="C98" s="1"/>
      <c r="D98" s="1"/>
      <c r="E98" s="1"/>
      <c r="F98" s="1"/>
      <c r="G98" s="1"/>
      <c r="H98" s="1"/>
      <c r="I98" s="1"/>
      <c r="J98" s="1"/>
      <c r="K98" s="1"/>
      <c r="L98" s="1"/>
      <c r="M98" s="1"/>
      <c r="N98" s="1"/>
    </row>
    <row r="99" spans="1:14" ht="16.5" x14ac:dyDescent="0.3">
      <c r="A99" s="1"/>
      <c r="B99" s="1"/>
      <c r="C99" s="1"/>
      <c r="D99" s="1"/>
      <c r="E99" s="1"/>
      <c r="F99" s="1"/>
      <c r="G99" s="1"/>
      <c r="H99" s="6"/>
      <c r="I99" s="1"/>
      <c r="J99" s="1"/>
      <c r="K99" s="1"/>
      <c r="L99" s="1"/>
      <c r="M99" s="1"/>
      <c r="N99" s="1"/>
    </row>
    <row r="100" spans="1:14" ht="17.25" x14ac:dyDescent="0.3">
      <c r="A100" s="32" t="s">
        <v>92</v>
      </c>
      <c r="B100" s="14"/>
      <c r="C100" s="8"/>
      <c r="D100" s="8"/>
      <c r="E100" s="8"/>
      <c r="F100" s="14"/>
      <c r="G100" s="8"/>
      <c r="H100" s="15"/>
      <c r="I100" s="8"/>
      <c r="J100" s="8"/>
      <c r="K100" s="8"/>
      <c r="L100" s="8"/>
      <c r="M100" s="1"/>
      <c r="N100" s="1"/>
    </row>
    <row r="101" spans="1:14" ht="78" customHeight="1" x14ac:dyDescent="0.25">
      <c r="A101" s="45" t="s">
        <v>103</v>
      </c>
      <c r="B101" s="46"/>
      <c r="C101" s="46"/>
      <c r="D101" s="46"/>
      <c r="E101" s="46"/>
      <c r="F101" s="46"/>
      <c r="G101" s="46"/>
      <c r="H101" s="46"/>
      <c r="I101" s="46"/>
      <c r="J101" s="46"/>
      <c r="K101" s="46"/>
      <c r="L101" s="24"/>
      <c r="M101" s="1"/>
      <c r="N101" s="1"/>
    </row>
    <row r="102" spans="1:14" ht="51" customHeight="1" x14ac:dyDescent="0.25">
      <c r="A102" s="45" t="s">
        <v>97</v>
      </c>
      <c r="B102" s="46"/>
      <c r="C102" s="46"/>
      <c r="D102" s="46"/>
      <c r="E102" s="46"/>
      <c r="F102" s="46"/>
      <c r="G102" s="46"/>
      <c r="H102" s="46"/>
      <c r="I102" s="46"/>
      <c r="J102" s="46"/>
      <c r="K102" s="46"/>
      <c r="L102" s="27"/>
      <c r="M102" s="1"/>
      <c r="N102" s="1"/>
    </row>
    <row r="103" spans="1:14" ht="129.75" customHeight="1" x14ac:dyDescent="0.25">
      <c r="A103" s="45" t="s">
        <v>106</v>
      </c>
      <c r="B103" s="45"/>
      <c r="C103" s="45"/>
      <c r="D103" s="45"/>
      <c r="E103" s="45"/>
      <c r="F103" s="45"/>
      <c r="G103" s="45"/>
      <c r="H103" s="45"/>
      <c r="I103" s="45"/>
      <c r="J103" s="45"/>
      <c r="K103" s="45"/>
      <c r="L103" s="33"/>
      <c r="M103" s="1"/>
      <c r="N103" s="1"/>
    </row>
    <row r="104" spans="1:14" ht="75" customHeight="1" x14ac:dyDescent="0.25">
      <c r="A104" s="45" t="s">
        <v>98</v>
      </c>
      <c r="B104" s="45"/>
      <c r="C104" s="45"/>
      <c r="D104" s="45"/>
      <c r="E104" s="45"/>
      <c r="F104" s="45"/>
      <c r="G104" s="45"/>
      <c r="H104" s="45"/>
      <c r="I104" s="45"/>
      <c r="J104" s="45"/>
      <c r="K104" s="45"/>
      <c r="L104" s="24"/>
      <c r="M104" s="1"/>
      <c r="N104" s="1"/>
    </row>
    <row r="105" spans="1:14" ht="51.75" customHeight="1" x14ac:dyDescent="0.3">
      <c r="A105" s="44" t="s">
        <v>93</v>
      </c>
      <c r="B105" s="44"/>
      <c r="C105" s="44"/>
      <c r="D105" s="44"/>
      <c r="E105" s="44"/>
      <c r="F105" s="44"/>
      <c r="G105" s="44"/>
      <c r="H105" s="44"/>
      <c r="I105" s="44"/>
      <c r="J105" s="44"/>
      <c r="K105" s="44"/>
      <c r="L105" s="24"/>
      <c r="M105" s="1"/>
      <c r="N105" s="1"/>
    </row>
    <row r="106" spans="1:14" ht="24" customHeight="1" x14ac:dyDescent="0.3">
      <c r="A106" s="44" t="s">
        <v>94</v>
      </c>
      <c r="B106" s="44"/>
      <c r="C106" s="44"/>
      <c r="D106" s="44"/>
      <c r="E106" s="44"/>
      <c r="F106" s="44"/>
      <c r="G106" s="44"/>
      <c r="H106" s="44"/>
      <c r="I106" s="44"/>
      <c r="J106" s="44"/>
      <c r="K106" s="44"/>
      <c r="L106" s="34"/>
      <c r="M106" s="1"/>
      <c r="N106" s="1"/>
    </row>
    <row r="107" spans="1:14" ht="44.25" customHeight="1" x14ac:dyDescent="0.3">
      <c r="A107" s="44" t="s">
        <v>95</v>
      </c>
      <c r="B107" s="44"/>
      <c r="C107" s="44"/>
      <c r="D107" s="44"/>
      <c r="E107" s="44"/>
      <c r="F107" s="44"/>
      <c r="G107" s="44"/>
      <c r="H107" s="44"/>
      <c r="I107" s="44"/>
      <c r="J107" s="44"/>
      <c r="K107" s="44"/>
      <c r="L107" s="34"/>
      <c r="M107" s="1"/>
      <c r="N107" s="1"/>
    </row>
    <row r="108" spans="1:14" ht="39" customHeight="1" x14ac:dyDescent="0.3">
      <c r="A108" s="44" t="s">
        <v>104</v>
      </c>
      <c r="B108" s="44"/>
      <c r="C108" s="44"/>
      <c r="D108" s="44"/>
      <c r="E108" s="44"/>
      <c r="F108" s="44"/>
      <c r="G108" s="44"/>
      <c r="H108" s="44"/>
      <c r="I108" s="44"/>
      <c r="J108" s="44"/>
      <c r="K108" s="44"/>
      <c r="L108" s="34"/>
      <c r="M108" s="1"/>
      <c r="N108" s="1"/>
    </row>
    <row r="109" spans="1:14" ht="40.5" customHeight="1" x14ac:dyDescent="0.3">
      <c r="A109" s="44" t="s">
        <v>105</v>
      </c>
      <c r="B109" s="44"/>
      <c r="C109" s="44"/>
      <c r="D109" s="44"/>
      <c r="E109" s="44"/>
      <c r="F109" s="44"/>
      <c r="G109" s="44"/>
      <c r="H109" s="44"/>
      <c r="I109" s="44"/>
      <c r="J109" s="44"/>
      <c r="K109" s="44"/>
      <c r="L109" s="34"/>
      <c r="M109" s="1"/>
      <c r="N109" s="1"/>
    </row>
  </sheetData>
  <mergeCells count="11">
    <mergeCell ref="A102:K102"/>
    <mergeCell ref="A103:K103"/>
    <mergeCell ref="A104:K104"/>
    <mergeCell ref="B2:M2"/>
    <mergeCell ref="D5:E5"/>
    <mergeCell ref="A101:K101"/>
    <mergeCell ref="A109:K109"/>
    <mergeCell ref="A105:K105"/>
    <mergeCell ref="A106:K106"/>
    <mergeCell ref="A107:K107"/>
    <mergeCell ref="A108:K10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workbookViewId="0">
      <selection activeCell="A107" sqref="A107"/>
    </sheetView>
  </sheetViews>
  <sheetFormatPr baseColWidth="10" defaultRowHeight="15" x14ac:dyDescent="0.25"/>
  <cols>
    <col min="1" max="1" width="63.28515625" style="75" customWidth="1"/>
    <col min="2" max="2" width="33.85546875" style="75" bestFit="1" customWidth="1"/>
    <col min="3" max="3" width="18.140625" style="75" bestFit="1" customWidth="1"/>
    <col min="4" max="4" width="33.7109375" style="75" bestFit="1" customWidth="1"/>
    <col min="5" max="6" width="18.140625" style="75" bestFit="1" customWidth="1"/>
    <col min="7" max="7" width="36.85546875" style="75" bestFit="1" customWidth="1"/>
    <col min="8" max="8" width="24.7109375" style="75" bestFit="1" customWidth="1"/>
    <col min="9" max="9" width="18.140625" style="75" bestFit="1" customWidth="1"/>
    <col min="10" max="10" width="45" style="75" bestFit="1" customWidth="1"/>
    <col min="11" max="11" width="28" style="75" customWidth="1"/>
    <col min="12" max="256" width="11.42578125" style="75"/>
    <col min="257" max="257" width="63.28515625" style="75" customWidth="1"/>
    <col min="258" max="258" width="33.85546875" style="75" bestFit="1" customWidth="1"/>
    <col min="259" max="259" width="18.140625" style="75" bestFit="1" customWidth="1"/>
    <col min="260" max="260" width="33.7109375" style="75" bestFit="1" customWidth="1"/>
    <col min="261" max="262" width="18.140625" style="75" bestFit="1" customWidth="1"/>
    <col min="263" max="263" width="36.85546875" style="75" bestFit="1" customWidth="1"/>
    <col min="264" max="264" width="24.7109375" style="75" bestFit="1" customWidth="1"/>
    <col min="265" max="265" width="18.140625" style="75" bestFit="1" customWidth="1"/>
    <col min="266" max="266" width="45" style="75" bestFit="1" customWidth="1"/>
    <col min="267" max="267" width="28" style="75" customWidth="1"/>
    <col min="268" max="512" width="11.42578125" style="75"/>
    <col min="513" max="513" width="63.28515625" style="75" customWidth="1"/>
    <col min="514" max="514" width="33.85546875" style="75" bestFit="1" customWidth="1"/>
    <col min="515" max="515" width="18.140625" style="75" bestFit="1" customWidth="1"/>
    <col min="516" max="516" width="33.7109375" style="75" bestFit="1" customWidth="1"/>
    <col min="517" max="518" width="18.140625" style="75" bestFit="1" customWidth="1"/>
    <col min="519" max="519" width="36.85546875" style="75" bestFit="1" customWidth="1"/>
    <col min="520" max="520" width="24.7109375" style="75" bestFit="1" customWidth="1"/>
    <col min="521" max="521" width="18.140625" style="75" bestFit="1" customWidth="1"/>
    <col min="522" max="522" width="45" style="75" bestFit="1" customWidth="1"/>
    <col min="523" max="523" width="28" style="75" customWidth="1"/>
    <col min="524" max="768" width="11.42578125" style="75"/>
    <col min="769" max="769" width="63.28515625" style="75" customWidth="1"/>
    <col min="770" max="770" width="33.85546875" style="75" bestFit="1" customWidth="1"/>
    <col min="771" max="771" width="18.140625" style="75" bestFit="1" customWidth="1"/>
    <col min="772" max="772" width="33.7109375" style="75" bestFit="1" customWidth="1"/>
    <col min="773" max="774" width="18.140625" style="75" bestFit="1" customWidth="1"/>
    <col min="775" max="775" width="36.85546875" style="75" bestFit="1" customWidth="1"/>
    <col min="776" max="776" width="24.7109375" style="75" bestFit="1" customWidth="1"/>
    <col min="777" max="777" width="18.140625" style="75" bestFit="1" customWidth="1"/>
    <col min="778" max="778" width="45" style="75" bestFit="1" customWidth="1"/>
    <col min="779" max="779" width="28" style="75" customWidth="1"/>
    <col min="780" max="1024" width="11.42578125" style="75"/>
    <col min="1025" max="1025" width="63.28515625" style="75" customWidth="1"/>
    <col min="1026" max="1026" width="33.85546875" style="75" bestFit="1" customWidth="1"/>
    <col min="1027" max="1027" width="18.140625" style="75" bestFit="1" customWidth="1"/>
    <col min="1028" max="1028" width="33.7109375" style="75" bestFit="1" customWidth="1"/>
    <col min="1029" max="1030" width="18.140625" style="75" bestFit="1" customWidth="1"/>
    <col min="1031" max="1031" width="36.85546875" style="75" bestFit="1" customWidth="1"/>
    <col min="1032" max="1032" width="24.7109375" style="75" bestFit="1" customWidth="1"/>
    <col min="1033" max="1033" width="18.140625" style="75" bestFit="1" customWidth="1"/>
    <col min="1034" max="1034" width="45" style="75" bestFit="1" customWidth="1"/>
    <col min="1035" max="1035" width="28" style="75" customWidth="1"/>
    <col min="1036" max="1280" width="11.42578125" style="75"/>
    <col min="1281" max="1281" width="63.28515625" style="75" customWidth="1"/>
    <col min="1282" max="1282" width="33.85546875" style="75" bestFit="1" customWidth="1"/>
    <col min="1283" max="1283" width="18.140625" style="75" bestFit="1" customWidth="1"/>
    <col min="1284" max="1284" width="33.7109375" style="75" bestFit="1" customWidth="1"/>
    <col min="1285" max="1286" width="18.140625" style="75" bestFit="1" customWidth="1"/>
    <col min="1287" max="1287" width="36.85546875" style="75" bestFit="1" customWidth="1"/>
    <col min="1288" max="1288" width="24.7109375" style="75" bestFit="1" customWidth="1"/>
    <col min="1289" max="1289" width="18.140625" style="75" bestFit="1" customWidth="1"/>
    <col min="1290" max="1290" width="45" style="75" bestFit="1" customWidth="1"/>
    <col min="1291" max="1291" width="28" style="75" customWidth="1"/>
    <col min="1292" max="1536" width="11.42578125" style="75"/>
    <col min="1537" max="1537" width="63.28515625" style="75" customWidth="1"/>
    <col min="1538" max="1538" width="33.85546875" style="75" bestFit="1" customWidth="1"/>
    <col min="1539" max="1539" width="18.140625" style="75" bestFit="1" customWidth="1"/>
    <col min="1540" max="1540" width="33.7109375" style="75" bestFit="1" customWidth="1"/>
    <col min="1541" max="1542" width="18.140625" style="75" bestFit="1" customWidth="1"/>
    <col min="1543" max="1543" width="36.85546875" style="75" bestFit="1" customWidth="1"/>
    <col min="1544" max="1544" width="24.7109375" style="75" bestFit="1" customWidth="1"/>
    <col min="1545" max="1545" width="18.140625" style="75" bestFit="1" customWidth="1"/>
    <col min="1546" max="1546" width="45" style="75" bestFit="1" customWidth="1"/>
    <col min="1547" max="1547" width="28" style="75" customWidth="1"/>
    <col min="1548" max="1792" width="11.42578125" style="75"/>
    <col min="1793" max="1793" width="63.28515625" style="75" customWidth="1"/>
    <col min="1794" max="1794" width="33.85546875" style="75" bestFit="1" customWidth="1"/>
    <col min="1795" max="1795" width="18.140625" style="75" bestFit="1" customWidth="1"/>
    <col min="1796" max="1796" width="33.7109375" style="75" bestFit="1" customWidth="1"/>
    <col min="1797" max="1798" width="18.140625" style="75" bestFit="1" customWidth="1"/>
    <col min="1799" max="1799" width="36.85546875" style="75" bestFit="1" customWidth="1"/>
    <col min="1800" max="1800" width="24.7109375" style="75" bestFit="1" customWidth="1"/>
    <col min="1801" max="1801" width="18.140625" style="75" bestFit="1" customWidth="1"/>
    <col min="1802" max="1802" width="45" style="75" bestFit="1" customWidth="1"/>
    <col min="1803" max="1803" width="28" style="75" customWidth="1"/>
    <col min="1804" max="2048" width="11.42578125" style="75"/>
    <col min="2049" max="2049" width="63.28515625" style="75" customWidth="1"/>
    <col min="2050" max="2050" width="33.85546875" style="75" bestFit="1" customWidth="1"/>
    <col min="2051" max="2051" width="18.140625" style="75" bestFit="1" customWidth="1"/>
    <col min="2052" max="2052" width="33.7109375" style="75" bestFit="1" customWidth="1"/>
    <col min="2053" max="2054" width="18.140625" style="75" bestFit="1" customWidth="1"/>
    <col min="2055" max="2055" width="36.85546875" style="75" bestFit="1" customWidth="1"/>
    <col min="2056" max="2056" width="24.7109375" style="75" bestFit="1" customWidth="1"/>
    <col min="2057" max="2057" width="18.140625" style="75" bestFit="1" customWidth="1"/>
    <col min="2058" max="2058" width="45" style="75" bestFit="1" customWidth="1"/>
    <col min="2059" max="2059" width="28" style="75" customWidth="1"/>
    <col min="2060" max="2304" width="11.42578125" style="75"/>
    <col min="2305" max="2305" width="63.28515625" style="75" customWidth="1"/>
    <col min="2306" max="2306" width="33.85546875" style="75" bestFit="1" customWidth="1"/>
    <col min="2307" max="2307" width="18.140625" style="75" bestFit="1" customWidth="1"/>
    <col min="2308" max="2308" width="33.7109375" style="75" bestFit="1" customWidth="1"/>
    <col min="2309" max="2310" width="18.140625" style="75" bestFit="1" customWidth="1"/>
    <col min="2311" max="2311" width="36.85546875" style="75" bestFit="1" customWidth="1"/>
    <col min="2312" max="2312" width="24.7109375" style="75" bestFit="1" customWidth="1"/>
    <col min="2313" max="2313" width="18.140625" style="75" bestFit="1" customWidth="1"/>
    <col min="2314" max="2314" width="45" style="75" bestFit="1" customWidth="1"/>
    <col min="2315" max="2315" width="28" style="75" customWidth="1"/>
    <col min="2316" max="2560" width="11.42578125" style="75"/>
    <col min="2561" max="2561" width="63.28515625" style="75" customWidth="1"/>
    <col min="2562" max="2562" width="33.85546875" style="75" bestFit="1" customWidth="1"/>
    <col min="2563" max="2563" width="18.140625" style="75" bestFit="1" customWidth="1"/>
    <col min="2564" max="2564" width="33.7109375" style="75" bestFit="1" customWidth="1"/>
    <col min="2565" max="2566" width="18.140625" style="75" bestFit="1" customWidth="1"/>
    <col min="2567" max="2567" width="36.85546875" style="75" bestFit="1" customWidth="1"/>
    <col min="2568" max="2568" width="24.7109375" style="75" bestFit="1" customWidth="1"/>
    <col min="2569" max="2569" width="18.140625" style="75" bestFit="1" customWidth="1"/>
    <col min="2570" max="2570" width="45" style="75" bestFit="1" customWidth="1"/>
    <col min="2571" max="2571" width="28" style="75" customWidth="1"/>
    <col min="2572" max="2816" width="11.42578125" style="75"/>
    <col min="2817" max="2817" width="63.28515625" style="75" customWidth="1"/>
    <col min="2818" max="2818" width="33.85546875" style="75" bestFit="1" customWidth="1"/>
    <col min="2819" max="2819" width="18.140625" style="75" bestFit="1" customWidth="1"/>
    <col min="2820" max="2820" width="33.7109375" style="75" bestFit="1" customWidth="1"/>
    <col min="2821" max="2822" width="18.140625" style="75" bestFit="1" customWidth="1"/>
    <col min="2823" max="2823" width="36.85546875" style="75" bestFit="1" customWidth="1"/>
    <col min="2824" max="2824" width="24.7109375" style="75" bestFit="1" customWidth="1"/>
    <col min="2825" max="2825" width="18.140625" style="75" bestFit="1" customWidth="1"/>
    <col min="2826" max="2826" width="45" style="75" bestFit="1" customWidth="1"/>
    <col min="2827" max="2827" width="28" style="75" customWidth="1"/>
    <col min="2828" max="3072" width="11.42578125" style="75"/>
    <col min="3073" max="3073" width="63.28515625" style="75" customWidth="1"/>
    <col min="3074" max="3074" width="33.85546875" style="75" bestFit="1" customWidth="1"/>
    <col min="3075" max="3075" width="18.140625" style="75" bestFit="1" customWidth="1"/>
    <col min="3076" max="3076" width="33.7109375" style="75" bestFit="1" customWidth="1"/>
    <col min="3077" max="3078" width="18.140625" style="75" bestFit="1" customWidth="1"/>
    <col min="3079" max="3079" width="36.85546875" style="75" bestFit="1" customWidth="1"/>
    <col min="3080" max="3080" width="24.7109375" style="75" bestFit="1" customWidth="1"/>
    <col min="3081" max="3081" width="18.140625" style="75" bestFit="1" customWidth="1"/>
    <col min="3082" max="3082" width="45" style="75" bestFit="1" customWidth="1"/>
    <col min="3083" max="3083" width="28" style="75" customWidth="1"/>
    <col min="3084" max="3328" width="11.42578125" style="75"/>
    <col min="3329" max="3329" width="63.28515625" style="75" customWidth="1"/>
    <col min="3330" max="3330" width="33.85546875" style="75" bestFit="1" customWidth="1"/>
    <col min="3331" max="3331" width="18.140625" style="75" bestFit="1" customWidth="1"/>
    <col min="3332" max="3332" width="33.7109375" style="75" bestFit="1" customWidth="1"/>
    <col min="3333" max="3334" width="18.140625" style="75" bestFit="1" customWidth="1"/>
    <col min="3335" max="3335" width="36.85546875" style="75" bestFit="1" customWidth="1"/>
    <col min="3336" max="3336" width="24.7109375" style="75" bestFit="1" customWidth="1"/>
    <col min="3337" max="3337" width="18.140625" style="75" bestFit="1" customWidth="1"/>
    <col min="3338" max="3338" width="45" style="75" bestFit="1" customWidth="1"/>
    <col min="3339" max="3339" width="28" style="75" customWidth="1"/>
    <col min="3340" max="3584" width="11.42578125" style="75"/>
    <col min="3585" max="3585" width="63.28515625" style="75" customWidth="1"/>
    <col min="3586" max="3586" width="33.85546875" style="75" bestFit="1" customWidth="1"/>
    <col min="3587" max="3587" width="18.140625" style="75" bestFit="1" customWidth="1"/>
    <col min="3588" max="3588" width="33.7109375" style="75" bestFit="1" customWidth="1"/>
    <col min="3589" max="3590" width="18.140625" style="75" bestFit="1" customWidth="1"/>
    <col min="3591" max="3591" width="36.85546875" style="75" bestFit="1" customWidth="1"/>
    <col min="3592" max="3592" width="24.7109375" style="75" bestFit="1" customWidth="1"/>
    <col min="3593" max="3593" width="18.140625" style="75" bestFit="1" customWidth="1"/>
    <col min="3594" max="3594" width="45" style="75" bestFit="1" customWidth="1"/>
    <col min="3595" max="3595" width="28" style="75" customWidth="1"/>
    <col min="3596" max="3840" width="11.42578125" style="75"/>
    <col min="3841" max="3841" width="63.28515625" style="75" customWidth="1"/>
    <col min="3842" max="3842" width="33.85546875" style="75" bestFit="1" customWidth="1"/>
    <col min="3843" max="3843" width="18.140625" style="75" bestFit="1" customWidth="1"/>
    <col min="3844" max="3844" width="33.7109375" style="75" bestFit="1" customWidth="1"/>
    <col min="3845" max="3846" width="18.140625" style="75" bestFit="1" customWidth="1"/>
    <col min="3847" max="3847" width="36.85546875" style="75" bestFit="1" customWidth="1"/>
    <col min="3848" max="3848" width="24.7109375" style="75" bestFit="1" customWidth="1"/>
    <col min="3849" max="3849" width="18.140625" style="75" bestFit="1" customWidth="1"/>
    <col min="3850" max="3850" width="45" style="75" bestFit="1" customWidth="1"/>
    <col min="3851" max="3851" width="28" style="75" customWidth="1"/>
    <col min="3852" max="4096" width="11.42578125" style="75"/>
    <col min="4097" max="4097" width="63.28515625" style="75" customWidth="1"/>
    <col min="4098" max="4098" width="33.85546875" style="75" bestFit="1" customWidth="1"/>
    <col min="4099" max="4099" width="18.140625" style="75" bestFit="1" customWidth="1"/>
    <col min="4100" max="4100" width="33.7109375" style="75" bestFit="1" customWidth="1"/>
    <col min="4101" max="4102" width="18.140625" style="75" bestFit="1" customWidth="1"/>
    <col min="4103" max="4103" width="36.85546875" style="75" bestFit="1" customWidth="1"/>
    <col min="4104" max="4104" width="24.7109375" style="75" bestFit="1" customWidth="1"/>
    <col min="4105" max="4105" width="18.140625" style="75" bestFit="1" customWidth="1"/>
    <col min="4106" max="4106" width="45" style="75" bestFit="1" customWidth="1"/>
    <col min="4107" max="4107" width="28" style="75" customWidth="1"/>
    <col min="4108" max="4352" width="11.42578125" style="75"/>
    <col min="4353" max="4353" width="63.28515625" style="75" customWidth="1"/>
    <col min="4354" max="4354" width="33.85546875" style="75" bestFit="1" customWidth="1"/>
    <col min="4355" max="4355" width="18.140625" style="75" bestFit="1" customWidth="1"/>
    <col min="4356" max="4356" width="33.7109375" style="75" bestFit="1" customWidth="1"/>
    <col min="4357" max="4358" width="18.140625" style="75" bestFit="1" customWidth="1"/>
    <col min="4359" max="4359" width="36.85546875" style="75" bestFit="1" customWidth="1"/>
    <col min="4360" max="4360" width="24.7109375" style="75" bestFit="1" customWidth="1"/>
    <col min="4361" max="4361" width="18.140625" style="75" bestFit="1" customWidth="1"/>
    <col min="4362" max="4362" width="45" style="75" bestFit="1" customWidth="1"/>
    <col min="4363" max="4363" width="28" style="75" customWidth="1"/>
    <col min="4364" max="4608" width="11.42578125" style="75"/>
    <col min="4609" max="4609" width="63.28515625" style="75" customWidth="1"/>
    <col min="4610" max="4610" width="33.85546875" style="75" bestFit="1" customWidth="1"/>
    <col min="4611" max="4611" width="18.140625" style="75" bestFit="1" customWidth="1"/>
    <col min="4612" max="4612" width="33.7109375" style="75" bestFit="1" customWidth="1"/>
    <col min="4613" max="4614" width="18.140625" style="75" bestFit="1" customWidth="1"/>
    <col min="4615" max="4615" width="36.85546875" style="75" bestFit="1" customWidth="1"/>
    <col min="4616" max="4616" width="24.7109375" style="75" bestFit="1" customWidth="1"/>
    <col min="4617" max="4617" width="18.140625" style="75" bestFit="1" customWidth="1"/>
    <col min="4618" max="4618" width="45" style="75" bestFit="1" customWidth="1"/>
    <col min="4619" max="4619" width="28" style="75" customWidth="1"/>
    <col min="4620" max="4864" width="11.42578125" style="75"/>
    <col min="4865" max="4865" width="63.28515625" style="75" customWidth="1"/>
    <col min="4866" max="4866" width="33.85546875" style="75" bestFit="1" customWidth="1"/>
    <col min="4867" max="4867" width="18.140625" style="75" bestFit="1" customWidth="1"/>
    <col min="4868" max="4868" width="33.7109375" style="75" bestFit="1" customWidth="1"/>
    <col min="4869" max="4870" width="18.140625" style="75" bestFit="1" customWidth="1"/>
    <col min="4871" max="4871" width="36.85546875" style="75" bestFit="1" customWidth="1"/>
    <col min="4872" max="4872" width="24.7109375" style="75" bestFit="1" customWidth="1"/>
    <col min="4873" max="4873" width="18.140625" style="75" bestFit="1" customWidth="1"/>
    <col min="4874" max="4874" width="45" style="75" bestFit="1" customWidth="1"/>
    <col min="4875" max="4875" width="28" style="75" customWidth="1"/>
    <col min="4876" max="5120" width="11.42578125" style="75"/>
    <col min="5121" max="5121" width="63.28515625" style="75" customWidth="1"/>
    <col min="5122" max="5122" width="33.85546875" style="75" bestFit="1" customWidth="1"/>
    <col min="5123" max="5123" width="18.140625" style="75" bestFit="1" customWidth="1"/>
    <col min="5124" max="5124" width="33.7109375" style="75" bestFit="1" customWidth="1"/>
    <col min="5125" max="5126" width="18.140625" style="75" bestFit="1" customWidth="1"/>
    <col min="5127" max="5127" width="36.85546875" style="75" bestFit="1" customWidth="1"/>
    <col min="5128" max="5128" width="24.7109375" style="75" bestFit="1" customWidth="1"/>
    <col min="5129" max="5129" width="18.140625" style="75" bestFit="1" customWidth="1"/>
    <col min="5130" max="5130" width="45" style="75" bestFit="1" customWidth="1"/>
    <col min="5131" max="5131" width="28" style="75" customWidth="1"/>
    <col min="5132" max="5376" width="11.42578125" style="75"/>
    <col min="5377" max="5377" width="63.28515625" style="75" customWidth="1"/>
    <col min="5378" max="5378" width="33.85546875" style="75" bestFit="1" customWidth="1"/>
    <col min="5379" max="5379" width="18.140625" style="75" bestFit="1" customWidth="1"/>
    <col min="5380" max="5380" width="33.7109375" style="75" bestFit="1" customWidth="1"/>
    <col min="5381" max="5382" width="18.140625" style="75" bestFit="1" customWidth="1"/>
    <col min="5383" max="5383" width="36.85546875" style="75" bestFit="1" customWidth="1"/>
    <col min="5384" max="5384" width="24.7109375" style="75" bestFit="1" customWidth="1"/>
    <col min="5385" max="5385" width="18.140625" style="75" bestFit="1" customWidth="1"/>
    <col min="5386" max="5386" width="45" style="75" bestFit="1" customWidth="1"/>
    <col min="5387" max="5387" width="28" style="75" customWidth="1"/>
    <col min="5388" max="5632" width="11.42578125" style="75"/>
    <col min="5633" max="5633" width="63.28515625" style="75" customWidth="1"/>
    <col min="5634" max="5634" width="33.85546875" style="75" bestFit="1" customWidth="1"/>
    <col min="5635" max="5635" width="18.140625" style="75" bestFit="1" customWidth="1"/>
    <col min="5636" max="5636" width="33.7109375" style="75" bestFit="1" customWidth="1"/>
    <col min="5637" max="5638" width="18.140625" style="75" bestFit="1" customWidth="1"/>
    <col min="5639" max="5639" width="36.85546875" style="75" bestFit="1" customWidth="1"/>
    <col min="5640" max="5640" width="24.7109375" style="75" bestFit="1" customWidth="1"/>
    <col min="5641" max="5641" width="18.140625" style="75" bestFit="1" customWidth="1"/>
    <col min="5642" max="5642" width="45" style="75" bestFit="1" customWidth="1"/>
    <col min="5643" max="5643" width="28" style="75" customWidth="1"/>
    <col min="5644" max="5888" width="11.42578125" style="75"/>
    <col min="5889" max="5889" width="63.28515625" style="75" customWidth="1"/>
    <col min="5890" max="5890" width="33.85546875" style="75" bestFit="1" customWidth="1"/>
    <col min="5891" max="5891" width="18.140625" style="75" bestFit="1" customWidth="1"/>
    <col min="5892" max="5892" width="33.7109375" style="75" bestFit="1" customWidth="1"/>
    <col min="5893" max="5894" width="18.140625" style="75" bestFit="1" customWidth="1"/>
    <col min="5895" max="5895" width="36.85546875" style="75" bestFit="1" customWidth="1"/>
    <col min="5896" max="5896" width="24.7109375" style="75" bestFit="1" customWidth="1"/>
    <col min="5897" max="5897" width="18.140625" style="75" bestFit="1" customWidth="1"/>
    <col min="5898" max="5898" width="45" style="75" bestFit="1" customWidth="1"/>
    <col min="5899" max="5899" width="28" style="75" customWidth="1"/>
    <col min="5900" max="6144" width="11.42578125" style="75"/>
    <col min="6145" max="6145" width="63.28515625" style="75" customWidth="1"/>
    <col min="6146" max="6146" width="33.85546875" style="75" bestFit="1" customWidth="1"/>
    <col min="6147" max="6147" width="18.140625" style="75" bestFit="1" customWidth="1"/>
    <col min="6148" max="6148" width="33.7109375" style="75" bestFit="1" customWidth="1"/>
    <col min="6149" max="6150" width="18.140625" style="75" bestFit="1" customWidth="1"/>
    <col min="6151" max="6151" width="36.85546875" style="75" bestFit="1" customWidth="1"/>
    <col min="6152" max="6152" width="24.7109375" style="75" bestFit="1" customWidth="1"/>
    <col min="6153" max="6153" width="18.140625" style="75" bestFit="1" customWidth="1"/>
    <col min="6154" max="6154" width="45" style="75" bestFit="1" customWidth="1"/>
    <col min="6155" max="6155" width="28" style="75" customWidth="1"/>
    <col min="6156" max="6400" width="11.42578125" style="75"/>
    <col min="6401" max="6401" width="63.28515625" style="75" customWidth="1"/>
    <col min="6402" max="6402" width="33.85546875" style="75" bestFit="1" customWidth="1"/>
    <col min="6403" max="6403" width="18.140625" style="75" bestFit="1" customWidth="1"/>
    <col min="6404" max="6404" width="33.7109375" style="75" bestFit="1" customWidth="1"/>
    <col min="6405" max="6406" width="18.140625" style="75" bestFit="1" customWidth="1"/>
    <col min="6407" max="6407" width="36.85546875" style="75" bestFit="1" customWidth="1"/>
    <col min="6408" max="6408" width="24.7109375" style="75" bestFit="1" customWidth="1"/>
    <col min="6409" max="6409" width="18.140625" style="75" bestFit="1" customWidth="1"/>
    <col min="6410" max="6410" width="45" style="75" bestFit="1" customWidth="1"/>
    <col min="6411" max="6411" width="28" style="75" customWidth="1"/>
    <col min="6412" max="6656" width="11.42578125" style="75"/>
    <col min="6657" max="6657" width="63.28515625" style="75" customWidth="1"/>
    <col min="6658" max="6658" width="33.85546875" style="75" bestFit="1" customWidth="1"/>
    <col min="6659" max="6659" width="18.140625" style="75" bestFit="1" customWidth="1"/>
    <col min="6660" max="6660" width="33.7109375" style="75" bestFit="1" customWidth="1"/>
    <col min="6661" max="6662" width="18.140625" style="75" bestFit="1" customWidth="1"/>
    <col min="6663" max="6663" width="36.85546875" style="75" bestFit="1" customWidth="1"/>
    <col min="6664" max="6664" width="24.7109375" style="75" bestFit="1" customWidth="1"/>
    <col min="6665" max="6665" width="18.140625" style="75" bestFit="1" customWidth="1"/>
    <col min="6666" max="6666" width="45" style="75" bestFit="1" customWidth="1"/>
    <col min="6667" max="6667" width="28" style="75" customWidth="1"/>
    <col min="6668" max="6912" width="11.42578125" style="75"/>
    <col min="6913" max="6913" width="63.28515625" style="75" customWidth="1"/>
    <col min="6914" max="6914" width="33.85546875" style="75" bestFit="1" customWidth="1"/>
    <col min="6915" max="6915" width="18.140625" style="75" bestFit="1" customWidth="1"/>
    <col min="6916" max="6916" width="33.7109375" style="75" bestFit="1" customWidth="1"/>
    <col min="6917" max="6918" width="18.140625" style="75" bestFit="1" customWidth="1"/>
    <col min="6919" max="6919" width="36.85546875" style="75" bestFit="1" customWidth="1"/>
    <col min="6920" max="6920" width="24.7109375" style="75" bestFit="1" customWidth="1"/>
    <col min="6921" max="6921" width="18.140625" style="75" bestFit="1" customWidth="1"/>
    <col min="6922" max="6922" width="45" style="75" bestFit="1" customWidth="1"/>
    <col min="6923" max="6923" width="28" style="75" customWidth="1"/>
    <col min="6924" max="7168" width="11.42578125" style="75"/>
    <col min="7169" max="7169" width="63.28515625" style="75" customWidth="1"/>
    <col min="7170" max="7170" width="33.85546875" style="75" bestFit="1" customWidth="1"/>
    <col min="7171" max="7171" width="18.140625" style="75" bestFit="1" customWidth="1"/>
    <col min="7172" max="7172" width="33.7109375" style="75" bestFit="1" customWidth="1"/>
    <col min="7173" max="7174" width="18.140625" style="75" bestFit="1" customWidth="1"/>
    <col min="7175" max="7175" width="36.85546875" style="75" bestFit="1" customWidth="1"/>
    <col min="7176" max="7176" width="24.7109375" style="75" bestFit="1" customWidth="1"/>
    <col min="7177" max="7177" width="18.140625" style="75" bestFit="1" customWidth="1"/>
    <col min="7178" max="7178" width="45" style="75" bestFit="1" customWidth="1"/>
    <col min="7179" max="7179" width="28" style="75" customWidth="1"/>
    <col min="7180" max="7424" width="11.42578125" style="75"/>
    <col min="7425" max="7425" width="63.28515625" style="75" customWidth="1"/>
    <col min="7426" max="7426" width="33.85546875" style="75" bestFit="1" customWidth="1"/>
    <col min="7427" max="7427" width="18.140625" style="75" bestFit="1" customWidth="1"/>
    <col min="7428" max="7428" width="33.7109375" style="75" bestFit="1" customWidth="1"/>
    <col min="7429" max="7430" width="18.140625" style="75" bestFit="1" customWidth="1"/>
    <col min="7431" max="7431" width="36.85546875" style="75" bestFit="1" customWidth="1"/>
    <col min="7432" max="7432" width="24.7109375" style="75" bestFit="1" customWidth="1"/>
    <col min="7433" max="7433" width="18.140625" style="75" bestFit="1" customWidth="1"/>
    <col min="7434" max="7434" width="45" style="75" bestFit="1" customWidth="1"/>
    <col min="7435" max="7435" width="28" style="75" customWidth="1"/>
    <col min="7436" max="7680" width="11.42578125" style="75"/>
    <col min="7681" max="7681" width="63.28515625" style="75" customWidth="1"/>
    <col min="7682" max="7682" width="33.85546875" style="75" bestFit="1" customWidth="1"/>
    <col min="7683" max="7683" width="18.140625" style="75" bestFit="1" customWidth="1"/>
    <col min="7684" max="7684" width="33.7109375" style="75" bestFit="1" customWidth="1"/>
    <col min="7685" max="7686" width="18.140625" style="75" bestFit="1" customWidth="1"/>
    <col min="7687" max="7687" width="36.85546875" style="75" bestFit="1" customWidth="1"/>
    <col min="7688" max="7688" width="24.7109375" style="75" bestFit="1" customWidth="1"/>
    <col min="7689" max="7689" width="18.140625" style="75" bestFit="1" customWidth="1"/>
    <col min="7690" max="7690" width="45" style="75" bestFit="1" customWidth="1"/>
    <col min="7691" max="7691" width="28" style="75" customWidth="1"/>
    <col min="7692" max="7936" width="11.42578125" style="75"/>
    <col min="7937" max="7937" width="63.28515625" style="75" customWidth="1"/>
    <col min="7938" max="7938" width="33.85546875" style="75" bestFit="1" customWidth="1"/>
    <col min="7939" max="7939" width="18.140625" style="75" bestFit="1" customWidth="1"/>
    <col min="7940" max="7940" width="33.7109375" style="75" bestFit="1" customWidth="1"/>
    <col min="7941" max="7942" width="18.140625" style="75" bestFit="1" customWidth="1"/>
    <col min="7943" max="7943" width="36.85546875" style="75" bestFit="1" customWidth="1"/>
    <col min="7944" max="7944" width="24.7109375" style="75" bestFit="1" customWidth="1"/>
    <col min="7945" max="7945" width="18.140625" style="75" bestFit="1" customWidth="1"/>
    <col min="7946" max="7946" width="45" style="75" bestFit="1" customWidth="1"/>
    <col min="7947" max="7947" width="28" style="75" customWidth="1"/>
    <col min="7948" max="8192" width="11.42578125" style="75"/>
    <col min="8193" max="8193" width="63.28515625" style="75" customWidth="1"/>
    <col min="8194" max="8194" width="33.85546875" style="75" bestFit="1" customWidth="1"/>
    <col min="8195" max="8195" width="18.140625" style="75" bestFit="1" customWidth="1"/>
    <col min="8196" max="8196" width="33.7109375" style="75" bestFit="1" customWidth="1"/>
    <col min="8197" max="8198" width="18.140625" style="75" bestFit="1" customWidth="1"/>
    <col min="8199" max="8199" width="36.85546875" style="75" bestFit="1" customWidth="1"/>
    <col min="8200" max="8200" width="24.7109375" style="75" bestFit="1" customWidth="1"/>
    <col min="8201" max="8201" width="18.140625" style="75" bestFit="1" customWidth="1"/>
    <col min="8202" max="8202" width="45" style="75" bestFit="1" customWidth="1"/>
    <col min="8203" max="8203" width="28" style="75" customWidth="1"/>
    <col min="8204" max="8448" width="11.42578125" style="75"/>
    <col min="8449" max="8449" width="63.28515625" style="75" customWidth="1"/>
    <col min="8450" max="8450" width="33.85546875" style="75" bestFit="1" customWidth="1"/>
    <col min="8451" max="8451" width="18.140625" style="75" bestFit="1" customWidth="1"/>
    <col min="8452" max="8452" width="33.7109375" style="75" bestFit="1" customWidth="1"/>
    <col min="8453" max="8454" width="18.140625" style="75" bestFit="1" customWidth="1"/>
    <col min="8455" max="8455" width="36.85546875" style="75" bestFit="1" customWidth="1"/>
    <col min="8456" max="8456" width="24.7109375" style="75" bestFit="1" customWidth="1"/>
    <col min="8457" max="8457" width="18.140625" style="75" bestFit="1" customWidth="1"/>
    <col min="8458" max="8458" width="45" style="75" bestFit="1" customWidth="1"/>
    <col min="8459" max="8459" width="28" style="75" customWidth="1"/>
    <col min="8460" max="8704" width="11.42578125" style="75"/>
    <col min="8705" max="8705" width="63.28515625" style="75" customWidth="1"/>
    <col min="8706" max="8706" width="33.85546875" style="75" bestFit="1" customWidth="1"/>
    <col min="8707" max="8707" width="18.140625" style="75" bestFit="1" customWidth="1"/>
    <col min="8708" max="8708" width="33.7109375" style="75" bestFit="1" customWidth="1"/>
    <col min="8709" max="8710" width="18.140625" style="75" bestFit="1" customWidth="1"/>
    <col min="8711" max="8711" width="36.85546875" style="75" bestFit="1" customWidth="1"/>
    <col min="8712" max="8712" width="24.7109375" style="75" bestFit="1" customWidth="1"/>
    <col min="8713" max="8713" width="18.140625" style="75" bestFit="1" customWidth="1"/>
    <col min="8714" max="8714" width="45" style="75" bestFit="1" customWidth="1"/>
    <col min="8715" max="8715" width="28" style="75" customWidth="1"/>
    <col min="8716" max="8960" width="11.42578125" style="75"/>
    <col min="8961" max="8961" width="63.28515625" style="75" customWidth="1"/>
    <col min="8962" max="8962" width="33.85546875" style="75" bestFit="1" customWidth="1"/>
    <col min="8963" max="8963" width="18.140625" style="75" bestFit="1" customWidth="1"/>
    <col min="8964" max="8964" width="33.7109375" style="75" bestFit="1" customWidth="1"/>
    <col min="8965" max="8966" width="18.140625" style="75" bestFit="1" customWidth="1"/>
    <col min="8967" max="8967" width="36.85546875" style="75" bestFit="1" customWidth="1"/>
    <col min="8968" max="8968" width="24.7109375" style="75" bestFit="1" customWidth="1"/>
    <col min="8969" max="8969" width="18.140625" style="75" bestFit="1" customWidth="1"/>
    <col min="8970" max="8970" width="45" style="75" bestFit="1" customWidth="1"/>
    <col min="8971" max="8971" width="28" style="75" customWidth="1"/>
    <col min="8972" max="9216" width="11.42578125" style="75"/>
    <col min="9217" max="9217" width="63.28515625" style="75" customWidth="1"/>
    <col min="9218" max="9218" width="33.85546875" style="75" bestFit="1" customWidth="1"/>
    <col min="9219" max="9219" width="18.140625" style="75" bestFit="1" customWidth="1"/>
    <col min="9220" max="9220" width="33.7109375" style="75" bestFit="1" customWidth="1"/>
    <col min="9221" max="9222" width="18.140625" style="75" bestFit="1" customWidth="1"/>
    <col min="9223" max="9223" width="36.85546875" style="75" bestFit="1" customWidth="1"/>
    <col min="9224" max="9224" width="24.7109375" style="75" bestFit="1" customWidth="1"/>
    <col min="9225" max="9225" width="18.140625" style="75" bestFit="1" customWidth="1"/>
    <col min="9226" max="9226" width="45" style="75" bestFit="1" customWidth="1"/>
    <col min="9227" max="9227" width="28" style="75" customWidth="1"/>
    <col min="9228" max="9472" width="11.42578125" style="75"/>
    <col min="9473" max="9473" width="63.28515625" style="75" customWidth="1"/>
    <col min="9474" max="9474" width="33.85546875" style="75" bestFit="1" customWidth="1"/>
    <col min="9475" max="9475" width="18.140625" style="75" bestFit="1" customWidth="1"/>
    <col min="9476" max="9476" width="33.7109375" style="75" bestFit="1" customWidth="1"/>
    <col min="9477" max="9478" width="18.140625" style="75" bestFit="1" customWidth="1"/>
    <col min="9479" max="9479" width="36.85546875" style="75" bestFit="1" customWidth="1"/>
    <col min="9480" max="9480" width="24.7109375" style="75" bestFit="1" customWidth="1"/>
    <col min="9481" max="9481" width="18.140625" style="75" bestFit="1" customWidth="1"/>
    <col min="9482" max="9482" width="45" style="75" bestFit="1" customWidth="1"/>
    <col min="9483" max="9483" width="28" style="75" customWidth="1"/>
    <col min="9484" max="9728" width="11.42578125" style="75"/>
    <col min="9729" max="9729" width="63.28515625" style="75" customWidth="1"/>
    <col min="9730" max="9730" width="33.85546875" style="75" bestFit="1" customWidth="1"/>
    <col min="9731" max="9731" width="18.140625" style="75" bestFit="1" customWidth="1"/>
    <col min="9732" max="9732" width="33.7109375" style="75" bestFit="1" customWidth="1"/>
    <col min="9733" max="9734" width="18.140625" style="75" bestFit="1" customWidth="1"/>
    <col min="9735" max="9735" width="36.85546875" style="75" bestFit="1" customWidth="1"/>
    <col min="9736" max="9736" width="24.7109375" style="75" bestFit="1" customWidth="1"/>
    <col min="9737" max="9737" width="18.140625" style="75" bestFit="1" customWidth="1"/>
    <col min="9738" max="9738" width="45" style="75" bestFit="1" customWidth="1"/>
    <col min="9739" max="9739" width="28" style="75" customWidth="1"/>
    <col min="9740" max="9984" width="11.42578125" style="75"/>
    <col min="9985" max="9985" width="63.28515625" style="75" customWidth="1"/>
    <col min="9986" max="9986" width="33.85546875" style="75" bestFit="1" customWidth="1"/>
    <col min="9987" max="9987" width="18.140625" style="75" bestFit="1" customWidth="1"/>
    <col min="9988" max="9988" width="33.7109375" style="75" bestFit="1" customWidth="1"/>
    <col min="9989" max="9990" width="18.140625" style="75" bestFit="1" customWidth="1"/>
    <col min="9991" max="9991" width="36.85546875" style="75" bestFit="1" customWidth="1"/>
    <col min="9992" max="9992" width="24.7109375" style="75" bestFit="1" customWidth="1"/>
    <col min="9993" max="9993" width="18.140625" style="75" bestFit="1" customWidth="1"/>
    <col min="9994" max="9994" width="45" style="75" bestFit="1" customWidth="1"/>
    <col min="9995" max="9995" width="28" style="75" customWidth="1"/>
    <col min="9996" max="10240" width="11.42578125" style="75"/>
    <col min="10241" max="10241" width="63.28515625" style="75" customWidth="1"/>
    <col min="10242" max="10242" width="33.85546875" style="75" bestFit="1" customWidth="1"/>
    <col min="10243" max="10243" width="18.140625" style="75" bestFit="1" customWidth="1"/>
    <col min="10244" max="10244" width="33.7109375" style="75" bestFit="1" customWidth="1"/>
    <col min="10245" max="10246" width="18.140625" style="75" bestFit="1" customWidth="1"/>
    <col min="10247" max="10247" width="36.85546875" style="75" bestFit="1" customWidth="1"/>
    <col min="10248" max="10248" width="24.7109375" style="75" bestFit="1" customWidth="1"/>
    <col min="10249" max="10249" width="18.140625" style="75" bestFit="1" customWidth="1"/>
    <col min="10250" max="10250" width="45" style="75" bestFit="1" customWidth="1"/>
    <col min="10251" max="10251" width="28" style="75" customWidth="1"/>
    <col min="10252" max="10496" width="11.42578125" style="75"/>
    <col min="10497" max="10497" width="63.28515625" style="75" customWidth="1"/>
    <col min="10498" max="10498" width="33.85546875" style="75" bestFit="1" customWidth="1"/>
    <col min="10499" max="10499" width="18.140625" style="75" bestFit="1" customWidth="1"/>
    <col min="10500" max="10500" width="33.7109375" style="75" bestFit="1" customWidth="1"/>
    <col min="10501" max="10502" width="18.140625" style="75" bestFit="1" customWidth="1"/>
    <col min="10503" max="10503" width="36.85546875" style="75" bestFit="1" customWidth="1"/>
    <col min="10504" max="10504" width="24.7109375" style="75" bestFit="1" customWidth="1"/>
    <col min="10505" max="10505" width="18.140625" style="75" bestFit="1" customWidth="1"/>
    <col min="10506" max="10506" width="45" style="75" bestFit="1" customWidth="1"/>
    <col min="10507" max="10507" width="28" style="75" customWidth="1"/>
    <col min="10508" max="10752" width="11.42578125" style="75"/>
    <col min="10753" max="10753" width="63.28515625" style="75" customWidth="1"/>
    <col min="10754" max="10754" width="33.85546875" style="75" bestFit="1" customWidth="1"/>
    <col min="10755" max="10755" width="18.140625" style="75" bestFit="1" customWidth="1"/>
    <col min="10756" max="10756" width="33.7109375" style="75" bestFit="1" customWidth="1"/>
    <col min="10757" max="10758" width="18.140625" style="75" bestFit="1" customWidth="1"/>
    <col min="10759" max="10759" width="36.85546875" style="75" bestFit="1" customWidth="1"/>
    <col min="10760" max="10760" width="24.7109375" style="75" bestFit="1" customWidth="1"/>
    <col min="10761" max="10761" width="18.140625" style="75" bestFit="1" customWidth="1"/>
    <col min="10762" max="10762" width="45" style="75" bestFit="1" customWidth="1"/>
    <col min="10763" max="10763" width="28" style="75" customWidth="1"/>
    <col min="10764" max="11008" width="11.42578125" style="75"/>
    <col min="11009" max="11009" width="63.28515625" style="75" customWidth="1"/>
    <col min="11010" max="11010" width="33.85546875" style="75" bestFit="1" customWidth="1"/>
    <col min="11011" max="11011" width="18.140625" style="75" bestFit="1" customWidth="1"/>
    <col min="11012" max="11012" width="33.7109375" style="75" bestFit="1" customWidth="1"/>
    <col min="11013" max="11014" width="18.140625" style="75" bestFit="1" customWidth="1"/>
    <col min="11015" max="11015" width="36.85546875" style="75" bestFit="1" customWidth="1"/>
    <col min="11016" max="11016" width="24.7109375" style="75" bestFit="1" customWidth="1"/>
    <col min="11017" max="11017" width="18.140625" style="75" bestFit="1" customWidth="1"/>
    <col min="11018" max="11018" width="45" style="75" bestFit="1" customWidth="1"/>
    <col min="11019" max="11019" width="28" style="75" customWidth="1"/>
    <col min="11020" max="11264" width="11.42578125" style="75"/>
    <col min="11265" max="11265" width="63.28515625" style="75" customWidth="1"/>
    <col min="11266" max="11266" width="33.85546875" style="75" bestFit="1" customWidth="1"/>
    <col min="11267" max="11267" width="18.140625" style="75" bestFit="1" customWidth="1"/>
    <col min="11268" max="11268" width="33.7109375" style="75" bestFit="1" customWidth="1"/>
    <col min="11269" max="11270" width="18.140625" style="75" bestFit="1" customWidth="1"/>
    <col min="11271" max="11271" width="36.85546875" style="75" bestFit="1" customWidth="1"/>
    <col min="11272" max="11272" width="24.7109375" style="75" bestFit="1" customWidth="1"/>
    <col min="11273" max="11273" width="18.140625" style="75" bestFit="1" customWidth="1"/>
    <col min="11274" max="11274" width="45" style="75" bestFit="1" customWidth="1"/>
    <col min="11275" max="11275" width="28" style="75" customWidth="1"/>
    <col min="11276" max="11520" width="11.42578125" style="75"/>
    <col min="11521" max="11521" width="63.28515625" style="75" customWidth="1"/>
    <col min="11522" max="11522" width="33.85546875" style="75" bestFit="1" customWidth="1"/>
    <col min="11523" max="11523" width="18.140625" style="75" bestFit="1" customWidth="1"/>
    <col min="11524" max="11524" width="33.7109375" style="75" bestFit="1" customWidth="1"/>
    <col min="11525" max="11526" width="18.140625" style="75" bestFit="1" customWidth="1"/>
    <col min="11527" max="11527" width="36.85546875" style="75" bestFit="1" customWidth="1"/>
    <col min="11528" max="11528" width="24.7109375" style="75" bestFit="1" customWidth="1"/>
    <col min="11529" max="11529" width="18.140625" style="75" bestFit="1" customWidth="1"/>
    <col min="11530" max="11530" width="45" style="75" bestFit="1" customWidth="1"/>
    <col min="11531" max="11531" width="28" style="75" customWidth="1"/>
    <col min="11532" max="11776" width="11.42578125" style="75"/>
    <col min="11777" max="11777" width="63.28515625" style="75" customWidth="1"/>
    <col min="11778" max="11778" width="33.85546875" style="75" bestFit="1" customWidth="1"/>
    <col min="11779" max="11779" width="18.140625" style="75" bestFit="1" customWidth="1"/>
    <col min="11780" max="11780" width="33.7109375" style="75" bestFit="1" customWidth="1"/>
    <col min="11781" max="11782" width="18.140625" style="75" bestFit="1" customWidth="1"/>
    <col min="11783" max="11783" width="36.85546875" style="75" bestFit="1" customWidth="1"/>
    <col min="11784" max="11784" width="24.7109375" style="75" bestFit="1" customWidth="1"/>
    <col min="11785" max="11785" width="18.140625" style="75" bestFit="1" customWidth="1"/>
    <col min="11786" max="11786" width="45" style="75" bestFit="1" customWidth="1"/>
    <col min="11787" max="11787" width="28" style="75" customWidth="1"/>
    <col min="11788" max="12032" width="11.42578125" style="75"/>
    <col min="12033" max="12033" width="63.28515625" style="75" customWidth="1"/>
    <col min="12034" max="12034" width="33.85546875" style="75" bestFit="1" customWidth="1"/>
    <col min="12035" max="12035" width="18.140625" style="75" bestFit="1" customWidth="1"/>
    <col min="12036" max="12036" width="33.7109375" style="75" bestFit="1" customWidth="1"/>
    <col min="12037" max="12038" width="18.140625" style="75" bestFit="1" customWidth="1"/>
    <col min="12039" max="12039" width="36.85546875" style="75" bestFit="1" customWidth="1"/>
    <col min="12040" max="12040" width="24.7109375" style="75" bestFit="1" customWidth="1"/>
    <col min="12041" max="12041" width="18.140625" style="75" bestFit="1" customWidth="1"/>
    <col min="12042" max="12042" width="45" style="75" bestFit="1" customWidth="1"/>
    <col min="12043" max="12043" width="28" style="75" customWidth="1"/>
    <col min="12044" max="12288" width="11.42578125" style="75"/>
    <col min="12289" max="12289" width="63.28515625" style="75" customWidth="1"/>
    <col min="12290" max="12290" width="33.85546875" style="75" bestFit="1" customWidth="1"/>
    <col min="12291" max="12291" width="18.140625" style="75" bestFit="1" customWidth="1"/>
    <col min="12292" max="12292" width="33.7109375" style="75" bestFit="1" customWidth="1"/>
    <col min="12293" max="12294" width="18.140625" style="75" bestFit="1" customWidth="1"/>
    <col min="12295" max="12295" width="36.85546875" style="75" bestFit="1" customWidth="1"/>
    <col min="12296" max="12296" width="24.7109375" style="75" bestFit="1" customWidth="1"/>
    <col min="12297" max="12297" width="18.140625" style="75" bestFit="1" customWidth="1"/>
    <col min="12298" max="12298" width="45" style="75" bestFit="1" customWidth="1"/>
    <col min="12299" max="12299" width="28" style="75" customWidth="1"/>
    <col min="12300" max="12544" width="11.42578125" style="75"/>
    <col min="12545" max="12545" width="63.28515625" style="75" customWidth="1"/>
    <col min="12546" max="12546" width="33.85546875" style="75" bestFit="1" customWidth="1"/>
    <col min="12547" max="12547" width="18.140625" style="75" bestFit="1" customWidth="1"/>
    <col min="12548" max="12548" width="33.7109375" style="75" bestFit="1" customWidth="1"/>
    <col min="12549" max="12550" width="18.140625" style="75" bestFit="1" customWidth="1"/>
    <col min="12551" max="12551" width="36.85546875" style="75" bestFit="1" customWidth="1"/>
    <col min="12552" max="12552" width="24.7109375" style="75" bestFit="1" customWidth="1"/>
    <col min="12553" max="12553" width="18.140625" style="75" bestFit="1" customWidth="1"/>
    <col min="12554" max="12554" width="45" style="75" bestFit="1" customWidth="1"/>
    <col min="12555" max="12555" width="28" style="75" customWidth="1"/>
    <col min="12556" max="12800" width="11.42578125" style="75"/>
    <col min="12801" max="12801" width="63.28515625" style="75" customWidth="1"/>
    <col min="12802" max="12802" width="33.85546875" style="75" bestFit="1" customWidth="1"/>
    <col min="12803" max="12803" width="18.140625" style="75" bestFit="1" customWidth="1"/>
    <col min="12804" max="12804" width="33.7109375" style="75" bestFit="1" customWidth="1"/>
    <col min="12805" max="12806" width="18.140625" style="75" bestFit="1" customWidth="1"/>
    <col min="12807" max="12807" width="36.85546875" style="75" bestFit="1" customWidth="1"/>
    <col min="12808" max="12808" width="24.7109375" style="75" bestFit="1" customWidth="1"/>
    <col min="12809" max="12809" width="18.140625" style="75" bestFit="1" customWidth="1"/>
    <col min="12810" max="12810" width="45" style="75" bestFit="1" customWidth="1"/>
    <col min="12811" max="12811" width="28" style="75" customWidth="1"/>
    <col min="12812" max="13056" width="11.42578125" style="75"/>
    <col min="13057" max="13057" width="63.28515625" style="75" customWidth="1"/>
    <col min="13058" max="13058" width="33.85546875" style="75" bestFit="1" customWidth="1"/>
    <col min="13059" max="13059" width="18.140625" style="75" bestFit="1" customWidth="1"/>
    <col min="13060" max="13060" width="33.7109375" style="75" bestFit="1" customWidth="1"/>
    <col min="13061" max="13062" width="18.140625" style="75" bestFit="1" customWidth="1"/>
    <col min="13063" max="13063" width="36.85546875" style="75" bestFit="1" customWidth="1"/>
    <col min="13064" max="13064" width="24.7109375" style="75" bestFit="1" customWidth="1"/>
    <col min="13065" max="13065" width="18.140625" style="75" bestFit="1" customWidth="1"/>
    <col min="13066" max="13066" width="45" style="75" bestFit="1" customWidth="1"/>
    <col min="13067" max="13067" width="28" style="75" customWidth="1"/>
    <col min="13068" max="13312" width="11.42578125" style="75"/>
    <col min="13313" max="13313" width="63.28515625" style="75" customWidth="1"/>
    <col min="13314" max="13314" width="33.85546875" style="75" bestFit="1" customWidth="1"/>
    <col min="13315" max="13315" width="18.140625" style="75" bestFit="1" customWidth="1"/>
    <col min="13316" max="13316" width="33.7109375" style="75" bestFit="1" customWidth="1"/>
    <col min="13317" max="13318" width="18.140625" style="75" bestFit="1" customWidth="1"/>
    <col min="13319" max="13319" width="36.85546875" style="75" bestFit="1" customWidth="1"/>
    <col min="13320" max="13320" width="24.7109375" style="75" bestFit="1" customWidth="1"/>
    <col min="13321" max="13321" width="18.140625" style="75" bestFit="1" customWidth="1"/>
    <col min="13322" max="13322" width="45" style="75" bestFit="1" customWidth="1"/>
    <col min="13323" max="13323" width="28" style="75" customWidth="1"/>
    <col min="13324" max="13568" width="11.42578125" style="75"/>
    <col min="13569" max="13569" width="63.28515625" style="75" customWidth="1"/>
    <col min="13570" max="13570" width="33.85546875" style="75" bestFit="1" customWidth="1"/>
    <col min="13571" max="13571" width="18.140625" style="75" bestFit="1" customWidth="1"/>
    <col min="13572" max="13572" width="33.7109375" style="75" bestFit="1" customWidth="1"/>
    <col min="13573" max="13574" width="18.140625" style="75" bestFit="1" customWidth="1"/>
    <col min="13575" max="13575" width="36.85546875" style="75" bestFit="1" customWidth="1"/>
    <col min="13576" max="13576" width="24.7109375" style="75" bestFit="1" customWidth="1"/>
    <col min="13577" max="13577" width="18.140625" style="75" bestFit="1" customWidth="1"/>
    <col min="13578" max="13578" width="45" style="75" bestFit="1" customWidth="1"/>
    <col min="13579" max="13579" width="28" style="75" customWidth="1"/>
    <col min="13580" max="13824" width="11.42578125" style="75"/>
    <col min="13825" max="13825" width="63.28515625" style="75" customWidth="1"/>
    <col min="13826" max="13826" width="33.85546875" style="75" bestFit="1" customWidth="1"/>
    <col min="13827" max="13827" width="18.140625" style="75" bestFit="1" customWidth="1"/>
    <col min="13828" max="13828" width="33.7109375" style="75" bestFit="1" customWidth="1"/>
    <col min="13829" max="13830" width="18.140625" style="75" bestFit="1" customWidth="1"/>
    <col min="13831" max="13831" width="36.85546875" style="75" bestFit="1" customWidth="1"/>
    <col min="13832" max="13832" width="24.7109375" style="75" bestFit="1" customWidth="1"/>
    <col min="13833" max="13833" width="18.140625" style="75" bestFit="1" customWidth="1"/>
    <col min="13834" max="13834" width="45" style="75" bestFit="1" customWidth="1"/>
    <col min="13835" max="13835" width="28" style="75" customWidth="1"/>
    <col min="13836" max="14080" width="11.42578125" style="75"/>
    <col min="14081" max="14081" width="63.28515625" style="75" customWidth="1"/>
    <col min="14082" max="14082" width="33.85546875" style="75" bestFit="1" customWidth="1"/>
    <col min="14083" max="14083" width="18.140625" style="75" bestFit="1" customWidth="1"/>
    <col min="14084" max="14084" width="33.7109375" style="75" bestFit="1" customWidth="1"/>
    <col min="14085" max="14086" width="18.140625" style="75" bestFit="1" customWidth="1"/>
    <col min="14087" max="14087" width="36.85546875" style="75" bestFit="1" customWidth="1"/>
    <col min="14088" max="14088" width="24.7109375" style="75" bestFit="1" customWidth="1"/>
    <col min="14089" max="14089" width="18.140625" style="75" bestFit="1" customWidth="1"/>
    <col min="14090" max="14090" width="45" style="75" bestFit="1" customWidth="1"/>
    <col min="14091" max="14091" width="28" style="75" customWidth="1"/>
    <col min="14092" max="14336" width="11.42578125" style="75"/>
    <col min="14337" max="14337" width="63.28515625" style="75" customWidth="1"/>
    <col min="14338" max="14338" width="33.85546875" style="75" bestFit="1" customWidth="1"/>
    <col min="14339" max="14339" width="18.140625" style="75" bestFit="1" customWidth="1"/>
    <col min="14340" max="14340" width="33.7109375" style="75" bestFit="1" customWidth="1"/>
    <col min="14341" max="14342" width="18.140625" style="75" bestFit="1" customWidth="1"/>
    <col min="14343" max="14343" width="36.85546875" style="75" bestFit="1" customWidth="1"/>
    <col min="14344" max="14344" width="24.7109375" style="75" bestFit="1" customWidth="1"/>
    <col min="14345" max="14345" width="18.140625" style="75" bestFit="1" customWidth="1"/>
    <col min="14346" max="14346" width="45" style="75" bestFit="1" customWidth="1"/>
    <col min="14347" max="14347" width="28" style="75" customWidth="1"/>
    <col min="14348" max="14592" width="11.42578125" style="75"/>
    <col min="14593" max="14593" width="63.28515625" style="75" customWidth="1"/>
    <col min="14594" max="14594" width="33.85546875" style="75" bestFit="1" customWidth="1"/>
    <col min="14595" max="14595" width="18.140625" style="75" bestFit="1" customWidth="1"/>
    <col min="14596" max="14596" width="33.7109375" style="75" bestFit="1" customWidth="1"/>
    <col min="14597" max="14598" width="18.140625" style="75" bestFit="1" customWidth="1"/>
    <col min="14599" max="14599" width="36.85546875" style="75" bestFit="1" customWidth="1"/>
    <col min="14600" max="14600" width="24.7109375" style="75" bestFit="1" customWidth="1"/>
    <col min="14601" max="14601" width="18.140625" style="75" bestFit="1" customWidth="1"/>
    <col min="14602" max="14602" width="45" style="75" bestFit="1" customWidth="1"/>
    <col min="14603" max="14603" width="28" style="75" customWidth="1"/>
    <col min="14604" max="14848" width="11.42578125" style="75"/>
    <col min="14849" max="14849" width="63.28515625" style="75" customWidth="1"/>
    <col min="14850" max="14850" width="33.85546875" style="75" bestFit="1" customWidth="1"/>
    <col min="14851" max="14851" width="18.140625" style="75" bestFit="1" customWidth="1"/>
    <col min="14852" max="14852" width="33.7109375" style="75" bestFit="1" customWidth="1"/>
    <col min="14853" max="14854" width="18.140625" style="75" bestFit="1" customWidth="1"/>
    <col min="14855" max="14855" width="36.85546875" style="75" bestFit="1" customWidth="1"/>
    <col min="14856" max="14856" width="24.7109375" style="75" bestFit="1" customWidth="1"/>
    <col min="14857" max="14857" width="18.140625" style="75" bestFit="1" customWidth="1"/>
    <col min="14858" max="14858" width="45" style="75" bestFit="1" customWidth="1"/>
    <col min="14859" max="14859" width="28" style="75" customWidth="1"/>
    <col min="14860" max="15104" width="11.42578125" style="75"/>
    <col min="15105" max="15105" width="63.28515625" style="75" customWidth="1"/>
    <col min="15106" max="15106" width="33.85546875" style="75" bestFit="1" customWidth="1"/>
    <col min="15107" max="15107" width="18.140625" style="75" bestFit="1" customWidth="1"/>
    <col min="15108" max="15108" width="33.7109375" style="75" bestFit="1" customWidth="1"/>
    <col min="15109" max="15110" width="18.140625" style="75" bestFit="1" customWidth="1"/>
    <col min="15111" max="15111" width="36.85546875" style="75" bestFit="1" customWidth="1"/>
    <col min="15112" max="15112" width="24.7109375" style="75" bestFit="1" customWidth="1"/>
    <col min="15113" max="15113" width="18.140625" style="75" bestFit="1" customWidth="1"/>
    <col min="15114" max="15114" width="45" style="75" bestFit="1" customWidth="1"/>
    <col min="15115" max="15115" width="28" style="75" customWidth="1"/>
    <col min="15116" max="15360" width="11.42578125" style="75"/>
    <col min="15361" max="15361" width="63.28515625" style="75" customWidth="1"/>
    <col min="15362" max="15362" width="33.85546875" style="75" bestFit="1" customWidth="1"/>
    <col min="15363" max="15363" width="18.140625" style="75" bestFit="1" customWidth="1"/>
    <col min="15364" max="15364" width="33.7109375" style="75" bestFit="1" customWidth="1"/>
    <col min="15365" max="15366" width="18.140625" style="75" bestFit="1" customWidth="1"/>
    <col min="15367" max="15367" width="36.85546875" style="75" bestFit="1" customWidth="1"/>
    <col min="15368" max="15368" width="24.7109375" style="75" bestFit="1" customWidth="1"/>
    <col min="15369" max="15369" width="18.140625" style="75" bestFit="1" customWidth="1"/>
    <col min="15370" max="15370" width="45" style="75" bestFit="1" customWidth="1"/>
    <col min="15371" max="15371" width="28" style="75" customWidth="1"/>
    <col min="15372" max="15616" width="11.42578125" style="75"/>
    <col min="15617" max="15617" width="63.28515625" style="75" customWidth="1"/>
    <col min="15618" max="15618" width="33.85546875" style="75" bestFit="1" customWidth="1"/>
    <col min="15619" max="15619" width="18.140625" style="75" bestFit="1" customWidth="1"/>
    <col min="15620" max="15620" width="33.7109375" style="75" bestFit="1" customWidth="1"/>
    <col min="15621" max="15622" width="18.140625" style="75" bestFit="1" customWidth="1"/>
    <col min="15623" max="15623" width="36.85546875" style="75" bestFit="1" customWidth="1"/>
    <col min="15624" max="15624" width="24.7109375" style="75" bestFit="1" customWidth="1"/>
    <col min="15625" max="15625" width="18.140625" style="75" bestFit="1" customWidth="1"/>
    <col min="15626" max="15626" width="45" style="75" bestFit="1" customWidth="1"/>
    <col min="15627" max="15627" width="28" style="75" customWidth="1"/>
    <col min="15628" max="15872" width="11.42578125" style="75"/>
    <col min="15873" max="15873" width="63.28515625" style="75" customWidth="1"/>
    <col min="15874" max="15874" width="33.85546875" style="75" bestFit="1" customWidth="1"/>
    <col min="15875" max="15875" width="18.140625" style="75" bestFit="1" customWidth="1"/>
    <col min="15876" max="15876" width="33.7109375" style="75" bestFit="1" customWidth="1"/>
    <col min="15877" max="15878" width="18.140625" style="75" bestFit="1" customWidth="1"/>
    <col min="15879" max="15879" width="36.85546875" style="75" bestFit="1" customWidth="1"/>
    <col min="15880" max="15880" width="24.7109375" style="75" bestFit="1" customWidth="1"/>
    <col min="15881" max="15881" width="18.140625" style="75" bestFit="1" customWidth="1"/>
    <col min="15882" max="15882" width="45" style="75" bestFit="1" customWidth="1"/>
    <col min="15883" max="15883" width="28" style="75" customWidth="1"/>
    <col min="15884" max="16128" width="11.42578125" style="75"/>
    <col min="16129" max="16129" width="63.28515625" style="75" customWidth="1"/>
    <col min="16130" max="16130" width="33.85546875" style="75" bestFit="1" customWidth="1"/>
    <col min="16131" max="16131" width="18.140625" style="75" bestFit="1" customWidth="1"/>
    <col min="16132" max="16132" width="33.7109375" style="75" bestFit="1" customWidth="1"/>
    <col min="16133" max="16134" width="18.140625" style="75" bestFit="1" customWidth="1"/>
    <col min="16135" max="16135" width="36.85546875" style="75" bestFit="1" customWidth="1"/>
    <col min="16136" max="16136" width="24.7109375" style="75" bestFit="1" customWidth="1"/>
    <col min="16137" max="16137" width="18.140625" style="75" bestFit="1" customWidth="1"/>
    <col min="16138" max="16138" width="45" style="75" bestFit="1" customWidth="1"/>
    <col min="16139" max="16139" width="28" style="75" customWidth="1"/>
    <col min="16140" max="16384" width="11.42578125" style="75"/>
  </cols>
  <sheetData>
    <row r="1" spans="1:11" ht="15.75" x14ac:dyDescent="0.25">
      <c r="A1" s="108" t="s">
        <v>107</v>
      </c>
      <c r="B1" s="109"/>
      <c r="C1" s="110"/>
      <c r="D1" s="110"/>
      <c r="E1" s="110"/>
      <c r="F1" s="110"/>
      <c r="G1" s="110"/>
      <c r="H1" s="110"/>
      <c r="I1" s="110"/>
      <c r="J1" s="110"/>
      <c r="K1" s="110"/>
    </row>
    <row r="2" spans="1:11" ht="15.75" x14ac:dyDescent="0.25">
      <c r="A2" s="68" t="s">
        <v>655</v>
      </c>
      <c r="B2" s="109"/>
      <c r="C2" s="111"/>
      <c r="D2" s="111"/>
      <c r="E2" s="111"/>
      <c r="F2" s="111"/>
      <c r="G2" s="111"/>
      <c r="H2" s="111"/>
      <c r="I2" s="111"/>
      <c r="J2" s="111"/>
      <c r="K2" s="112" t="s">
        <v>109</v>
      </c>
    </row>
    <row r="3" spans="1:11" ht="15.75" x14ac:dyDescent="0.25">
      <c r="A3" s="63" t="s">
        <v>656</v>
      </c>
      <c r="B3" s="109"/>
      <c r="C3" s="111"/>
      <c r="D3" s="111"/>
      <c r="E3" s="111"/>
      <c r="F3" s="111"/>
      <c r="G3" s="111"/>
      <c r="H3" s="111"/>
      <c r="I3" s="111"/>
      <c r="J3" s="111"/>
      <c r="K3" s="111"/>
    </row>
    <row r="4" spans="1:11" ht="15.75" x14ac:dyDescent="0.25">
      <c r="A4" s="108" t="s">
        <v>111</v>
      </c>
      <c r="B4" s="109"/>
      <c r="C4" s="111"/>
      <c r="D4" s="111"/>
      <c r="E4" s="111"/>
      <c r="F4" s="111"/>
      <c r="G4" s="111"/>
      <c r="H4" s="111"/>
      <c r="I4" s="111"/>
      <c r="J4" s="111"/>
      <c r="K4" s="111"/>
    </row>
    <row r="5" spans="1:11" ht="21" x14ac:dyDescent="0.25">
      <c r="A5" s="335"/>
      <c r="B5" s="336"/>
      <c r="C5" s="336"/>
      <c r="D5" s="336"/>
      <c r="E5" s="337"/>
      <c r="F5" s="337"/>
      <c r="G5" s="337"/>
      <c r="H5" s="337"/>
      <c r="I5" s="337"/>
      <c r="J5" s="337"/>
      <c r="K5" s="337"/>
    </row>
    <row r="6" spans="1:11" x14ac:dyDescent="0.25">
      <c r="A6" s="159"/>
      <c r="B6" s="110"/>
      <c r="C6" s="110"/>
      <c r="D6" s="160"/>
      <c r="E6" s="160"/>
      <c r="F6" s="160"/>
      <c r="G6" s="159"/>
      <c r="H6" s="160"/>
      <c r="I6" s="160"/>
      <c r="J6" s="110"/>
      <c r="K6" s="160"/>
    </row>
    <row r="7" spans="1:11" x14ac:dyDescent="0.25">
      <c r="A7" s="114" t="s">
        <v>112</v>
      </c>
      <c r="B7" s="114" t="s">
        <v>113</v>
      </c>
      <c r="C7" s="114" t="s">
        <v>114</v>
      </c>
      <c r="D7" s="114"/>
      <c r="E7" s="115" t="s">
        <v>115</v>
      </c>
      <c r="F7" s="115"/>
      <c r="G7" s="114" t="s">
        <v>116</v>
      </c>
      <c r="H7" s="71" t="s">
        <v>117</v>
      </c>
      <c r="I7" s="71"/>
      <c r="J7" s="114" t="s">
        <v>118</v>
      </c>
      <c r="K7" s="114" t="s">
        <v>119</v>
      </c>
    </row>
    <row r="8" spans="1:11" x14ac:dyDescent="0.25">
      <c r="A8" s="64" t="s">
        <v>120</v>
      </c>
      <c r="B8" s="61" t="s">
        <v>121</v>
      </c>
      <c r="C8" s="61" t="s">
        <v>122</v>
      </c>
      <c r="D8" s="61" t="s">
        <v>123</v>
      </c>
      <c r="E8" s="61" t="s">
        <v>124</v>
      </c>
      <c r="F8" s="61"/>
      <c r="G8" s="61" t="s">
        <v>125</v>
      </c>
      <c r="H8" s="61" t="s">
        <v>126</v>
      </c>
      <c r="I8" s="61"/>
      <c r="J8" s="61" t="s">
        <v>298</v>
      </c>
      <c r="K8" s="73" t="s">
        <v>128</v>
      </c>
    </row>
    <row r="9" spans="1:11" x14ac:dyDescent="0.25">
      <c r="A9" s="64"/>
      <c r="B9" s="61"/>
      <c r="C9" s="61"/>
      <c r="D9" s="61"/>
      <c r="E9" s="117" t="s">
        <v>129</v>
      </c>
      <c r="F9" s="117" t="s">
        <v>130</v>
      </c>
      <c r="G9" s="61"/>
      <c r="H9" s="117" t="s">
        <v>129</v>
      </c>
      <c r="I9" s="117" t="s">
        <v>130</v>
      </c>
      <c r="J9" s="61"/>
      <c r="K9" s="73"/>
    </row>
    <row r="10" spans="1:11" x14ac:dyDescent="0.25">
      <c r="A10" s="118" t="s">
        <v>131</v>
      </c>
      <c r="B10" s="119"/>
      <c r="C10" s="119"/>
      <c r="D10" s="119"/>
      <c r="E10" s="119"/>
      <c r="F10" s="119"/>
      <c r="G10" s="119"/>
      <c r="H10" s="119"/>
      <c r="I10" s="119"/>
      <c r="J10" s="119"/>
      <c r="K10" s="120">
        <v>0</v>
      </c>
    </row>
    <row r="11" spans="1:11" x14ac:dyDescent="0.25">
      <c r="A11" s="121"/>
      <c r="B11" s="338" t="s">
        <v>657</v>
      </c>
      <c r="C11" s="338" t="s">
        <v>657</v>
      </c>
      <c r="D11" s="338" t="s">
        <v>657</v>
      </c>
      <c r="E11" s="338" t="s">
        <v>657</v>
      </c>
      <c r="F11" s="339" t="s">
        <v>657</v>
      </c>
      <c r="G11" s="122" t="s">
        <v>657</v>
      </c>
      <c r="H11" s="340" t="s">
        <v>657</v>
      </c>
      <c r="I11" s="338" t="s">
        <v>657</v>
      </c>
      <c r="J11" s="338" t="s">
        <v>657</v>
      </c>
      <c r="K11" s="338" t="s">
        <v>657</v>
      </c>
    </row>
    <row r="12" spans="1:11" x14ac:dyDescent="0.25">
      <c r="A12" s="288" t="s">
        <v>132</v>
      </c>
      <c r="B12" s="341"/>
      <c r="C12" s="341"/>
      <c r="D12" s="342"/>
      <c r="E12" s="342"/>
      <c r="F12" s="342"/>
      <c r="G12" s="341"/>
      <c r="H12" s="341"/>
      <c r="I12" s="341"/>
      <c r="J12" s="341"/>
      <c r="K12" s="343">
        <f>SUM(K13:K53)</f>
        <v>564387818.87999988</v>
      </c>
    </row>
    <row r="13" spans="1:11" x14ac:dyDescent="0.25">
      <c r="A13" s="671" t="s">
        <v>374</v>
      </c>
      <c r="B13" s="672" t="s">
        <v>658</v>
      </c>
      <c r="C13" s="673" t="s">
        <v>306</v>
      </c>
      <c r="D13" s="674" t="s">
        <v>659</v>
      </c>
      <c r="E13" s="675" t="s">
        <v>660</v>
      </c>
      <c r="F13" s="675" t="s">
        <v>661</v>
      </c>
      <c r="G13" s="676" t="s">
        <v>657</v>
      </c>
      <c r="H13" s="675" t="s">
        <v>662</v>
      </c>
      <c r="I13" s="677" t="s">
        <v>662</v>
      </c>
      <c r="J13" s="678" t="s">
        <v>663</v>
      </c>
      <c r="K13" s="679">
        <v>95582040.870000005</v>
      </c>
    </row>
    <row r="14" spans="1:11" x14ac:dyDescent="0.25">
      <c r="A14" s="680"/>
      <c r="B14" s="681"/>
      <c r="C14" s="682"/>
      <c r="D14" s="153" t="s">
        <v>664</v>
      </c>
      <c r="E14" s="683"/>
      <c r="F14" s="683"/>
      <c r="G14" s="684"/>
      <c r="H14" s="683"/>
      <c r="I14" s="685"/>
      <c r="J14" s="686"/>
      <c r="K14" s="687"/>
    </row>
    <row r="15" spans="1:11" x14ac:dyDescent="0.25">
      <c r="A15" s="680"/>
      <c r="B15" s="681"/>
      <c r="C15" s="682"/>
      <c r="D15" s="153" t="s">
        <v>665</v>
      </c>
      <c r="E15" s="683"/>
      <c r="F15" s="683"/>
      <c r="G15" s="684"/>
      <c r="H15" s="683"/>
      <c r="I15" s="685"/>
      <c r="J15" s="686"/>
      <c r="K15" s="687"/>
    </row>
    <row r="16" spans="1:11" x14ac:dyDescent="0.25">
      <c r="A16" s="688"/>
      <c r="B16" s="689"/>
      <c r="C16" s="690"/>
      <c r="D16" s="153" t="s">
        <v>666</v>
      </c>
      <c r="E16" s="691"/>
      <c r="F16" s="691"/>
      <c r="G16" s="692"/>
      <c r="H16" s="691"/>
      <c r="I16" s="344"/>
      <c r="J16" s="345"/>
      <c r="K16" s="687"/>
    </row>
    <row r="17" spans="1:12" x14ac:dyDescent="0.25">
      <c r="A17" s="693"/>
      <c r="B17" s="694"/>
      <c r="C17" s="695"/>
      <c r="D17" s="696" t="s">
        <v>667</v>
      </c>
      <c r="E17" s="697"/>
      <c r="F17" s="697"/>
      <c r="G17" s="346"/>
      <c r="H17" s="697"/>
      <c r="I17" s="698"/>
      <c r="J17" s="347"/>
      <c r="K17" s="699"/>
    </row>
    <row r="18" spans="1:12" x14ac:dyDescent="0.25">
      <c r="A18" s="700" t="s">
        <v>668</v>
      </c>
      <c r="B18" s="701" t="s">
        <v>658</v>
      </c>
      <c r="C18" s="701" t="s">
        <v>417</v>
      </c>
      <c r="D18" s="702" t="s">
        <v>669</v>
      </c>
      <c r="E18" s="703" t="s">
        <v>657</v>
      </c>
      <c r="F18" s="703" t="s">
        <v>657</v>
      </c>
      <c r="G18" s="703" t="s">
        <v>657</v>
      </c>
      <c r="H18" s="703" t="s">
        <v>662</v>
      </c>
      <c r="I18" s="703" t="s">
        <v>670</v>
      </c>
      <c r="J18" s="153" t="s">
        <v>671</v>
      </c>
      <c r="K18" s="687">
        <v>22645551.93</v>
      </c>
    </row>
    <row r="19" spans="1:12" x14ac:dyDescent="0.25">
      <c r="A19" s="700"/>
      <c r="B19" s="678"/>
      <c r="C19" s="678"/>
      <c r="D19" s="704"/>
      <c r="E19" s="705"/>
      <c r="F19" s="705"/>
      <c r="G19" s="705"/>
      <c r="H19" s="705"/>
      <c r="I19" s="705"/>
      <c r="J19" s="706" t="s">
        <v>672</v>
      </c>
      <c r="K19" s="699"/>
    </row>
    <row r="20" spans="1:12" x14ac:dyDescent="0.25">
      <c r="A20" s="707" t="s">
        <v>673</v>
      </c>
      <c r="B20" s="678" t="s">
        <v>658</v>
      </c>
      <c r="C20" s="678" t="s">
        <v>306</v>
      </c>
      <c r="D20" s="674" t="s">
        <v>659</v>
      </c>
      <c r="E20" s="675" t="s">
        <v>674</v>
      </c>
      <c r="F20" s="675" t="s">
        <v>675</v>
      </c>
      <c r="G20" s="708" t="s">
        <v>657</v>
      </c>
      <c r="H20" s="675" t="s">
        <v>662</v>
      </c>
      <c r="I20" s="675" t="s">
        <v>662</v>
      </c>
      <c r="J20" s="678" t="s">
        <v>663</v>
      </c>
      <c r="K20" s="679">
        <v>2766379.63</v>
      </c>
      <c r="L20" s="709" t="s">
        <v>676</v>
      </c>
    </row>
    <row r="21" spans="1:12" x14ac:dyDescent="0.25">
      <c r="A21" s="700"/>
      <c r="B21" s="686"/>
      <c r="C21" s="686"/>
      <c r="D21" s="153" t="s">
        <v>664</v>
      </c>
      <c r="E21" s="683"/>
      <c r="F21" s="683"/>
      <c r="G21" s="710"/>
      <c r="H21" s="683"/>
      <c r="I21" s="683"/>
      <c r="J21" s="686"/>
      <c r="K21" s="687"/>
      <c r="L21" s="709"/>
    </row>
    <row r="22" spans="1:12" x14ac:dyDescent="0.25">
      <c r="A22" s="700"/>
      <c r="B22" s="686"/>
      <c r="C22" s="686"/>
      <c r="D22" s="153" t="s">
        <v>677</v>
      </c>
      <c r="E22" s="683"/>
      <c r="F22" s="683"/>
      <c r="G22" s="710"/>
      <c r="H22" s="683"/>
      <c r="I22" s="683"/>
      <c r="J22" s="686"/>
      <c r="K22" s="687"/>
      <c r="L22" s="709"/>
    </row>
    <row r="23" spans="1:12" x14ac:dyDescent="0.25">
      <c r="A23" s="711"/>
      <c r="B23" s="345"/>
      <c r="C23" s="345"/>
      <c r="D23" s="153" t="s">
        <v>666</v>
      </c>
      <c r="E23" s="712"/>
      <c r="F23" s="712"/>
      <c r="G23" s="712"/>
      <c r="H23" s="691"/>
      <c r="I23" s="691"/>
      <c r="J23" s="345"/>
      <c r="K23" s="713"/>
      <c r="L23" s="709"/>
    </row>
    <row r="24" spans="1:12" x14ac:dyDescent="0.25">
      <c r="A24" s="714"/>
      <c r="B24" s="347"/>
      <c r="C24" s="347"/>
      <c r="D24" s="696" t="s">
        <v>678</v>
      </c>
      <c r="E24" s="348"/>
      <c r="F24" s="348"/>
      <c r="G24" s="348"/>
      <c r="H24" s="697"/>
      <c r="I24" s="697"/>
      <c r="J24" s="347"/>
      <c r="K24" s="461"/>
      <c r="L24" s="709"/>
    </row>
    <row r="25" spans="1:12" x14ac:dyDescent="0.25">
      <c r="A25" s="715" t="s">
        <v>679</v>
      </c>
      <c r="B25" s="686" t="s">
        <v>658</v>
      </c>
      <c r="C25" s="716" t="s">
        <v>417</v>
      </c>
      <c r="D25" s="717" t="s">
        <v>669</v>
      </c>
      <c r="E25" s="703" t="s">
        <v>657</v>
      </c>
      <c r="F25" s="703" t="s">
        <v>657</v>
      </c>
      <c r="G25" s="703" t="s">
        <v>657</v>
      </c>
      <c r="H25" s="703" t="s">
        <v>662</v>
      </c>
      <c r="I25" s="703" t="s">
        <v>670</v>
      </c>
      <c r="J25" s="153" t="s">
        <v>671</v>
      </c>
      <c r="K25" s="687">
        <v>391085.6</v>
      </c>
      <c r="L25" s="709" t="s">
        <v>676</v>
      </c>
    </row>
    <row r="26" spans="1:12" x14ac:dyDescent="0.25">
      <c r="A26" s="718"/>
      <c r="B26" s="701"/>
      <c r="C26" s="719"/>
      <c r="D26" s="702"/>
      <c r="E26" s="708"/>
      <c r="F26" s="705"/>
      <c r="G26" s="708"/>
      <c r="H26" s="705"/>
      <c r="I26" s="705"/>
      <c r="J26" s="153" t="s">
        <v>672</v>
      </c>
      <c r="K26" s="699"/>
      <c r="L26" s="709"/>
    </row>
    <row r="27" spans="1:12" ht="30" x14ac:dyDescent="0.25">
      <c r="A27" s="720" t="s">
        <v>680</v>
      </c>
      <c r="B27" s="678" t="s">
        <v>681</v>
      </c>
      <c r="C27" s="721" t="s">
        <v>139</v>
      </c>
      <c r="D27" s="722" t="s">
        <v>682</v>
      </c>
      <c r="E27" s="708" t="s">
        <v>657</v>
      </c>
      <c r="F27" s="723" t="s">
        <v>657</v>
      </c>
      <c r="G27" s="724"/>
      <c r="H27" s="725" t="s">
        <v>683</v>
      </c>
      <c r="I27" s="726"/>
      <c r="J27" s="678" t="s">
        <v>684</v>
      </c>
      <c r="K27" s="679">
        <v>120278188.23</v>
      </c>
    </row>
    <row r="28" spans="1:12" x14ac:dyDescent="0.25">
      <c r="A28" s="720"/>
      <c r="B28" s="686"/>
      <c r="C28" s="727"/>
      <c r="D28" s="345" t="s">
        <v>685</v>
      </c>
      <c r="E28" s="710"/>
      <c r="F28" s="723"/>
      <c r="G28" s="724" t="s">
        <v>686</v>
      </c>
      <c r="H28" s="366" t="s">
        <v>687</v>
      </c>
      <c r="I28" s="367"/>
      <c r="J28" s="686"/>
      <c r="K28" s="687"/>
    </row>
    <row r="29" spans="1:12" x14ac:dyDescent="0.25">
      <c r="A29" s="720"/>
      <c r="B29" s="686"/>
      <c r="C29" s="727"/>
      <c r="D29" s="345" t="s">
        <v>688</v>
      </c>
      <c r="E29" s="710"/>
      <c r="F29" s="723"/>
      <c r="G29" s="728" t="s">
        <v>689</v>
      </c>
      <c r="H29" s="366" t="s">
        <v>690</v>
      </c>
      <c r="I29" s="367"/>
      <c r="J29" s="686"/>
      <c r="K29" s="687"/>
    </row>
    <row r="30" spans="1:12" x14ac:dyDescent="0.25">
      <c r="A30" s="707"/>
      <c r="B30" s="686"/>
      <c r="C30" s="727"/>
      <c r="D30" s="345" t="s">
        <v>691</v>
      </c>
      <c r="E30" s="710"/>
      <c r="F30" s="729"/>
      <c r="G30" s="728" t="s">
        <v>692</v>
      </c>
      <c r="H30" s="725" t="s">
        <v>693</v>
      </c>
      <c r="I30" s="726"/>
      <c r="J30" s="686"/>
      <c r="K30" s="687"/>
    </row>
    <row r="31" spans="1:12" x14ac:dyDescent="0.25">
      <c r="A31" s="730"/>
      <c r="B31" s="691"/>
      <c r="C31" s="153"/>
      <c r="D31" s="731" t="s">
        <v>694</v>
      </c>
      <c r="E31" s="731"/>
      <c r="F31" s="732"/>
      <c r="G31" s="733" t="s">
        <v>695</v>
      </c>
      <c r="H31" s="366" t="s">
        <v>696</v>
      </c>
      <c r="I31" s="367"/>
      <c r="J31" s="345"/>
      <c r="K31" s="713"/>
    </row>
    <row r="32" spans="1:12" x14ac:dyDescent="0.25">
      <c r="A32" s="730"/>
      <c r="B32" s="691"/>
      <c r="C32" s="153"/>
      <c r="D32" s="731" t="s">
        <v>697</v>
      </c>
      <c r="E32" s="731"/>
      <c r="F32" s="732"/>
      <c r="G32" s="732"/>
      <c r="H32" s="366" t="s">
        <v>690</v>
      </c>
      <c r="I32" s="367"/>
      <c r="J32" s="345"/>
      <c r="K32" s="713"/>
    </row>
    <row r="33" spans="1:11" x14ac:dyDescent="0.25">
      <c r="A33" s="730"/>
      <c r="B33" s="691"/>
      <c r="C33" s="153"/>
      <c r="D33" s="731"/>
      <c r="E33" s="731"/>
      <c r="F33" s="732"/>
      <c r="G33" s="732"/>
      <c r="H33" s="725" t="s">
        <v>698</v>
      </c>
      <c r="I33" s="726"/>
      <c r="J33" s="345"/>
      <c r="K33" s="713"/>
    </row>
    <row r="34" spans="1:11" x14ac:dyDescent="0.25">
      <c r="A34" s="730"/>
      <c r="B34" s="691"/>
      <c r="C34" s="153"/>
      <c r="D34" s="731"/>
      <c r="E34" s="731"/>
      <c r="F34" s="732"/>
      <c r="G34" s="732"/>
      <c r="H34" s="366" t="s">
        <v>696</v>
      </c>
      <c r="I34" s="367"/>
      <c r="J34" s="345"/>
      <c r="K34" s="713"/>
    </row>
    <row r="35" spans="1:11" x14ac:dyDescent="0.25">
      <c r="A35" s="730"/>
      <c r="B35" s="691"/>
      <c r="C35" s="153"/>
      <c r="D35" s="731"/>
      <c r="E35" s="731"/>
      <c r="F35" s="732"/>
      <c r="G35" s="732"/>
      <c r="H35" s="366" t="s">
        <v>690</v>
      </c>
      <c r="I35" s="367"/>
      <c r="J35" s="345"/>
      <c r="K35" s="713"/>
    </row>
    <row r="36" spans="1:11" x14ac:dyDescent="0.25">
      <c r="A36" s="730"/>
      <c r="B36" s="691"/>
      <c r="C36" s="153"/>
      <c r="D36" s="731"/>
      <c r="E36" s="731"/>
      <c r="F36" s="732"/>
      <c r="G36" s="732"/>
      <c r="H36" s="725" t="s">
        <v>699</v>
      </c>
      <c r="I36" s="726"/>
      <c r="J36" s="345"/>
      <c r="K36" s="713"/>
    </row>
    <row r="37" spans="1:11" x14ac:dyDescent="0.25">
      <c r="A37" s="730"/>
      <c r="B37" s="691"/>
      <c r="C37" s="153"/>
      <c r="D37" s="731"/>
      <c r="E37" s="731"/>
      <c r="F37" s="732"/>
      <c r="G37" s="732"/>
      <c r="H37" s="366" t="s">
        <v>696</v>
      </c>
      <c r="I37" s="367"/>
      <c r="J37" s="345"/>
      <c r="K37" s="713"/>
    </row>
    <row r="38" spans="1:11" x14ac:dyDescent="0.25">
      <c r="A38" s="730"/>
      <c r="B38" s="691"/>
      <c r="C38" s="153"/>
      <c r="D38" s="731"/>
      <c r="E38" s="731"/>
      <c r="F38" s="732"/>
      <c r="G38" s="732"/>
      <c r="H38" s="366" t="s">
        <v>690</v>
      </c>
      <c r="I38" s="367"/>
      <c r="J38" s="345"/>
      <c r="K38" s="713"/>
    </row>
    <row r="39" spans="1:11" x14ac:dyDescent="0.25">
      <c r="A39" s="730"/>
      <c r="B39" s="691"/>
      <c r="C39" s="153"/>
      <c r="D39" s="731"/>
      <c r="E39" s="731"/>
      <c r="F39" s="732"/>
      <c r="G39" s="732"/>
      <c r="J39" s="347"/>
      <c r="K39" s="713"/>
    </row>
    <row r="40" spans="1:11" x14ac:dyDescent="0.25">
      <c r="A40" s="720" t="s">
        <v>700</v>
      </c>
      <c r="B40" s="678" t="s">
        <v>681</v>
      </c>
      <c r="C40" s="734" t="s">
        <v>417</v>
      </c>
      <c r="D40" s="734" t="s">
        <v>701</v>
      </c>
      <c r="E40" s="705" t="s">
        <v>657</v>
      </c>
      <c r="F40" s="705" t="s">
        <v>657</v>
      </c>
      <c r="G40" s="705" t="s">
        <v>657</v>
      </c>
      <c r="H40" s="705" t="s">
        <v>657</v>
      </c>
      <c r="I40" s="705" t="s">
        <v>657</v>
      </c>
      <c r="J40" s="153" t="s">
        <v>671</v>
      </c>
      <c r="K40" s="679">
        <v>23050403.359999999</v>
      </c>
    </row>
    <row r="41" spans="1:11" x14ac:dyDescent="0.25">
      <c r="A41" s="720"/>
      <c r="B41" s="701"/>
      <c r="C41" s="734"/>
      <c r="D41" s="734"/>
      <c r="E41" s="705"/>
      <c r="F41" s="705"/>
      <c r="G41" s="705"/>
      <c r="H41" s="705"/>
      <c r="I41" s="705"/>
      <c r="J41" s="153" t="s">
        <v>672</v>
      </c>
      <c r="K41" s="699"/>
    </row>
    <row r="42" spans="1:11" x14ac:dyDescent="0.25">
      <c r="A42" s="720" t="s">
        <v>702</v>
      </c>
      <c r="B42" s="459" t="s">
        <v>666</v>
      </c>
      <c r="C42" s="734" t="s">
        <v>139</v>
      </c>
      <c r="D42" s="735" t="s">
        <v>703</v>
      </c>
      <c r="E42" s="735" t="s">
        <v>704</v>
      </c>
      <c r="F42" s="736" t="s">
        <v>705</v>
      </c>
      <c r="G42" s="459" t="s">
        <v>694</v>
      </c>
      <c r="H42" s="737" t="s">
        <v>662</v>
      </c>
      <c r="I42" s="738" t="s">
        <v>706</v>
      </c>
      <c r="J42" s="678" t="s">
        <v>707</v>
      </c>
      <c r="K42" s="679">
        <v>256581432.62</v>
      </c>
    </row>
    <row r="43" spans="1:11" x14ac:dyDescent="0.25">
      <c r="A43" s="720"/>
      <c r="B43" s="731" t="s">
        <v>708</v>
      </c>
      <c r="C43" s="734"/>
      <c r="D43" s="735"/>
      <c r="E43" s="735"/>
      <c r="F43" s="736"/>
      <c r="G43" s="345" t="s">
        <v>709</v>
      </c>
      <c r="H43" s="739"/>
      <c r="I43" s="740"/>
      <c r="J43" s="686"/>
      <c r="K43" s="687"/>
    </row>
    <row r="44" spans="1:11" x14ac:dyDescent="0.25">
      <c r="A44" s="720"/>
      <c r="B44" s="741"/>
      <c r="C44" s="734"/>
      <c r="D44" s="735"/>
      <c r="E44" s="735"/>
      <c r="F44" s="736"/>
      <c r="G44" s="345" t="s">
        <v>710</v>
      </c>
      <c r="H44" s="739"/>
      <c r="I44" s="740"/>
      <c r="J44" s="686"/>
      <c r="K44" s="687"/>
    </row>
    <row r="45" spans="1:11" x14ac:dyDescent="0.25">
      <c r="A45" s="742" t="s">
        <v>711</v>
      </c>
      <c r="B45" s="705" t="s">
        <v>657</v>
      </c>
      <c r="C45" s="734" t="s">
        <v>417</v>
      </c>
      <c r="D45" s="734" t="s">
        <v>712</v>
      </c>
      <c r="E45" s="705" t="s">
        <v>657</v>
      </c>
      <c r="F45" s="705" t="s">
        <v>657</v>
      </c>
      <c r="G45" s="705" t="s">
        <v>657</v>
      </c>
      <c r="H45" s="705" t="s">
        <v>657</v>
      </c>
      <c r="I45" s="705" t="s">
        <v>657</v>
      </c>
      <c r="J45" s="153" t="s">
        <v>671</v>
      </c>
      <c r="K45" s="679">
        <v>22040842.539999999</v>
      </c>
    </row>
    <row r="46" spans="1:11" x14ac:dyDescent="0.25">
      <c r="A46" s="743"/>
      <c r="B46" s="705"/>
      <c r="C46" s="734"/>
      <c r="D46" s="734"/>
      <c r="E46" s="705"/>
      <c r="F46" s="705"/>
      <c r="G46" s="708"/>
      <c r="H46" s="705"/>
      <c r="I46" s="705"/>
      <c r="J46" s="706" t="s">
        <v>672</v>
      </c>
      <c r="K46" s="699"/>
    </row>
    <row r="47" spans="1:11" x14ac:dyDescent="0.25">
      <c r="A47" s="720" t="s">
        <v>249</v>
      </c>
      <c r="B47" s="708" t="s">
        <v>657</v>
      </c>
      <c r="C47" s="744" t="s">
        <v>713</v>
      </c>
      <c r="D47" s="705" t="s">
        <v>657</v>
      </c>
      <c r="E47" s="705" t="s">
        <v>657</v>
      </c>
      <c r="F47" s="745" t="s">
        <v>657</v>
      </c>
      <c r="G47" s="459" t="s">
        <v>694</v>
      </c>
      <c r="H47" s="723" t="s">
        <v>657</v>
      </c>
      <c r="I47" s="705" t="s">
        <v>657</v>
      </c>
      <c r="J47" s="746" t="s">
        <v>714</v>
      </c>
      <c r="K47" s="679">
        <v>1305894.93</v>
      </c>
    </row>
    <row r="48" spans="1:11" x14ac:dyDescent="0.25">
      <c r="A48" s="720"/>
      <c r="B48" s="710"/>
      <c r="C48" s="744"/>
      <c r="D48" s="705"/>
      <c r="E48" s="705"/>
      <c r="F48" s="745"/>
      <c r="G48" s="345" t="s">
        <v>709</v>
      </c>
      <c r="H48" s="723"/>
      <c r="I48" s="705"/>
      <c r="J48" s="747"/>
      <c r="K48" s="687"/>
    </row>
    <row r="49" spans="1:11" x14ac:dyDescent="0.25">
      <c r="A49" s="720"/>
      <c r="B49" s="703"/>
      <c r="C49" s="744"/>
      <c r="D49" s="705"/>
      <c r="E49" s="705"/>
      <c r="F49" s="745"/>
      <c r="G49" s="347" t="s">
        <v>715</v>
      </c>
      <c r="H49" s="723"/>
      <c r="I49" s="705"/>
      <c r="J49" s="747"/>
      <c r="K49" s="699"/>
    </row>
    <row r="50" spans="1:11" x14ac:dyDescent="0.25">
      <c r="A50" s="720" t="s">
        <v>183</v>
      </c>
      <c r="B50" s="705" t="s">
        <v>657</v>
      </c>
      <c r="C50" s="678" t="s">
        <v>417</v>
      </c>
      <c r="D50" s="705" t="s">
        <v>657</v>
      </c>
      <c r="E50" s="705" t="s">
        <v>657</v>
      </c>
      <c r="F50" s="705" t="s">
        <v>657</v>
      </c>
      <c r="G50" s="153" t="s">
        <v>694</v>
      </c>
      <c r="H50" s="705" t="s">
        <v>657</v>
      </c>
      <c r="I50" s="705" t="s">
        <v>657</v>
      </c>
      <c r="J50" s="748" t="s">
        <v>716</v>
      </c>
      <c r="K50" s="679">
        <v>19745999.170000002</v>
      </c>
    </row>
    <row r="51" spans="1:11" x14ac:dyDescent="0.25">
      <c r="A51" s="720"/>
      <c r="B51" s="705"/>
      <c r="C51" s="686"/>
      <c r="D51" s="705"/>
      <c r="E51" s="705"/>
      <c r="F51" s="705"/>
      <c r="G51" s="153" t="s">
        <v>709</v>
      </c>
      <c r="H51" s="705"/>
      <c r="I51" s="705"/>
      <c r="J51" s="749"/>
      <c r="K51" s="687"/>
    </row>
    <row r="52" spans="1:11" x14ac:dyDescent="0.25">
      <c r="A52" s="720"/>
      <c r="B52" s="705"/>
      <c r="C52" s="701"/>
      <c r="D52" s="705"/>
      <c r="E52" s="705"/>
      <c r="F52" s="705"/>
      <c r="G52" s="696" t="s">
        <v>717</v>
      </c>
      <c r="H52" s="705"/>
      <c r="I52" s="705"/>
      <c r="J52" s="750"/>
      <c r="K52" s="699"/>
    </row>
    <row r="53" spans="1:11" x14ac:dyDescent="0.25">
      <c r="A53" s="121"/>
      <c r="B53" s="122"/>
      <c r="C53" s="122"/>
      <c r="D53" s="123"/>
      <c r="E53" s="123"/>
      <c r="F53" s="123"/>
      <c r="G53" s="122"/>
      <c r="H53" s="122"/>
      <c r="I53" s="122"/>
      <c r="J53" s="122"/>
      <c r="K53" s="124"/>
    </row>
    <row r="54" spans="1:11" x14ac:dyDescent="0.25">
      <c r="A54" s="133" t="s">
        <v>149</v>
      </c>
      <c r="B54" s="134"/>
      <c r="C54" s="134"/>
      <c r="D54" s="135"/>
      <c r="E54" s="135"/>
      <c r="F54" s="135"/>
      <c r="G54" s="134"/>
      <c r="H54" s="134"/>
      <c r="I54" s="134"/>
      <c r="J54" s="134"/>
      <c r="K54" s="136">
        <f>SUM(K55:K63)</f>
        <v>48968325.079999998</v>
      </c>
    </row>
    <row r="55" spans="1:11" x14ac:dyDescent="0.25">
      <c r="A55" s="751" t="s">
        <v>718</v>
      </c>
      <c r="B55" s="705" t="s">
        <v>657</v>
      </c>
      <c r="C55" s="752" t="s">
        <v>417</v>
      </c>
      <c r="D55" s="753">
        <v>0.12</v>
      </c>
      <c r="E55" s="705" t="s">
        <v>657</v>
      </c>
      <c r="F55" s="705" t="s">
        <v>657</v>
      </c>
      <c r="G55" s="153" t="s">
        <v>694</v>
      </c>
      <c r="H55" s="705" t="s">
        <v>657</v>
      </c>
      <c r="I55" s="705" t="s">
        <v>657</v>
      </c>
      <c r="J55" s="754" t="s">
        <v>719</v>
      </c>
      <c r="K55" s="755">
        <v>48650597.82</v>
      </c>
    </row>
    <row r="56" spans="1:11" x14ac:dyDescent="0.25">
      <c r="A56" s="751"/>
      <c r="B56" s="705"/>
      <c r="C56" s="752"/>
      <c r="D56" s="756"/>
      <c r="E56" s="705"/>
      <c r="F56" s="705"/>
      <c r="G56" s="153" t="s">
        <v>709</v>
      </c>
      <c r="H56" s="705"/>
      <c r="I56" s="705"/>
      <c r="J56" s="757"/>
      <c r="K56" s="758"/>
    </row>
    <row r="57" spans="1:11" x14ac:dyDescent="0.25">
      <c r="A57" s="759"/>
      <c r="B57" s="708"/>
      <c r="C57" s="760"/>
      <c r="D57" s="761"/>
      <c r="E57" s="708"/>
      <c r="F57" s="708"/>
      <c r="G57" s="153" t="s">
        <v>720</v>
      </c>
      <c r="H57" s="708"/>
      <c r="I57" s="708"/>
      <c r="J57" s="757"/>
      <c r="K57" s="758"/>
    </row>
    <row r="58" spans="1:11" x14ac:dyDescent="0.25">
      <c r="A58" s="671" t="s">
        <v>721</v>
      </c>
      <c r="B58" s="760" t="s">
        <v>722</v>
      </c>
      <c r="C58" s="762" t="s">
        <v>723</v>
      </c>
      <c r="D58" s="708" t="s">
        <v>657</v>
      </c>
      <c r="E58" s="763" t="s">
        <v>657</v>
      </c>
      <c r="F58" s="729" t="s">
        <v>657</v>
      </c>
      <c r="G58" s="676" t="s">
        <v>657</v>
      </c>
      <c r="H58" s="763" t="s">
        <v>657</v>
      </c>
      <c r="I58" s="729" t="s">
        <v>657</v>
      </c>
      <c r="J58" s="764" t="s">
        <v>724</v>
      </c>
      <c r="K58" s="755">
        <v>317727.26</v>
      </c>
    </row>
    <row r="59" spans="1:11" x14ac:dyDescent="0.25">
      <c r="A59" s="680"/>
      <c r="B59" s="765"/>
      <c r="C59" s="766" t="s">
        <v>725</v>
      </c>
      <c r="D59" s="710"/>
      <c r="E59" s="767"/>
      <c r="F59" s="768"/>
      <c r="G59" s="684"/>
      <c r="H59" s="767"/>
      <c r="I59" s="768"/>
      <c r="J59" s="349" t="s">
        <v>726</v>
      </c>
      <c r="K59" s="758"/>
    </row>
    <row r="60" spans="1:11" x14ac:dyDescent="0.25">
      <c r="A60" s="680"/>
      <c r="B60" s="765"/>
      <c r="C60" s="766"/>
      <c r="D60" s="710"/>
      <c r="E60" s="767"/>
      <c r="F60" s="768"/>
      <c r="G60" s="684"/>
      <c r="H60" s="767"/>
      <c r="I60" s="768"/>
      <c r="J60" s="349" t="s">
        <v>727</v>
      </c>
      <c r="K60" s="758"/>
    </row>
    <row r="61" spans="1:11" x14ac:dyDescent="0.25">
      <c r="A61" s="680"/>
      <c r="B61" s="765"/>
      <c r="C61" s="766"/>
      <c r="D61" s="710"/>
      <c r="E61" s="767"/>
      <c r="F61" s="768"/>
      <c r="G61" s="684"/>
      <c r="H61" s="767"/>
      <c r="I61" s="768"/>
      <c r="J61" s="349" t="s">
        <v>728</v>
      </c>
      <c r="K61" s="758"/>
    </row>
    <row r="62" spans="1:11" x14ac:dyDescent="0.25">
      <c r="A62" s="688"/>
      <c r="B62" s="349"/>
      <c r="C62" s="454"/>
      <c r="D62" s="712"/>
      <c r="E62" s="769"/>
      <c r="F62" s="732"/>
      <c r="G62" s="692"/>
      <c r="H62" s="769"/>
      <c r="I62" s="732"/>
      <c r="J62" s="349" t="s">
        <v>729</v>
      </c>
      <c r="K62" s="758"/>
    </row>
    <row r="63" spans="1:11" x14ac:dyDescent="0.25">
      <c r="A63" s="350"/>
      <c r="B63" s="351"/>
      <c r="C63" s="352"/>
      <c r="D63" s="348"/>
      <c r="E63" s="353"/>
      <c r="F63" s="354"/>
      <c r="G63" s="346"/>
      <c r="H63" s="353"/>
      <c r="I63" s="354"/>
      <c r="J63" s="349" t="s">
        <v>730</v>
      </c>
      <c r="K63" s="770"/>
    </row>
    <row r="64" spans="1:11" x14ac:dyDescent="0.25">
      <c r="A64" s="355" t="s">
        <v>155</v>
      </c>
      <c r="B64" s="356"/>
      <c r="C64" s="356"/>
      <c r="D64" s="357"/>
      <c r="E64" s="357"/>
      <c r="F64" s="357"/>
      <c r="G64" s="356"/>
      <c r="H64" s="356"/>
      <c r="I64" s="356"/>
      <c r="J64" s="358"/>
      <c r="K64" s="359">
        <f>SUM(K65:K80)</f>
        <v>17493195.41</v>
      </c>
    </row>
    <row r="65" spans="1:11" x14ac:dyDescent="0.25">
      <c r="A65" s="720" t="s">
        <v>731</v>
      </c>
      <c r="B65" s="771" t="s">
        <v>732</v>
      </c>
      <c r="C65" s="678" t="s">
        <v>145</v>
      </c>
      <c r="D65" s="705" t="s">
        <v>657</v>
      </c>
      <c r="E65" s="705" t="s">
        <v>657</v>
      </c>
      <c r="F65" s="745" t="s">
        <v>657</v>
      </c>
      <c r="G65" s="459" t="s">
        <v>694</v>
      </c>
      <c r="H65" s="772" t="s">
        <v>733</v>
      </c>
      <c r="I65" s="773" t="s">
        <v>733</v>
      </c>
      <c r="J65" s="774" t="s">
        <v>734</v>
      </c>
      <c r="K65" s="679">
        <v>11990395.24</v>
      </c>
    </row>
    <row r="66" spans="1:11" x14ac:dyDescent="0.25">
      <c r="A66" s="720"/>
      <c r="B66" s="747"/>
      <c r="C66" s="686"/>
      <c r="D66" s="705"/>
      <c r="E66" s="705"/>
      <c r="F66" s="745"/>
      <c r="G66" s="345" t="s">
        <v>709</v>
      </c>
      <c r="H66" s="775"/>
      <c r="I66" s="776"/>
      <c r="J66" s="777"/>
      <c r="K66" s="687"/>
    </row>
    <row r="67" spans="1:11" x14ac:dyDescent="0.25">
      <c r="A67" s="707"/>
      <c r="B67" s="778"/>
      <c r="C67" s="701"/>
      <c r="D67" s="705"/>
      <c r="E67" s="705"/>
      <c r="F67" s="745"/>
      <c r="G67" s="345" t="s">
        <v>735</v>
      </c>
      <c r="H67" s="779"/>
      <c r="I67" s="780"/>
      <c r="J67" s="777"/>
      <c r="K67" s="687"/>
    </row>
    <row r="68" spans="1:11" x14ac:dyDescent="0.25">
      <c r="A68" s="730"/>
      <c r="B68" s="781" t="s">
        <v>736</v>
      </c>
      <c r="C68" s="347" t="s">
        <v>737</v>
      </c>
      <c r="D68" s="122" t="s">
        <v>738</v>
      </c>
      <c r="E68" s="122" t="s">
        <v>657</v>
      </c>
      <c r="F68" s="122" t="s">
        <v>670</v>
      </c>
      <c r="G68" s="345"/>
      <c r="H68" s="782" t="s">
        <v>733</v>
      </c>
      <c r="I68" s="783" t="s">
        <v>733</v>
      </c>
      <c r="J68" s="784"/>
      <c r="K68" s="687"/>
    </row>
    <row r="69" spans="1:11" x14ac:dyDescent="0.25">
      <c r="A69" s="785"/>
      <c r="B69" s="781" t="s">
        <v>739</v>
      </c>
      <c r="C69" s="347" t="s">
        <v>740</v>
      </c>
      <c r="D69" s="122" t="s">
        <v>738</v>
      </c>
      <c r="E69" s="122" t="s">
        <v>657</v>
      </c>
      <c r="F69" s="122" t="s">
        <v>741</v>
      </c>
      <c r="G69" s="360"/>
      <c r="H69" s="368" t="s">
        <v>733</v>
      </c>
      <c r="I69" s="783" t="s">
        <v>741</v>
      </c>
      <c r="J69" s="786"/>
      <c r="K69" s="699"/>
    </row>
    <row r="70" spans="1:11" x14ac:dyDescent="0.25">
      <c r="A70" s="787" t="s">
        <v>742</v>
      </c>
      <c r="B70" s="705" t="s">
        <v>657</v>
      </c>
      <c r="C70" s="734" t="s">
        <v>417</v>
      </c>
      <c r="D70" s="705" t="s">
        <v>657</v>
      </c>
      <c r="E70" s="705" t="s">
        <v>657</v>
      </c>
      <c r="F70" s="745" t="s">
        <v>670</v>
      </c>
      <c r="G70" s="459" t="s">
        <v>694</v>
      </c>
      <c r="H70" s="705" t="s">
        <v>743</v>
      </c>
      <c r="I70" s="708" t="s">
        <v>706</v>
      </c>
      <c r="J70" s="289" t="s">
        <v>744</v>
      </c>
      <c r="K70" s="687">
        <v>543943.06999999995</v>
      </c>
    </row>
    <row r="71" spans="1:11" x14ac:dyDescent="0.25">
      <c r="A71" s="720"/>
      <c r="B71" s="705"/>
      <c r="C71" s="734"/>
      <c r="D71" s="705"/>
      <c r="E71" s="705"/>
      <c r="F71" s="745"/>
      <c r="G71" s="345" t="s">
        <v>709</v>
      </c>
      <c r="H71" s="705"/>
      <c r="I71" s="710"/>
      <c r="J71" s="731" t="s">
        <v>745</v>
      </c>
      <c r="K71" s="687"/>
    </row>
    <row r="72" spans="1:11" x14ac:dyDescent="0.25">
      <c r="A72" s="720"/>
      <c r="B72" s="705"/>
      <c r="C72" s="734"/>
      <c r="D72" s="708"/>
      <c r="E72" s="705"/>
      <c r="F72" s="745"/>
      <c r="G72" s="347" t="s">
        <v>746</v>
      </c>
      <c r="H72" s="705"/>
      <c r="I72" s="703"/>
      <c r="J72" s="291" t="s">
        <v>747</v>
      </c>
      <c r="K72" s="699"/>
    </row>
    <row r="73" spans="1:11" ht="15.75" x14ac:dyDescent="0.25">
      <c r="A73" s="720" t="s">
        <v>748</v>
      </c>
      <c r="B73" s="276" t="s">
        <v>749</v>
      </c>
      <c r="C73" s="788" t="s">
        <v>417</v>
      </c>
      <c r="D73" s="789" t="s">
        <v>750</v>
      </c>
      <c r="E73" s="676" t="s">
        <v>657</v>
      </c>
      <c r="F73" s="763" t="s">
        <v>741</v>
      </c>
      <c r="G73" s="790" t="s">
        <v>694</v>
      </c>
      <c r="H73" s="774" t="s">
        <v>751</v>
      </c>
      <c r="I73" s="748"/>
      <c r="J73" s="748" t="s">
        <v>752</v>
      </c>
      <c r="K73" s="679">
        <v>1721013.89</v>
      </c>
    </row>
    <row r="74" spans="1:11" ht="15.75" x14ac:dyDescent="0.25">
      <c r="A74" s="720"/>
      <c r="B74" s="276"/>
      <c r="C74" s="788"/>
      <c r="D74" s="791"/>
      <c r="E74" s="684"/>
      <c r="F74" s="767"/>
      <c r="G74" s="792"/>
      <c r="H74" s="793" t="s">
        <v>733</v>
      </c>
      <c r="I74" s="794" t="s">
        <v>733</v>
      </c>
      <c r="J74" s="749"/>
      <c r="K74" s="687"/>
    </row>
    <row r="75" spans="1:11" x14ac:dyDescent="0.25">
      <c r="A75" s="720"/>
      <c r="B75" s="276" t="s">
        <v>753</v>
      </c>
      <c r="C75" s="788"/>
      <c r="D75" s="345" t="s">
        <v>754</v>
      </c>
      <c r="E75" s="684"/>
      <c r="F75" s="767"/>
      <c r="G75" s="792" t="s">
        <v>755</v>
      </c>
      <c r="H75" s="795"/>
      <c r="I75" s="794"/>
      <c r="J75" s="749"/>
      <c r="K75" s="687"/>
    </row>
    <row r="76" spans="1:11" x14ac:dyDescent="0.25">
      <c r="A76" s="720"/>
      <c r="B76" s="276"/>
      <c r="C76" s="796"/>
      <c r="D76" s="797" t="s">
        <v>756</v>
      </c>
      <c r="E76" s="684"/>
      <c r="F76" s="767"/>
      <c r="G76" s="792" t="s">
        <v>757</v>
      </c>
      <c r="H76" s="795"/>
      <c r="I76" s="794"/>
      <c r="J76" s="749"/>
      <c r="K76" s="687"/>
    </row>
    <row r="77" spans="1:11" x14ac:dyDescent="0.25">
      <c r="A77" s="720"/>
      <c r="B77" s="798"/>
      <c r="C77" s="796"/>
      <c r="D77" s="799"/>
      <c r="E77" s="800"/>
      <c r="F77" s="801"/>
      <c r="G77" s="802"/>
      <c r="H77" s="803"/>
      <c r="I77" s="804"/>
      <c r="J77" s="750"/>
      <c r="K77" s="699"/>
    </row>
    <row r="78" spans="1:11" x14ac:dyDescent="0.25">
      <c r="A78" s="805" t="s">
        <v>758</v>
      </c>
      <c r="B78" s="678" t="s">
        <v>722</v>
      </c>
      <c r="C78" s="459" t="s">
        <v>139</v>
      </c>
      <c r="D78" s="806" t="s">
        <v>657</v>
      </c>
      <c r="E78" s="705" t="s">
        <v>657</v>
      </c>
      <c r="F78" s="745" t="s">
        <v>741</v>
      </c>
      <c r="G78" s="345" t="s">
        <v>694</v>
      </c>
      <c r="H78" s="708" t="s">
        <v>657</v>
      </c>
      <c r="I78" s="729" t="s">
        <v>657</v>
      </c>
      <c r="J78" s="717" t="s">
        <v>759</v>
      </c>
      <c r="K78" s="679">
        <v>3237843.21</v>
      </c>
    </row>
    <row r="79" spans="1:11" x14ac:dyDescent="0.25">
      <c r="A79" s="807"/>
      <c r="B79" s="686"/>
      <c r="C79" s="345" t="s">
        <v>145</v>
      </c>
      <c r="D79" s="723"/>
      <c r="E79" s="705"/>
      <c r="F79" s="745"/>
      <c r="G79" s="345" t="s">
        <v>709</v>
      </c>
      <c r="H79" s="710"/>
      <c r="I79" s="768"/>
      <c r="J79" s="683"/>
      <c r="K79" s="687"/>
    </row>
    <row r="80" spans="1:11" x14ac:dyDescent="0.25">
      <c r="A80" s="808"/>
      <c r="B80" s="701"/>
      <c r="C80" s="347"/>
      <c r="D80" s="729"/>
      <c r="E80" s="705"/>
      <c r="F80" s="745"/>
      <c r="G80" s="347" t="s">
        <v>760</v>
      </c>
      <c r="H80" s="703"/>
      <c r="I80" s="806"/>
      <c r="J80" s="702"/>
      <c r="K80" s="699"/>
    </row>
    <row r="81" spans="1:11" x14ac:dyDescent="0.25">
      <c r="A81" s="121"/>
      <c r="B81" s="122"/>
      <c r="C81" s="348"/>
      <c r="D81" s="123"/>
      <c r="E81" s="123"/>
      <c r="F81" s="123"/>
      <c r="G81" s="122"/>
      <c r="H81" s="122"/>
      <c r="I81" s="122"/>
      <c r="J81" s="122"/>
      <c r="K81" s="124"/>
    </row>
    <row r="82" spans="1:11" x14ac:dyDescent="0.25">
      <c r="A82" s="118" t="s">
        <v>190</v>
      </c>
      <c r="B82" s="119"/>
      <c r="C82" s="119"/>
      <c r="D82" s="125"/>
      <c r="E82" s="125"/>
      <c r="F82" s="125"/>
      <c r="G82" s="119"/>
      <c r="H82" s="119"/>
      <c r="I82" s="119"/>
      <c r="J82" s="119"/>
      <c r="K82" s="120">
        <f>K83</f>
        <v>10657502.140000001</v>
      </c>
    </row>
    <row r="83" spans="1:11" x14ac:dyDescent="0.25">
      <c r="A83" s="720" t="s">
        <v>761</v>
      </c>
      <c r="B83" s="704" t="s">
        <v>762</v>
      </c>
      <c r="C83" s="678" t="s">
        <v>139</v>
      </c>
      <c r="D83" s="705" t="s">
        <v>657</v>
      </c>
      <c r="E83" s="705" t="s">
        <v>657</v>
      </c>
      <c r="F83" s="705" t="s">
        <v>706</v>
      </c>
      <c r="G83" s="459" t="s">
        <v>763</v>
      </c>
      <c r="H83" s="708" t="s">
        <v>657</v>
      </c>
      <c r="I83" s="708" t="s">
        <v>657</v>
      </c>
      <c r="J83" s="717" t="s">
        <v>759</v>
      </c>
      <c r="K83" s="679">
        <v>10657502.140000001</v>
      </c>
    </row>
    <row r="84" spans="1:11" x14ac:dyDescent="0.25">
      <c r="A84" s="720"/>
      <c r="B84" s="704"/>
      <c r="C84" s="686"/>
      <c r="D84" s="705"/>
      <c r="E84" s="705"/>
      <c r="F84" s="705"/>
      <c r="G84" s="345" t="s">
        <v>764</v>
      </c>
      <c r="H84" s="710"/>
      <c r="I84" s="710"/>
      <c r="J84" s="683"/>
      <c r="K84" s="687"/>
    </row>
    <row r="85" spans="1:11" x14ac:dyDescent="0.25">
      <c r="A85" s="720"/>
      <c r="B85" s="704"/>
      <c r="C85" s="686"/>
      <c r="D85" s="705"/>
      <c r="E85" s="705"/>
      <c r="F85" s="705"/>
      <c r="G85" s="345" t="s">
        <v>694</v>
      </c>
      <c r="H85" s="710"/>
      <c r="I85" s="710"/>
      <c r="J85" s="683"/>
      <c r="K85" s="687"/>
    </row>
    <row r="86" spans="1:11" x14ac:dyDescent="0.25">
      <c r="A86" s="720"/>
      <c r="B86" s="704"/>
      <c r="C86" s="686"/>
      <c r="D86" s="705"/>
      <c r="E86" s="705"/>
      <c r="F86" s="705"/>
      <c r="G86" s="345" t="s">
        <v>709</v>
      </c>
      <c r="H86" s="710"/>
      <c r="I86" s="710"/>
      <c r="J86" s="683"/>
      <c r="K86" s="687"/>
    </row>
    <row r="87" spans="1:11" x14ac:dyDescent="0.25">
      <c r="A87" s="720"/>
      <c r="B87" s="704"/>
      <c r="C87" s="701"/>
      <c r="D87" s="705"/>
      <c r="E87" s="705"/>
      <c r="F87" s="705"/>
      <c r="G87" s="347" t="s">
        <v>760</v>
      </c>
      <c r="H87" s="703"/>
      <c r="I87" s="703"/>
      <c r="J87" s="702"/>
      <c r="K87" s="699"/>
    </row>
    <row r="88" spans="1:11" x14ac:dyDescent="0.25">
      <c r="A88" s="118" t="s">
        <v>191</v>
      </c>
      <c r="B88" s="119"/>
      <c r="C88" s="119"/>
      <c r="D88" s="125"/>
      <c r="E88" s="125"/>
      <c r="F88" s="125"/>
      <c r="G88" s="119"/>
      <c r="H88" s="119"/>
      <c r="I88" s="119"/>
      <c r="J88" s="341"/>
      <c r="K88" s="120">
        <f>K89</f>
        <v>3047005.36</v>
      </c>
    </row>
    <row r="89" spans="1:11" x14ac:dyDescent="0.25">
      <c r="A89" s="809" t="s">
        <v>765</v>
      </c>
      <c r="B89" s="705" t="s">
        <v>657</v>
      </c>
      <c r="C89" s="678" t="s">
        <v>417</v>
      </c>
      <c r="D89" s="705" t="s">
        <v>657</v>
      </c>
      <c r="E89" s="705" t="s">
        <v>657</v>
      </c>
      <c r="F89" s="729" t="s">
        <v>657</v>
      </c>
      <c r="G89" s="345" t="s">
        <v>694</v>
      </c>
      <c r="H89" s="705" t="s">
        <v>657</v>
      </c>
      <c r="I89" s="745" t="s">
        <v>657</v>
      </c>
      <c r="J89" s="810"/>
      <c r="K89" s="679">
        <v>3047005.36</v>
      </c>
    </row>
    <row r="90" spans="1:11" x14ac:dyDescent="0.25">
      <c r="A90" s="809"/>
      <c r="B90" s="705"/>
      <c r="C90" s="686"/>
      <c r="D90" s="705"/>
      <c r="E90" s="705"/>
      <c r="F90" s="768"/>
      <c r="G90" s="345" t="s">
        <v>709</v>
      </c>
      <c r="H90" s="705"/>
      <c r="I90" s="745"/>
      <c r="J90" s="345" t="s">
        <v>766</v>
      </c>
      <c r="K90" s="687"/>
    </row>
    <row r="91" spans="1:11" x14ac:dyDescent="0.25">
      <c r="A91" s="809"/>
      <c r="B91" s="705"/>
      <c r="C91" s="701"/>
      <c r="D91" s="705"/>
      <c r="E91" s="705"/>
      <c r="F91" s="806"/>
      <c r="G91" s="360" t="s">
        <v>767</v>
      </c>
      <c r="H91" s="705"/>
      <c r="I91" s="745"/>
      <c r="J91" s="347" t="s">
        <v>768</v>
      </c>
      <c r="K91" s="699"/>
    </row>
    <row r="92" spans="1:11" x14ac:dyDescent="0.25">
      <c r="A92" s="147"/>
      <c r="B92" s="122"/>
      <c r="C92" s="122"/>
      <c r="D92" s="123"/>
      <c r="E92" s="123"/>
      <c r="F92" s="123"/>
      <c r="G92" s="122"/>
      <c r="H92" s="122"/>
      <c r="I92" s="122"/>
      <c r="J92" s="122"/>
      <c r="K92" s="124"/>
    </row>
    <row r="93" spans="1:11" x14ac:dyDescent="0.25">
      <c r="A93" s="133" t="s">
        <v>192</v>
      </c>
      <c r="B93" s="134"/>
      <c r="C93" s="134"/>
      <c r="D93" s="135"/>
      <c r="E93" s="135"/>
      <c r="F93" s="135"/>
      <c r="G93" s="134"/>
      <c r="H93" s="134"/>
      <c r="I93" s="134"/>
      <c r="J93" s="134"/>
      <c r="K93" s="136">
        <v>0</v>
      </c>
    </row>
    <row r="94" spans="1:11" x14ac:dyDescent="0.25">
      <c r="A94" s="338" t="s">
        <v>657</v>
      </c>
      <c r="B94" s="338" t="s">
        <v>657</v>
      </c>
      <c r="C94" s="338" t="s">
        <v>657</v>
      </c>
      <c r="D94" s="338" t="s">
        <v>657</v>
      </c>
      <c r="E94" s="338" t="s">
        <v>657</v>
      </c>
      <c r="F94" s="338" t="s">
        <v>657</v>
      </c>
      <c r="G94" s="338" t="s">
        <v>657</v>
      </c>
      <c r="H94" s="338" t="s">
        <v>657</v>
      </c>
      <c r="I94" s="338" t="s">
        <v>657</v>
      </c>
      <c r="J94" s="338" t="s">
        <v>657</v>
      </c>
      <c r="K94" s="338" t="s">
        <v>657</v>
      </c>
    </row>
    <row r="95" spans="1:11" x14ac:dyDescent="0.25">
      <c r="A95" s="118" t="s">
        <v>193</v>
      </c>
      <c r="B95" s="119"/>
      <c r="C95" s="119"/>
      <c r="D95" s="125"/>
      <c r="E95" s="125"/>
      <c r="F95" s="125"/>
      <c r="G95" s="341"/>
      <c r="H95" s="119"/>
      <c r="I95" s="119"/>
      <c r="J95" s="119"/>
      <c r="K95" s="120">
        <f>SUM(K96:K102)</f>
        <v>326893343.24000001</v>
      </c>
    </row>
    <row r="96" spans="1:11" x14ac:dyDescent="0.25">
      <c r="A96" s="751" t="s">
        <v>769</v>
      </c>
      <c r="B96" s="705" t="s">
        <v>657</v>
      </c>
      <c r="C96" s="678" t="s">
        <v>139</v>
      </c>
      <c r="D96" s="705" t="s">
        <v>657</v>
      </c>
      <c r="E96" s="705" t="s">
        <v>657</v>
      </c>
      <c r="F96" s="705" t="s">
        <v>657</v>
      </c>
      <c r="G96" s="459" t="s">
        <v>763</v>
      </c>
      <c r="H96" s="723" t="s">
        <v>657</v>
      </c>
      <c r="I96" s="705" t="s">
        <v>657</v>
      </c>
      <c r="J96" s="705" t="s">
        <v>657</v>
      </c>
      <c r="K96" s="811">
        <v>393528.54</v>
      </c>
    </row>
    <row r="97" spans="1:11" x14ac:dyDescent="0.25">
      <c r="A97" s="751"/>
      <c r="B97" s="705"/>
      <c r="C97" s="701"/>
      <c r="D97" s="705"/>
      <c r="E97" s="705"/>
      <c r="F97" s="705"/>
      <c r="G97" s="347" t="s">
        <v>764</v>
      </c>
      <c r="H97" s="723"/>
      <c r="I97" s="705"/>
      <c r="J97" s="705"/>
      <c r="K97" s="811"/>
    </row>
    <row r="98" spans="1:11" x14ac:dyDescent="0.25">
      <c r="A98" s="707" t="s">
        <v>770</v>
      </c>
      <c r="B98" s="678" t="s">
        <v>771</v>
      </c>
      <c r="C98" s="459" t="s">
        <v>139</v>
      </c>
      <c r="D98" s="708" t="s">
        <v>657</v>
      </c>
      <c r="E98" s="708" t="s">
        <v>657</v>
      </c>
      <c r="F98" s="708" t="s">
        <v>657</v>
      </c>
      <c r="G98" s="459" t="s">
        <v>772</v>
      </c>
      <c r="H98" s="723" t="s">
        <v>657</v>
      </c>
      <c r="I98" s="723" t="s">
        <v>657</v>
      </c>
      <c r="J98" s="723" t="s">
        <v>657</v>
      </c>
      <c r="K98" s="679">
        <v>314565886.12</v>
      </c>
    </row>
    <row r="99" spans="1:11" x14ac:dyDescent="0.25">
      <c r="A99" s="787"/>
      <c r="B99" s="701"/>
      <c r="C99" s="348"/>
      <c r="D99" s="703"/>
      <c r="E99" s="703"/>
      <c r="F99" s="703"/>
      <c r="G99" s="347" t="s">
        <v>773</v>
      </c>
      <c r="H99" s="723"/>
      <c r="I99" s="723"/>
      <c r="J99" s="723"/>
      <c r="K99" s="699"/>
    </row>
    <row r="100" spans="1:11" x14ac:dyDescent="0.25">
      <c r="A100" s="812" t="s">
        <v>774</v>
      </c>
      <c r="B100" s="459" t="s">
        <v>774</v>
      </c>
      <c r="C100" s="810" t="s">
        <v>774</v>
      </c>
      <c r="D100" s="810" t="s">
        <v>774</v>
      </c>
      <c r="E100" s="810" t="s">
        <v>774</v>
      </c>
      <c r="F100" s="810" t="s">
        <v>774</v>
      </c>
      <c r="G100" s="459" t="s">
        <v>774</v>
      </c>
      <c r="H100" s="810" t="s">
        <v>774</v>
      </c>
      <c r="I100" s="810" t="s">
        <v>774</v>
      </c>
      <c r="J100" s="810" t="s">
        <v>774</v>
      </c>
      <c r="K100" s="460"/>
    </row>
    <row r="101" spans="1:11" x14ac:dyDescent="0.25">
      <c r="A101" s="805" t="s">
        <v>775</v>
      </c>
      <c r="B101" s="678" t="s">
        <v>776</v>
      </c>
      <c r="C101" s="708" t="s">
        <v>657</v>
      </c>
      <c r="D101" s="708" t="s">
        <v>657</v>
      </c>
      <c r="E101" s="708" t="s">
        <v>657</v>
      </c>
      <c r="F101" s="708" t="s">
        <v>657</v>
      </c>
      <c r="G101" s="459" t="s">
        <v>763</v>
      </c>
      <c r="H101" s="723" t="s">
        <v>657</v>
      </c>
      <c r="I101" s="723" t="s">
        <v>657</v>
      </c>
      <c r="J101" s="723" t="s">
        <v>657</v>
      </c>
      <c r="K101" s="679">
        <v>11933928.58</v>
      </c>
    </row>
    <row r="102" spans="1:11" x14ac:dyDescent="0.25">
      <c r="A102" s="808"/>
      <c r="B102" s="701"/>
      <c r="C102" s="703"/>
      <c r="D102" s="703"/>
      <c r="E102" s="703"/>
      <c r="F102" s="703"/>
      <c r="G102" s="347" t="s">
        <v>764</v>
      </c>
      <c r="H102" s="723"/>
      <c r="I102" s="723"/>
      <c r="J102" s="723"/>
      <c r="K102" s="699"/>
    </row>
    <row r="103" spans="1:11" x14ac:dyDescent="0.25">
      <c r="A103" s="361" t="s">
        <v>197</v>
      </c>
      <c r="B103" s="362"/>
      <c r="C103" s="362"/>
      <c r="D103" s="363"/>
      <c r="E103" s="363"/>
      <c r="F103" s="363"/>
      <c r="G103" s="362"/>
      <c r="H103" s="362"/>
      <c r="I103" s="362"/>
      <c r="J103" s="362"/>
      <c r="K103" s="364">
        <f>K95+K93+K88+K82+K64+K54+K12+K10</f>
        <v>971447190.1099999</v>
      </c>
    </row>
    <row r="104" spans="1:11" x14ac:dyDescent="0.25">
      <c r="A104" s="153"/>
      <c r="B104" s="154"/>
      <c r="C104" s="154"/>
      <c r="D104" s="154"/>
      <c r="E104" s="154"/>
      <c r="F104" s="154"/>
      <c r="G104" s="154"/>
      <c r="H104" s="154"/>
      <c r="I104" s="154"/>
      <c r="J104" s="154"/>
      <c r="K104" s="154"/>
    </row>
    <row r="105" spans="1:11" x14ac:dyDescent="0.25">
      <c r="A105" s="205" t="s">
        <v>777</v>
      </c>
      <c r="B105" s="205"/>
      <c r="C105" s="205"/>
      <c r="D105" s="205"/>
      <c r="E105" s="205"/>
      <c r="F105" s="205"/>
      <c r="G105" s="205"/>
      <c r="H105" s="205"/>
      <c r="I105" s="205"/>
    </row>
    <row r="106" spans="1:11" ht="16.5" x14ac:dyDescent="0.3">
      <c r="A106" s="813"/>
      <c r="B106" s="205"/>
      <c r="C106" s="205"/>
      <c r="D106" s="205"/>
      <c r="E106" s="205"/>
      <c r="F106" s="205"/>
      <c r="G106" s="205"/>
      <c r="H106" s="205"/>
      <c r="I106" s="205"/>
    </row>
    <row r="107" spans="1:11" ht="16.5" x14ac:dyDescent="0.3">
      <c r="A107" s="813"/>
      <c r="B107" s="205"/>
      <c r="C107" s="205"/>
      <c r="D107" s="205"/>
      <c r="E107" s="205"/>
      <c r="F107" s="205"/>
      <c r="G107" s="205"/>
      <c r="H107" s="205"/>
      <c r="I107" s="205"/>
    </row>
    <row r="108" spans="1:11" ht="16.5" x14ac:dyDescent="0.3">
      <c r="A108" s="813"/>
      <c r="B108" s="205"/>
      <c r="C108" s="205"/>
      <c r="D108" s="205"/>
      <c r="E108" s="205"/>
      <c r="F108" s="205"/>
      <c r="G108" s="205"/>
      <c r="H108" s="205"/>
      <c r="I108" s="205"/>
    </row>
    <row r="109" spans="1:11" ht="16.5" x14ac:dyDescent="0.3">
      <c r="A109" s="813"/>
      <c r="B109" s="205"/>
      <c r="C109" s="205"/>
      <c r="D109" s="205"/>
      <c r="E109" s="205"/>
      <c r="F109" s="205"/>
      <c r="G109" s="205"/>
      <c r="H109" s="205"/>
      <c r="I109" s="205"/>
    </row>
    <row r="110" spans="1:11" x14ac:dyDescent="0.25">
      <c r="A110" s="205"/>
      <c r="B110" s="205"/>
      <c r="C110" s="205"/>
      <c r="D110" s="205"/>
      <c r="E110" s="205"/>
      <c r="F110" s="205"/>
      <c r="G110" s="205"/>
      <c r="H110" s="205"/>
      <c r="I110" s="205"/>
    </row>
    <row r="111" spans="1:11" x14ac:dyDescent="0.25">
      <c r="A111" s="205"/>
      <c r="B111" s="205"/>
      <c r="C111" s="205"/>
      <c r="D111" s="205"/>
      <c r="E111" s="205"/>
      <c r="F111" s="205"/>
      <c r="G111" s="205"/>
      <c r="H111" s="205"/>
      <c r="I111" s="205"/>
    </row>
    <row r="112" spans="1:11" x14ac:dyDescent="0.25">
      <c r="A112" s="205"/>
      <c r="B112" s="205"/>
      <c r="C112" s="205"/>
      <c r="D112" s="205"/>
      <c r="E112" s="205"/>
      <c r="F112" s="205"/>
      <c r="G112" s="205"/>
      <c r="H112" s="205"/>
      <c r="I112" s="205"/>
    </row>
    <row r="113" spans="1:9" x14ac:dyDescent="0.25">
      <c r="A113" s="205"/>
      <c r="B113" s="205"/>
      <c r="C113" s="205"/>
      <c r="D113" s="205"/>
      <c r="E113" s="205"/>
      <c r="F113" s="205"/>
      <c r="G113" s="205"/>
      <c r="H113" s="205"/>
      <c r="I113" s="205"/>
    </row>
    <row r="114" spans="1:9" x14ac:dyDescent="0.25">
      <c r="A114" s="205"/>
      <c r="B114" s="205"/>
      <c r="C114" s="205"/>
      <c r="D114" s="205"/>
      <c r="E114" s="205"/>
      <c r="F114" s="205"/>
      <c r="G114" s="205"/>
      <c r="H114" s="205"/>
      <c r="I114" s="205"/>
    </row>
    <row r="115" spans="1:9" x14ac:dyDescent="0.25">
      <c r="B115" s="205"/>
      <c r="C115" s="205"/>
      <c r="D115" s="205"/>
      <c r="E115" s="205"/>
      <c r="F115" s="205"/>
      <c r="G115" s="205"/>
      <c r="H115" s="205"/>
      <c r="I115" s="205"/>
    </row>
  </sheetData>
  <mergeCells count="215">
    <mergeCell ref="K101:K102"/>
    <mergeCell ref="K98:K99"/>
    <mergeCell ref="A101:A102"/>
    <mergeCell ref="B101:B102"/>
    <mergeCell ref="C101:C102"/>
    <mergeCell ref="D101:D102"/>
    <mergeCell ref="E101:E102"/>
    <mergeCell ref="F101:F102"/>
    <mergeCell ref="H101:H102"/>
    <mergeCell ref="I101:I102"/>
    <mergeCell ref="J101:J102"/>
    <mergeCell ref="J96:J97"/>
    <mergeCell ref="K96:K97"/>
    <mergeCell ref="A98:A99"/>
    <mergeCell ref="B98:B99"/>
    <mergeCell ref="D98:D99"/>
    <mergeCell ref="E98:E99"/>
    <mergeCell ref="F98:F99"/>
    <mergeCell ref="H98:H99"/>
    <mergeCell ref="I98:I99"/>
    <mergeCell ref="J98:J99"/>
    <mergeCell ref="I89:I91"/>
    <mergeCell ref="K89:K91"/>
    <mergeCell ref="A96:A97"/>
    <mergeCell ref="B96:B97"/>
    <mergeCell ref="C96:C97"/>
    <mergeCell ref="D96:D97"/>
    <mergeCell ref="E96:E97"/>
    <mergeCell ref="F96:F97"/>
    <mergeCell ref="H96:H97"/>
    <mergeCell ref="I96:I97"/>
    <mergeCell ref="I83:I87"/>
    <mergeCell ref="J83:J87"/>
    <mergeCell ref="K83:K87"/>
    <mergeCell ref="A89:A91"/>
    <mergeCell ref="B89:B91"/>
    <mergeCell ref="C89:C91"/>
    <mergeCell ref="D89:D91"/>
    <mergeCell ref="E89:E91"/>
    <mergeCell ref="F89:F91"/>
    <mergeCell ref="H89:H91"/>
    <mergeCell ref="I78:I80"/>
    <mergeCell ref="J78:J80"/>
    <mergeCell ref="K78:K80"/>
    <mergeCell ref="A83:A87"/>
    <mergeCell ref="B83:B87"/>
    <mergeCell ref="C83:C87"/>
    <mergeCell ref="D83:D87"/>
    <mergeCell ref="E83:E87"/>
    <mergeCell ref="F83:F87"/>
    <mergeCell ref="H83:H87"/>
    <mergeCell ref="A78:A80"/>
    <mergeCell ref="B78:B80"/>
    <mergeCell ref="D78:D80"/>
    <mergeCell ref="E78:E80"/>
    <mergeCell ref="F78:F80"/>
    <mergeCell ref="H78:H80"/>
    <mergeCell ref="H70:H72"/>
    <mergeCell ref="I70:I72"/>
    <mergeCell ref="K70:K72"/>
    <mergeCell ref="A73:A77"/>
    <mergeCell ref="C73:C77"/>
    <mergeCell ref="E73:E77"/>
    <mergeCell ref="F73:F77"/>
    <mergeCell ref="H73:I73"/>
    <mergeCell ref="J73:J77"/>
    <mergeCell ref="K73:K77"/>
    <mergeCell ref="H65:H67"/>
    <mergeCell ref="I65:I67"/>
    <mergeCell ref="J65:J67"/>
    <mergeCell ref="K65:K69"/>
    <mergeCell ref="A70:A72"/>
    <mergeCell ref="B70:B72"/>
    <mergeCell ref="C70:C72"/>
    <mergeCell ref="D70:D72"/>
    <mergeCell ref="E70:E72"/>
    <mergeCell ref="F70:F72"/>
    <mergeCell ref="H58:H61"/>
    <mergeCell ref="I58:I61"/>
    <mergeCell ref="K58:K63"/>
    <mergeCell ref="C59:C61"/>
    <mergeCell ref="A65:A67"/>
    <mergeCell ref="B65:B67"/>
    <mergeCell ref="C65:C67"/>
    <mergeCell ref="D65:D67"/>
    <mergeCell ref="E65:E67"/>
    <mergeCell ref="F65:F67"/>
    <mergeCell ref="H55:H57"/>
    <mergeCell ref="I55:I57"/>
    <mergeCell ref="J55:J57"/>
    <mergeCell ref="K55:K57"/>
    <mergeCell ref="A58:A61"/>
    <mergeCell ref="B58:B61"/>
    <mergeCell ref="D58:D61"/>
    <mergeCell ref="E58:E61"/>
    <mergeCell ref="F58:F61"/>
    <mergeCell ref="G58:G61"/>
    <mergeCell ref="H50:H52"/>
    <mergeCell ref="I50:I52"/>
    <mergeCell ref="J50:J52"/>
    <mergeCell ref="K50:K52"/>
    <mergeCell ref="A55:A57"/>
    <mergeCell ref="B55:B57"/>
    <mergeCell ref="C55:C57"/>
    <mergeCell ref="D55:D57"/>
    <mergeCell ref="E55:E57"/>
    <mergeCell ref="F55:F57"/>
    <mergeCell ref="H47:H49"/>
    <mergeCell ref="I47:I49"/>
    <mergeCell ref="J47:J49"/>
    <mergeCell ref="K47:K49"/>
    <mergeCell ref="A50:A52"/>
    <mergeCell ref="B50:B52"/>
    <mergeCell ref="C50:C52"/>
    <mergeCell ref="D50:D52"/>
    <mergeCell ref="E50:E52"/>
    <mergeCell ref="F50:F52"/>
    <mergeCell ref="G45:G46"/>
    <mergeCell ref="H45:H46"/>
    <mergeCell ref="I45:I46"/>
    <mergeCell ref="K45:K46"/>
    <mergeCell ref="A47:A49"/>
    <mergeCell ref="B47:B49"/>
    <mergeCell ref="C47:C49"/>
    <mergeCell ref="D47:D49"/>
    <mergeCell ref="E47:E49"/>
    <mergeCell ref="F47:F49"/>
    <mergeCell ref="H42:H44"/>
    <mergeCell ref="I42:I44"/>
    <mergeCell ref="J42:J44"/>
    <mergeCell ref="K42:K44"/>
    <mergeCell ref="A45:A46"/>
    <mergeCell ref="B45:B46"/>
    <mergeCell ref="C45:C46"/>
    <mergeCell ref="D45:D46"/>
    <mergeCell ref="E45:E46"/>
    <mergeCell ref="F45:F46"/>
    <mergeCell ref="F40:F41"/>
    <mergeCell ref="G40:G41"/>
    <mergeCell ref="H40:H41"/>
    <mergeCell ref="I40:I41"/>
    <mergeCell ref="K40:K41"/>
    <mergeCell ref="A42:A44"/>
    <mergeCell ref="C42:C44"/>
    <mergeCell ref="D42:D44"/>
    <mergeCell ref="E42:E44"/>
    <mergeCell ref="F42:F44"/>
    <mergeCell ref="J27:J30"/>
    <mergeCell ref="K27:K30"/>
    <mergeCell ref="H30:I30"/>
    <mergeCell ref="H33:I33"/>
    <mergeCell ref="H36:I36"/>
    <mergeCell ref="A40:A41"/>
    <mergeCell ref="B40:B41"/>
    <mergeCell ref="C40:C41"/>
    <mergeCell ref="D40:D41"/>
    <mergeCell ref="E40:E41"/>
    <mergeCell ref="H25:H26"/>
    <mergeCell ref="I25:I26"/>
    <mergeCell ref="K25:K26"/>
    <mergeCell ref="L25:L26"/>
    <mergeCell ref="A27:A30"/>
    <mergeCell ref="B27:B30"/>
    <mergeCell ref="C27:C30"/>
    <mergeCell ref="E27:E30"/>
    <mergeCell ref="F27:F30"/>
    <mergeCell ref="H27:I27"/>
    <mergeCell ref="J20:J22"/>
    <mergeCell ref="K20:K22"/>
    <mergeCell ref="L20:L24"/>
    <mergeCell ref="A25:A26"/>
    <mergeCell ref="B25:B26"/>
    <mergeCell ref="C25:C26"/>
    <mergeCell ref="D25:D26"/>
    <mergeCell ref="E25:E26"/>
    <mergeCell ref="F25:F26"/>
    <mergeCell ref="G25:G26"/>
    <mergeCell ref="I18:I19"/>
    <mergeCell ref="K18:K19"/>
    <mergeCell ref="A20:A22"/>
    <mergeCell ref="B20:B22"/>
    <mergeCell ref="C20:C22"/>
    <mergeCell ref="E20:E22"/>
    <mergeCell ref="F20:F22"/>
    <mergeCell ref="G20:G22"/>
    <mergeCell ref="H20:H22"/>
    <mergeCell ref="I20:I22"/>
    <mergeCell ref="J13:J15"/>
    <mergeCell ref="K13:K17"/>
    <mergeCell ref="A18:A19"/>
    <mergeCell ref="B18:B19"/>
    <mergeCell ref="C18:C19"/>
    <mergeCell ref="D18:D19"/>
    <mergeCell ref="E18:E19"/>
    <mergeCell ref="F18:F19"/>
    <mergeCell ref="G18:G19"/>
    <mergeCell ref="H18:H19"/>
    <mergeCell ref="J8:J9"/>
    <mergeCell ref="K8:K9"/>
    <mergeCell ref="A13:A15"/>
    <mergeCell ref="B13:B15"/>
    <mergeCell ref="C13:C15"/>
    <mergeCell ref="E13:E15"/>
    <mergeCell ref="F13:F15"/>
    <mergeCell ref="G13:G15"/>
    <mergeCell ref="H13:H15"/>
    <mergeCell ref="I13:I15"/>
    <mergeCell ref="H7:I7"/>
    <mergeCell ref="A8:A9"/>
    <mergeCell ref="B8:B9"/>
    <mergeCell ref="C8:C9"/>
    <mergeCell ref="D8:D9"/>
    <mergeCell ref="E8:F8"/>
    <mergeCell ref="G8:G9"/>
    <mergeCell ref="H8:I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workbookViewId="0">
      <selection activeCell="M14" sqref="M14"/>
    </sheetView>
  </sheetViews>
  <sheetFormatPr baseColWidth="10" defaultRowHeight="11.25" x14ac:dyDescent="0.2"/>
  <cols>
    <col min="1" max="1" width="31.42578125" style="295" customWidth="1"/>
    <col min="2" max="2" width="19.7109375" style="295" customWidth="1"/>
    <col min="3" max="3" width="11" style="295" customWidth="1"/>
    <col min="4" max="4" width="8.5703125" style="295" customWidth="1"/>
    <col min="5" max="5" width="8" style="295" customWidth="1"/>
    <col min="6" max="7" width="8.5703125" style="295" customWidth="1"/>
    <col min="8" max="8" width="8.42578125" style="295" customWidth="1"/>
    <col min="9" max="9" width="9.7109375" style="295" customWidth="1"/>
    <col min="10" max="10" width="13.42578125" style="295" customWidth="1"/>
    <col min="11" max="11" width="13.28515625" style="295" customWidth="1"/>
    <col min="12" max="16384" width="11.42578125" style="295"/>
  </cols>
  <sheetData>
    <row r="1" spans="1:11" x14ac:dyDescent="0.2">
      <c r="A1" s="814" t="s">
        <v>107</v>
      </c>
      <c r="B1" s="815"/>
      <c r="C1" s="815"/>
      <c r="D1" s="815"/>
      <c r="E1" s="815"/>
      <c r="F1" s="815"/>
      <c r="G1" s="815"/>
      <c r="H1" s="816"/>
      <c r="I1" s="816"/>
      <c r="J1" s="815"/>
      <c r="K1" s="815"/>
    </row>
    <row r="2" spans="1:11" x14ac:dyDescent="0.2">
      <c r="A2" s="817" t="s">
        <v>778</v>
      </c>
      <c r="B2" s="815"/>
      <c r="C2" s="815"/>
      <c r="D2" s="815"/>
      <c r="E2" s="815"/>
      <c r="F2" s="815"/>
      <c r="G2" s="815"/>
      <c r="H2" s="816"/>
      <c r="I2" s="816"/>
      <c r="J2" s="815"/>
      <c r="K2" s="818" t="s">
        <v>779</v>
      </c>
    </row>
    <row r="3" spans="1:11" x14ac:dyDescent="0.2">
      <c r="A3" s="819" t="s">
        <v>780</v>
      </c>
      <c r="B3" s="815"/>
      <c r="C3" s="815"/>
      <c r="D3" s="815"/>
      <c r="E3" s="815"/>
      <c r="F3" s="815"/>
      <c r="G3" s="815"/>
      <c r="H3" s="816"/>
      <c r="I3" s="816"/>
      <c r="J3" s="815"/>
      <c r="K3" s="815"/>
    </row>
    <row r="4" spans="1:11" ht="12" thickBot="1" x14ac:dyDescent="0.25">
      <c r="A4" s="814" t="s">
        <v>111</v>
      </c>
      <c r="B4" s="815"/>
      <c r="C4" s="815"/>
      <c r="D4" s="815"/>
      <c r="E4" s="815"/>
      <c r="F4" s="815"/>
      <c r="G4" s="815"/>
      <c r="H4" s="816"/>
      <c r="I4" s="816"/>
      <c r="J4" s="815"/>
      <c r="K4" s="815"/>
    </row>
    <row r="5" spans="1:11" ht="15" customHeight="1" x14ac:dyDescent="0.2">
      <c r="A5" s="820" t="s">
        <v>120</v>
      </c>
      <c r="B5" s="821" t="s">
        <v>121</v>
      </c>
      <c r="C5" s="821" t="s">
        <v>122</v>
      </c>
      <c r="D5" s="821" t="s">
        <v>123</v>
      </c>
      <c r="E5" s="822" t="s">
        <v>124</v>
      </c>
      <c r="F5" s="823"/>
      <c r="G5" s="821" t="s">
        <v>125</v>
      </c>
      <c r="H5" s="824" t="s">
        <v>126</v>
      </c>
      <c r="I5" s="825"/>
      <c r="J5" s="821" t="s">
        <v>298</v>
      </c>
      <c r="K5" s="826" t="s">
        <v>781</v>
      </c>
    </row>
    <row r="6" spans="1:11" ht="12" thickBot="1" x14ac:dyDescent="0.25">
      <c r="A6" s="827"/>
      <c r="B6" s="828"/>
      <c r="C6" s="828"/>
      <c r="D6" s="828"/>
      <c r="E6" s="829" t="s">
        <v>129</v>
      </c>
      <c r="F6" s="829" t="s">
        <v>130</v>
      </c>
      <c r="G6" s="828"/>
      <c r="H6" s="830" t="s">
        <v>129</v>
      </c>
      <c r="I6" s="830" t="s">
        <v>130</v>
      </c>
      <c r="J6" s="828"/>
      <c r="K6" s="831">
        <v>2023</v>
      </c>
    </row>
    <row r="7" spans="1:11" ht="12" thickBot="1" x14ac:dyDescent="0.25">
      <c r="A7" s="832" t="s">
        <v>131</v>
      </c>
      <c r="B7" s="833"/>
      <c r="C7" s="833"/>
      <c r="D7" s="833"/>
      <c r="E7" s="833"/>
      <c r="F7" s="833"/>
      <c r="G7" s="833"/>
      <c r="H7" s="834"/>
      <c r="I7" s="834"/>
      <c r="J7" s="835"/>
      <c r="K7" s="836"/>
    </row>
    <row r="8" spans="1:11" ht="12" thickBot="1" x14ac:dyDescent="0.25">
      <c r="A8" s="837"/>
      <c r="B8" s="838"/>
      <c r="C8" s="838"/>
      <c r="D8" s="839"/>
      <c r="E8" s="839"/>
      <c r="F8" s="839"/>
      <c r="G8" s="838"/>
      <c r="H8" s="840"/>
      <c r="I8" s="840"/>
      <c r="J8" s="841"/>
      <c r="K8" s="842"/>
    </row>
    <row r="9" spans="1:11" ht="12" thickBot="1" x14ac:dyDescent="0.25">
      <c r="A9" s="832" t="s">
        <v>132</v>
      </c>
      <c r="B9" s="833"/>
      <c r="C9" s="833"/>
      <c r="D9" s="843"/>
      <c r="E9" s="843"/>
      <c r="F9" s="843"/>
      <c r="G9" s="833"/>
      <c r="H9" s="834"/>
      <c r="I9" s="834"/>
      <c r="J9" s="835"/>
      <c r="K9" s="844">
        <v>376960000</v>
      </c>
    </row>
    <row r="10" spans="1:11" x14ac:dyDescent="0.2">
      <c r="A10" s="845" t="s">
        <v>782</v>
      </c>
      <c r="B10" s="846" t="s">
        <v>783</v>
      </c>
      <c r="C10" s="847" t="s">
        <v>210</v>
      </c>
      <c r="D10" s="848"/>
      <c r="E10" s="849">
        <v>8.0000000000000002E-3</v>
      </c>
      <c r="F10" s="848">
        <v>0.16</v>
      </c>
      <c r="G10" s="846"/>
      <c r="H10" s="850"/>
      <c r="I10" s="850"/>
      <c r="J10" s="851" t="s">
        <v>784</v>
      </c>
      <c r="K10" s="852">
        <v>260960000</v>
      </c>
    </row>
    <row r="11" spans="1:11" x14ac:dyDescent="0.2">
      <c r="A11" s="853" t="s">
        <v>599</v>
      </c>
      <c r="B11" s="847" t="s">
        <v>785</v>
      </c>
      <c r="C11" s="847" t="s">
        <v>210</v>
      </c>
      <c r="D11" s="854"/>
      <c r="E11" s="855">
        <v>1.0999999999999999E-2</v>
      </c>
      <c r="F11" s="855">
        <v>2.0299999999999999E-2</v>
      </c>
      <c r="G11" s="847"/>
      <c r="H11" s="856"/>
      <c r="I11" s="856"/>
      <c r="J11" s="851" t="s">
        <v>784</v>
      </c>
      <c r="K11" s="857">
        <v>54400000</v>
      </c>
    </row>
    <row r="12" spans="1:11" x14ac:dyDescent="0.2">
      <c r="A12" s="858" t="s">
        <v>786</v>
      </c>
      <c r="B12" s="847" t="s">
        <v>787</v>
      </c>
      <c r="C12" s="847" t="s">
        <v>210</v>
      </c>
      <c r="D12" s="854"/>
      <c r="E12" s="854"/>
      <c r="F12" s="854"/>
      <c r="G12" s="847"/>
      <c r="H12" s="856"/>
      <c r="I12" s="856"/>
      <c r="J12" s="851" t="s">
        <v>784</v>
      </c>
      <c r="K12" s="857">
        <v>25600000</v>
      </c>
    </row>
    <row r="13" spans="1:11" x14ac:dyDescent="0.2">
      <c r="A13" s="858" t="s">
        <v>788</v>
      </c>
      <c r="B13" s="847" t="s">
        <v>789</v>
      </c>
      <c r="C13" s="847" t="s">
        <v>210</v>
      </c>
      <c r="D13" s="854"/>
      <c r="E13" s="854"/>
      <c r="F13" s="854"/>
      <c r="G13" s="847"/>
      <c r="H13" s="856"/>
      <c r="I13" s="856"/>
      <c r="J13" s="851" t="s">
        <v>784</v>
      </c>
      <c r="K13" s="857">
        <v>19600000</v>
      </c>
    </row>
    <row r="14" spans="1:11" x14ac:dyDescent="0.2">
      <c r="A14" s="853" t="s">
        <v>790</v>
      </c>
      <c r="B14" s="847" t="s">
        <v>791</v>
      </c>
      <c r="C14" s="847" t="s">
        <v>210</v>
      </c>
      <c r="D14" s="854"/>
      <c r="E14" s="854">
        <v>0.1</v>
      </c>
      <c r="F14" s="854">
        <v>0.24</v>
      </c>
      <c r="G14" s="847"/>
      <c r="H14" s="856"/>
      <c r="I14" s="856"/>
      <c r="J14" s="851" t="s">
        <v>784</v>
      </c>
      <c r="K14" s="857">
        <v>15200000</v>
      </c>
    </row>
    <row r="15" spans="1:11" ht="12" thickBot="1" x14ac:dyDescent="0.25">
      <c r="A15" s="858" t="s">
        <v>792</v>
      </c>
      <c r="B15" s="847" t="s">
        <v>793</v>
      </c>
      <c r="C15" s="847" t="s">
        <v>794</v>
      </c>
      <c r="D15" s="854"/>
      <c r="E15" s="854"/>
      <c r="F15" s="854"/>
      <c r="G15" s="847"/>
      <c r="H15" s="856"/>
      <c r="I15" s="856"/>
      <c r="J15" s="851" t="s">
        <v>784</v>
      </c>
      <c r="K15" s="857">
        <v>1200000</v>
      </c>
    </row>
    <row r="16" spans="1:11" ht="12" thickBot="1" x14ac:dyDescent="0.25">
      <c r="A16" s="832" t="s">
        <v>149</v>
      </c>
      <c r="B16" s="859"/>
      <c r="C16" s="859"/>
      <c r="D16" s="860"/>
      <c r="E16" s="860"/>
      <c r="F16" s="860"/>
      <c r="G16" s="859"/>
      <c r="H16" s="861"/>
      <c r="I16" s="861"/>
      <c r="J16" s="862"/>
      <c r="K16" s="863">
        <v>19540000</v>
      </c>
    </row>
    <row r="17" spans="1:11" ht="12" thickBot="1" x14ac:dyDescent="0.25">
      <c r="A17" s="837" t="s">
        <v>795</v>
      </c>
      <c r="B17" s="864" t="s">
        <v>796</v>
      </c>
      <c r="C17" s="864" t="s">
        <v>210</v>
      </c>
      <c r="D17" s="865"/>
      <c r="E17" s="865"/>
      <c r="F17" s="865"/>
      <c r="G17" s="864"/>
      <c r="H17" s="866"/>
      <c r="I17" s="866"/>
      <c r="J17" s="851" t="s">
        <v>784</v>
      </c>
      <c r="K17" s="867">
        <v>19540000</v>
      </c>
    </row>
    <row r="18" spans="1:11" ht="12" thickBot="1" x14ac:dyDescent="0.25">
      <c r="A18" s="832" t="s">
        <v>155</v>
      </c>
      <c r="B18" s="859"/>
      <c r="C18" s="859"/>
      <c r="D18" s="860"/>
      <c r="E18" s="860"/>
      <c r="F18" s="860"/>
      <c r="G18" s="859"/>
      <c r="H18" s="861"/>
      <c r="I18" s="861"/>
      <c r="J18" s="862"/>
      <c r="K18" s="844">
        <v>31056000</v>
      </c>
    </row>
    <row r="19" spans="1:11" x14ac:dyDescent="0.2">
      <c r="A19" s="853" t="s">
        <v>797</v>
      </c>
      <c r="B19" s="847" t="s">
        <v>798</v>
      </c>
      <c r="C19" s="847" t="s">
        <v>799</v>
      </c>
      <c r="D19" s="854"/>
      <c r="E19" s="854">
        <v>0.05</v>
      </c>
      <c r="F19" s="854">
        <v>0.2</v>
      </c>
      <c r="G19" s="847"/>
      <c r="H19" s="856"/>
      <c r="I19" s="856"/>
      <c r="J19" s="851" t="s">
        <v>784</v>
      </c>
      <c r="K19" s="857">
        <v>21408000</v>
      </c>
    </row>
    <row r="20" spans="1:11" x14ac:dyDescent="0.2">
      <c r="A20" s="853" t="s">
        <v>620</v>
      </c>
      <c r="B20" s="846" t="s">
        <v>783</v>
      </c>
      <c r="C20" s="847" t="s">
        <v>210</v>
      </c>
      <c r="D20" s="848"/>
      <c r="E20" s="849">
        <v>8.0000000000000002E-3</v>
      </c>
      <c r="F20" s="848">
        <v>0.09</v>
      </c>
      <c r="G20" s="846"/>
      <c r="H20" s="850"/>
      <c r="I20" s="850"/>
      <c r="J20" s="851" t="s">
        <v>784</v>
      </c>
      <c r="K20" s="857">
        <v>4000000</v>
      </c>
    </row>
    <row r="21" spans="1:11" x14ac:dyDescent="0.2">
      <c r="A21" s="853" t="s">
        <v>800</v>
      </c>
      <c r="B21" s="847" t="s">
        <v>801</v>
      </c>
      <c r="C21" s="847" t="s">
        <v>799</v>
      </c>
      <c r="D21" s="854"/>
      <c r="E21" s="854"/>
      <c r="F21" s="854"/>
      <c r="G21" s="847"/>
      <c r="H21" s="856"/>
      <c r="I21" s="856"/>
      <c r="J21" s="851" t="s">
        <v>784</v>
      </c>
      <c r="K21" s="857">
        <v>3328000</v>
      </c>
    </row>
    <row r="22" spans="1:11" ht="12" thickBot="1" x14ac:dyDescent="0.25">
      <c r="A22" s="868" t="s">
        <v>802</v>
      </c>
      <c r="B22" s="869" t="s">
        <v>803</v>
      </c>
      <c r="C22" s="869" t="s">
        <v>804</v>
      </c>
      <c r="D22" s="870"/>
      <c r="E22" s="870"/>
      <c r="F22" s="870"/>
      <c r="G22" s="869"/>
      <c r="H22" s="871"/>
      <c r="I22" s="871"/>
      <c r="J22" s="872" t="s">
        <v>784</v>
      </c>
      <c r="K22" s="873">
        <v>2320000</v>
      </c>
    </row>
    <row r="23" spans="1:11" ht="12" thickBot="1" x14ac:dyDescent="0.25">
      <c r="A23" s="832" t="s">
        <v>190</v>
      </c>
      <c r="B23" s="859"/>
      <c r="C23" s="859"/>
      <c r="D23" s="860"/>
      <c r="E23" s="860"/>
      <c r="F23" s="860"/>
      <c r="G23" s="859"/>
      <c r="H23" s="861"/>
      <c r="I23" s="861"/>
      <c r="J23" s="862"/>
      <c r="K23" s="844">
        <v>2240000</v>
      </c>
    </row>
    <row r="24" spans="1:11" ht="12" thickBot="1" x14ac:dyDescent="0.25">
      <c r="A24" s="874" t="s">
        <v>805</v>
      </c>
      <c r="B24" s="864" t="s">
        <v>806</v>
      </c>
      <c r="C24" s="864" t="s">
        <v>210</v>
      </c>
      <c r="D24" s="865"/>
      <c r="E24" s="865"/>
      <c r="F24" s="865"/>
      <c r="G24" s="864"/>
      <c r="H24" s="866"/>
      <c r="I24" s="866"/>
      <c r="J24" s="875" t="s">
        <v>784</v>
      </c>
      <c r="K24" s="876">
        <v>2240000</v>
      </c>
    </row>
    <row r="25" spans="1:11" ht="12" thickBot="1" x14ac:dyDescent="0.25">
      <c r="A25" s="832" t="s">
        <v>191</v>
      </c>
      <c r="B25" s="859"/>
      <c r="C25" s="859"/>
      <c r="D25" s="860"/>
      <c r="E25" s="860"/>
      <c r="F25" s="860"/>
      <c r="G25" s="859"/>
      <c r="H25" s="861"/>
      <c r="I25" s="861"/>
      <c r="J25" s="862"/>
      <c r="K25" s="844">
        <v>11360000</v>
      </c>
    </row>
    <row r="26" spans="1:11" ht="12" thickBot="1" x14ac:dyDescent="0.25">
      <c r="A26" s="837" t="s">
        <v>807</v>
      </c>
      <c r="B26" s="864" t="s">
        <v>808</v>
      </c>
      <c r="C26" s="864" t="s">
        <v>799</v>
      </c>
      <c r="D26" s="865"/>
      <c r="E26" s="865"/>
      <c r="F26" s="865"/>
      <c r="G26" s="864"/>
      <c r="H26" s="866"/>
      <c r="I26" s="866"/>
      <c r="J26" s="875" t="s">
        <v>784</v>
      </c>
      <c r="K26" s="876">
        <v>11360000</v>
      </c>
    </row>
    <row r="27" spans="1:11" ht="12" thickBot="1" x14ac:dyDescent="0.25">
      <c r="A27" s="832" t="s">
        <v>192</v>
      </c>
      <c r="B27" s="859"/>
      <c r="C27" s="859"/>
      <c r="D27" s="860"/>
      <c r="E27" s="860"/>
      <c r="F27" s="860"/>
      <c r="G27" s="859"/>
      <c r="H27" s="861"/>
      <c r="I27" s="861"/>
      <c r="J27" s="862"/>
      <c r="K27" s="863">
        <v>800000</v>
      </c>
    </row>
    <row r="28" spans="1:11" ht="12" thickBot="1" x14ac:dyDescent="0.25">
      <c r="A28" s="874" t="s">
        <v>809</v>
      </c>
      <c r="B28" s="864" t="s">
        <v>810</v>
      </c>
      <c r="C28" s="864" t="s">
        <v>210</v>
      </c>
      <c r="D28" s="865"/>
      <c r="E28" s="865"/>
      <c r="F28" s="865"/>
      <c r="G28" s="864"/>
      <c r="H28" s="866"/>
      <c r="I28" s="866"/>
      <c r="J28" s="877" t="s">
        <v>811</v>
      </c>
      <c r="K28" s="867">
        <v>800000</v>
      </c>
    </row>
    <row r="29" spans="1:11" ht="12" thickBot="1" x14ac:dyDescent="0.25">
      <c r="A29" s="832" t="s">
        <v>193</v>
      </c>
      <c r="B29" s="859"/>
      <c r="C29" s="859"/>
      <c r="D29" s="860"/>
      <c r="E29" s="860"/>
      <c r="F29" s="860"/>
      <c r="G29" s="859"/>
      <c r="H29" s="861"/>
      <c r="I29" s="861"/>
      <c r="J29" s="862"/>
      <c r="K29" s="844">
        <v>198159447.79000002</v>
      </c>
    </row>
    <row r="30" spans="1:11" x14ac:dyDescent="0.2">
      <c r="A30" s="845" t="s">
        <v>812</v>
      </c>
      <c r="B30" s="846" t="s">
        <v>813</v>
      </c>
      <c r="C30" s="846" t="s">
        <v>210</v>
      </c>
      <c r="D30" s="848"/>
      <c r="E30" s="848"/>
      <c r="F30" s="848"/>
      <c r="G30" s="846"/>
      <c r="H30" s="850"/>
      <c r="I30" s="850"/>
      <c r="J30" s="872" t="s">
        <v>784</v>
      </c>
      <c r="K30" s="852">
        <v>72692447.790000007</v>
      </c>
    </row>
    <row r="31" spans="1:11" x14ac:dyDescent="0.2">
      <c r="A31" s="868" t="s">
        <v>814</v>
      </c>
      <c r="B31" s="869" t="s">
        <v>815</v>
      </c>
      <c r="C31" s="869" t="s">
        <v>210</v>
      </c>
      <c r="D31" s="870"/>
      <c r="E31" s="870"/>
      <c r="F31" s="870"/>
      <c r="G31" s="869"/>
      <c r="H31" s="871"/>
      <c r="I31" s="871"/>
      <c r="J31" s="872" t="s">
        <v>784</v>
      </c>
      <c r="K31" s="873">
        <v>41640000</v>
      </c>
    </row>
    <row r="32" spans="1:11" x14ac:dyDescent="0.2">
      <c r="A32" s="853" t="s">
        <v>816</v>
      </c>
      <c r="B32" s="847" t="s">
        <v>817</v>
      </c>
      <c r="C32" s="847" t="s">
        <v>799</v>
      </c>
      <c r="D32" s="854"/>
      <c r="E32" s="854"/>
      <c r="F32" s="854"/>
      <c r="G32" s="847"/>
      <c r="H32" s="856"/>
      <c r="I32" s="856"/>
      <c r="J32" s="872" t="s">
        <v>784</v>
      </c>
      <c r="K32" s="857">
        <v>34744000</v>
      </c>
    </row>
    <row r="33" spans="1:11" x14ac:dyDescent="0.2">
      <c r="A33" s="853" t="s">
        <v>818</v>
      </c>
      <c r="B33" s="847" t="s">
        <v>819</v>
      </c>
      <c r="C33" s="847" t="s">
        <v>210</v>
      </c>
      <c r="D33" s="854">
        <v>0.02</v>
      </c>
      <c r="E33" s="854"/>
      <c r="F33" s="854"/>
      <c r="G33" s="847"/>
      <c r="H33" s="856"/>
      <c r="I33" s="856"/>
      <c r="J33" s="851" t="s">
        <v>784</v>
      </c>
      <c r="K33" s="857">
        <v>18000000</v>
      </c>
    </row>
    <row r="34" spans="1:11" x14ac:dyDescent="0.2">
      <c r="A34" s="853" t="s">
        <v>820</v>
      </c>
      <c r="B34" s="847" t="s">
        <v>821</v>
      </c>
      <c r="C34" s="847" t="s">
        <v>210</v>
      </c>
      <c r="D34" s="854"/>
      <c r="E34" s="854"/>
      <c r="F34" s="854"/>
      <c r="G34" s="847"/>
      <c r="H34" s="856"/>
      <c r="I34" s="856"/>
      <c r="J34" s="851" t="s">
        <v>784</v>
      </c>
      <c r="K34" s="857">
        <v>14400000</v>
      </c>
    </row>
    <row r="35" spans="1:11" x14ac:dyDescent="0.2">
      <c r="A35" s="853" t="s">
        <v>822</v>
      </c>
      <c r="B35" s="847" t="s">
        <v>823</v>
      </c>
      <c r="C35" s="847" t="s">
        <v>824</v>
      </c>
      <c r="D35" s="854"/>
      <c r="E35" s="854"/>
      <c r="F35" s="854"/>
      <c r="G35" s="847"/>
      <c r="H35" s="856"/>
      <c r="I35" s="856"/>
      <c r="J35" s="851" t="s">
        <v>784</v>
      </c>
      <c r="K35" s="857">
        <v>6912000</v>
      </c>
    </row>
    <row r="36" spans="1:11" x14ac:dyDescent="0.2">
      <c r="A36" s="868" t="s">
        <v>825</v>
      </c>
      <c r="B36" s="869" t="s">
        <v>826</v>
      </c>
      <c r="C36" s="869"/>
      <c r="D36" s="870"/>
      <c r="E36" s="870"/>
      <c r="F36" s="870"/>
      <c r="G36" s="869"/>
      <c r="H36" s="871"/>
      <c r="I36" s="871"/>
      <c r="J36" s="872" t="s">
        <v>784</v>
      </c>
      <c r="K36" s="873">
        <v>5280000</v>
      </c>
    </row>
    <row r="37" spans="1:11" x14ac:dyDescent="0.2">
      <c r="A37" s="853" t="s">
        <v>827</v>
      </c>
      <c r="B37" s="847" t="s">
        <v>828</v>
      </c>
      <c r="C37" s="847" t="s">
        <v>799</v>
      </c>
      <c r="D37" s="854"/>
      <c r="E37" s="854"/>
      <c r="F37" s="854"/>
      <c r="G37" s="847"/>
      <c r="H37" s="856"/>
      <c r="I37" s="856"/>
      <c r="J37" s="851" t="s">
        <v>784</v>
      </c>
      <c r="K37" s="857">
        <v>2400000</v>
      </c>
    </row>
    <row r="38" spans="1:11" x14ac:dyDescent="0.2">
      <c r="A38" s="868" t="s">
        <v>829</v>
      </c>
      <c r="B38" s="869" t="s">
        <v>830</v>
      </c>
      <c r="C38" s="869"/>
      <c r="D38" s="870"/>
      <c r="E38" s="870"/>
      <c r="F38" s="870"/>
      <c r="G38" s="869"/>
      <c r="H38" s="871"/>
      <c r="I38" s="871"/>
      <c r="J38" s="872" t="s">
        <v>784</v>
      </c>
      <c r="K38" s="873">
        <v>1500000</v>
      </c>
    </row>
    <row r="39" spans="1:11" x14ac:dyDescent="0.2">
      <c r="A39" s="853" t="s">
        <v>831</v>
      </c>
      <c r="B39" s="847" t="s">
        <v>832</v>
      </c>
      <c r="C39" s="847"/>
      <c r="D39" s="854"/>
      <c r="E39" s="854"/>
      <c r="F39" s="854"/>
      <c r="G39" s="847"/>
      <c r="H39" s="856"/>
      <c r="I39" s="856"/>
      <c r="J39" s="851" t="s">
        <v>784</v>
      </c>
      <c r="K39" s="857">
        <v>329000</v>
      </c>
    </row>
    <row r="40" spans="1:11" ht="12" customHeight="1" x14ac:dyDescent="0.2">
      <c r="A40" s="853" t="s">
        <v>833</v>
      </c>
      <c r="B40" s="847" t="s">
        <v>834</v>
      </c>
      <c r="C40" s="847" t="s">
        <v>824</v>
      </c>
      <c r="D40" s="854"/>
      <c r="E40" s="854"/>
      <c r="F40" s="854"/>
      <c r="G40" s="847"/>
      <c r="H40" s="856"/>
      <c r="I40" s="856"/>
      <c r="J40" s="851" t="s">
        <v>784</v>
      </c>
      <c r="K40" s="857">
        <v>192000</v>
      </c>
    </row>
    <row r="41" spans="1:11" x14ac:dyDescent="0.2">
      <c r="A41" s="853" t="s">
        <v>835</v>
      </c>
      <c r="B41" s="847" t="s">
        <v>836</v>
      </c>
      <c r="C41" s="847" t="s">
        <v>799</v>
      </c>
      <c r="D41" s="854"/>
      <c r="E41" s="854"/>
      <c r="F41" s="854"/>
      <c r="G41" s="847"/>
      <c r="H41" s="856"/>
      <c r="I41" s="856"/>
      <c r="J41" s="872" t="s">
        <v>784</v>
      </c>
      <c r="K41" s="857">
        <v>40000</v>
      </c>
    </row>
    <row r="42" spans="1:11" ht="12" thickBot="1" x14ac:dyDescent="0.25">
      <c r="A42" s="868" t="s">
        <v>837</v>
      </c>
      <c r="B42" s="869" t="s">
        <v>838</v>
      </c>
      <c r="C42" s="869" t="s">
        <v>839</v>
      </c>
      <c r="D42" s="870"/>
      <c r="E42" s="870"/>
      <c r="F42" s="870"/>
      <c r="G42" s="869"/>
      <c r="H42" s="871"/>
      <c r="I42" s="871"/>
      <c r="J42" s="872" t="s">
        <v>784</v>
      </c>
      <c r="K42" s="873">
        <v>30000</v>
      </c>
    </row>
    <row r="43" spans="1:11" ht="12" thickBot="1" x14ac:dyDescent="0.25">
      <c r="A43" s="878" t="s">
        <v>197</v>
      </c>
      <c r="B43" s="879"/>
      <c r="C43" s="879"/>
      <c r="D43" s="880"/>
      <c r="E43" s="880"/>
      <c r="F43" s="880"/>
      <c r="G43" s="879"/>
      <c r="H43" s="881"/>
      <c r="I43" s="881"/>
      <c r="J43" s="882"/>
      <c r="K43" s="883">
        <v>640115447.78999996</v>
      </c>
    </row>
    <row r="44" spans="1:11" x14ac:dyDescent="0.2">
      <c r="A44" s="369"/>
      <c r="B44" s="370"/>
      <c r="C44" s="370"/>
      <c r="D44" s="370"/>
      <c r="E44" s="370"/>
      <c r="F44" s="370"/>
      <c r="G44" s="370"/>
      <c r="H44" s="371"/>
      <c r="I44" s="371"/>
      <c r="J44" s="370"/>
      <c r="K44" s="370"/>
    </row>
  </sheetData>
  <mergeCells count="8">
    <mergeCell ref="H5:I5"/>
    <mergeCell ref="J5:J6"/>
    <mergeCell ref="A5:A6"/>
    <mergeCell ref="B5:B6"/>
    <mergeCell ref="C5:C6"/>
    <mergeCell ref="D5:D6"/>
    <mergeCell ref="E5:F5"/>
    <mergeCell ref="G5:G6"/>
  </mergeCells>
  <pageMargins left="0.39370078740157483" right="0" top="0.35433070866141736" bottom="0.35433070866141736" header="0.31496062992125984" footer="0.31496062992125984"/>
  <pageSetup paperSize="9"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Normal="100" workbookViewId="0">
      <selection activeCell="K42" sqref="K42"/>
    </sheetView>
  </sheetViews>
  <sheetFormatPr baseColWidth="10" defaultRowHeight="15" x14ac:dyDescent="0.25"/>
  <cols>
    <col min="1" max="1" width="53" style="75" customWidth="1"/>
    <col min="2" max="2" width="31.5703125" style="75" customWidth="1"/>
    <col min="3" max="6" width="17.7109375" style="75" customWidth="1"/>
    <col min="7" max="7" width="23" style="75" customWidth="1"/>
    <col min="8" max="8" width="24.28515625" style="75" customWidth="1"/>
    <col min="9" max="9" width="20.85546875" style="75" customWidth="1"/>
    <col min="10" max="11" width="17.7109375" style="75" customWidth="1"/>
    <col min="12" max="256" width="11.42578125" style="75"/>
    <col min="257" max="257" width="53" style="75" customWidth="1"/>
    <col min="258" max="258" width="31.5703125" style="75" customWidth="1"/>
    <col min="259" max="262" width="17.7109375" style="75" customWidth="1"/>
    <col min="263" max="263" width="23" style="75" customWidth="1"/>
    <col min="264" max="264" width="24.28515625" style="75" customWidth="1"/>
    <col min="265" max="265" width="20.85546875" style="75" customWidth="1"/>
    <col min="266" max="267" width="17.7109375" style="75" customWidth="1"/>
    <col min="268" max="512" width="11.42578125" style="75"/>
    <col min="513" max="513" width="53" style="75" customWidth="1"/>
    <col min="514" max="514" width="31.5703125" style="75" customWidth="1"/>
    <col min="515" max="518" width="17.7109375" style="75" customWidth="1"/>
    <col min="519" max="519" width="23" style="75" customWidth="1"/>
    <col min="520" max="520" width="24.28515625" style="75" customWidth="1"/>
    <col min="521" max="521" width="20.85546875" style="75" customWidth="1"/>
    <col min="522" max="523" width="17.7109375" style="75" customWidth="1"/>
    <col min="524" max="768" width="11.42578125" style="75"/>
    <col min="769" max="769" width="53" style="75" customWidth="1"/>
    <col min="770" max="770" width="31.5703125" style="75" customWidth="1"/>
    <col min="771" max="774" width="17.7109375" style="75" customWidth="1"/>
    <col min="775" max="775" width="23" style="75" customWidth="1"/>
    <col min="776" max="776" width="24.28515625" style="75" customWidth="1"/>
    <col min="777" max="777" width="20.85546875" style="75" customWidth="1"/>
    <col min="778" max="779" width="17.7109375" style="75" customWidth="1"/>
    <col min="780" max="1024" width="11.42578125" style="75"/>
    <col min="1025" max="1025" width="53" style="75" customWidth="1"/>
    <col min="1026" max="1026" width="31.5703125" style="75" customWidth="1"/>
    <col min="1027" max="1030" width="17.7109375" style="75" customWidth="1"/>
    <col min="1031" max="1031" width="23" style="75" customWidth="1"/>
    <col min="1032" max="1032" width="24.28515625" style="75" customWidth="1"/>
    <col min="1033" max="1033" width="20.85546875" style="75" customWidth="1"/>
    <col min="1034" max="1035" width="17.7109375" style="75" customWidth="1"/>
    <col min="1036" max="1280" width="11.42578125" style="75"/>
    <col min="1281" max="1281" width="53" style="75" customWidth="1"/>
    <col min="1282" max="1282" width="31.5703125" style="75" customWidth="1"/>
    <col min="1283" max="1286" width="17.7109375" style="75" customWidth="1"/>
    <col min="1287" max="1287" width="23" style="75" customWidth="1"/>
    <col min="1288" max="1288" width="24.28515625" style="75" customWidth="1"/>
    <col min="1289" max="1289" width="20.85546875" style="75" customWidth="1"/>
    <col min="1290" max="1291" width="17.7109375" style="75" customWidth="1"/>
    <col min="1292" max="1536" width="11.42578125" style="75"/>
    <col min="1537" max="1537" width="53" style="75" customWidth="1"/>
    <col min="1538" max="1538" width="31.5703125" style="75" customWidth="1"/>
    <col min="1539" max="1542" width="17.7109375" style="75" customWidth="1"/>
    <col min="1543" max="1543" width="23" style="75" customWidth="1"/>
    <col min="1544" max="1544" width="24.28515625" style="75" customWidth="1"/>
    <col min="1545" max="1545" width="20.85546875" style="75" customWidth="1"/>
    <col min="1546" max="1547" width="17.7109375" style="75" customWidth="1"/>
    <col min="1548" max="1792" width="11.42578125" style="75"/>
    <col min="1793" max="1793" width="53" style="75" customWidth="1"/>
    <col min="1794" max="1794" width="31.5703125" style="75" customWidth="1"/>
    <col min="1795" max="1798" width="17.7109375" style="75" customWidth="1"/>
    <col min="1799" max="1799" width="23" style="75" customWidth="1"/>
    <col min="1800" max="1800" width="24.28515625" style="75" customWidth="1"/>
    <col min="1801" max="1801" width="20.85546875" style="75" customWidth="1"/>
    <col min="1802" max="1803" width="17.7109375" style="75" customWidth="1"/>
    <col min="1804" max="2048" width="11.42578125" style="75"/>
    <col min="2049" max="2049" width="53" style="75" customWidth="1"/>
    <col min="2050" max="2050" width="31.5703125" style="75" customWidth="1"/>
    <col min="2051" max="2054" width="17.7109375" style="75" customWidth="1"/>
    <col min="2055" max="2055" width="23" style="75" customWidth="1"/>
    <col min="2056" max="2056" width="24.28515625" style="75" customWidth="1"/>
    <col min="2057" max="2057" width="20.85546875" style="75" customWidth="1"/>
    <col min="2058" max="2059" width="17.7109375" style="75" customWidth="1"/>
    <col min="2060" max="2304" width="11.42578125" style="75"/>
    <col min="2305" max="2305" width="53" style="75" customWidth="1"/>
    <col min="2306" max="2306" width="31.5703125" style="75" customWidth="1"/>
    <col min="2307" max="2310" width="17.7109375" style="75" customWidth="1"/>
    <col min="2311" max="2311" width="23" style="75" customWidth="1"/>
    <col min="2312" max="2312" width="24.28515625" style="75" customWidth="1"/>
    <col min="2313" max="2313" width="20.85546875" style="75" customWidth="1"/>
    <col min="2314" max="2315" width="17.7109375" style="75" customWidth="1"/>
    <col min="2316" max="2560" width="11.42578125" style="75"/>
    <col min="2561" max="2561" width="53" style="75" customWidth="1"/>
    <col min="2562" max="2562" width="31.5703125" style="75" customWidth="1"/>
    <col min="2563" max="2566" width="17.7109375" style="75" customWidth="1"/>
    <col min="2567" max="2567" width="23" style="75" customWidth="1"/>
    <col min="2568" max="2568" width="24.28515625" style="75" customWidth="1"/>
    <col min="2569" max="2569" width="20.85546875" style="75" customWidth="1"/>
    <col min="2570" max="2571" width="17.7109375" style="75" customWidth="1"/>
    <col min="2572" max="2816" width="11.42578125" style="75"/>
    <col min="2817" max="2817" width="53" style="75" customWidth="1"/>
    <col min="2818" max="2818" width="31.5703125" style="75" customWidth="1"/>
    <col min="2819" max="2822" width="17.7109375" style="75" customWidth="1"/>
    <col min="2823" max="2823" width="23" style="75" customWidth="1"/>
    <col min="2824" max="2824" width="24.28515625" style="75" customWidth="1"/>
    <col min="2825" max="2825" width="20.85546875" style="75" customWidth="1"/>
    <col min="2826" max="2827" width="17.7109375" style="75" customWidth="1"/>
    <col min="2828" max="3072" width="11.42578125" style="75"/>
    <col min="3073" max="3073" width="53" style="75" customWidth="1"/>
    <col min="3074" max="3074" width="31.5703125" style="75" customWidth="1"/>
    <col min="3075" max="3078" width="17.7109375" style="75" customWidth="1"/>
    <col min="3079" max="3079" width="23" style="75" customWidth="1"/>
    <col min="3080" max="3080" width="24.28515625" style="75" customWidth="1"/>
    <col min="3081" max="3081" width="20.85546875" style="75" customWidth="1"/>
    <col min="3082" max="3083" width="17.7109375" style="75" customWidth="1"/>
    <col min="3084" max="3328" width="11.42578125" style="75"/>
    <col min="3329" max="3329" width="53" style="75" customWidth="1"/>
    <col min="3330" max="3330" width="31.5703125" style="75" customWidth="1"/>
    <col min="3331" max="3334" width="17.7109375" style="75" customWidth="1"/>
    <col min="3335" max="3335" width="23" style="75" customWidth="1"/>
    <col min="3336" max="3336" width="24.28515625" style="75" customWidth="1"/>
    <col min="3337" max="3337" width="20.85546875" style="75" customWidth="1"/>
    <col min="3338" max="3339" width="17.7109375" style="75" customWidth="1"/>
    <col min="3340" max="3584" width="11.42578125" style="75"/>
    <col min="3585" max="3585" width="53" style="75" customWidth="1"/>
    <col min="3586" max="3586" width="31.5703125" style="75" customWidth="1"/>
    <col min="3587" max="3590" width="17.7109375" style="75" customWidth="1"/>
    <col min="3591" max="3591" width="23" style="75" customWidth="1"/>
    <col min="3592" max="3592" width="24.28515625" style="75" customWidth="1"/>
    <col min="3593" max="3593" width="20.85546875" style="75" customWidth="1"/>
    <col min="3594" max="3595" width="17.7109375" style="75" customWidth="1"/>
    <col min="3596" max="3840" width="11.42578125" style="75"/>
    <col min="3841" max="3841" width="53" style="75" customWidth="1"/>
    <col min="3842" max="3842" width="31.5703125" style="75" customWidth="1"/>
    <col min="3843" max="3846" width="17.7109375" style="75" customWidth="1"/>
    <col min="3847" max="3847" width="23" style="75" customWidth="1"/>
    <col min="3848" max="3848" width="24.28515625" style="75" customWidth="1"/>
    <col min="3849" max="3849" width="20.85546875" style="75" customWidth="1"/>
    <col min="3850" max="3851" width="17.7109375" style="75" customWidth="1"/>
    <col min="3852" max="4096" width="11.42578125" style="75"/>
    <col min="4097" max="4097" width="53" style="75" customWidth="1"/>
    <col min="4098" max="4098" width="31.5703125" style="75" customWidth="1"/>
    <col min="4099" max="4102" width="17.7109375" style="75" customWidth="1"/>
    <col min="4103" max="4103" width="23" style="75" customWidth="1"/>
    <col min="4104" max="4104" width="24.28515625" style="75" customWidth="1"/>
    <col min="4105" max="4105" width="20.85546875" style="75" customWidth="1"/>
    <col min="4106" max="4107" width="17.7109375" style="75" customWidth="1"/>
    <col min="4108" max="4352" width="11.42578125" style="75"/>
    <col min="4353" max="4353" width="53" style="75" customWidth="1"/>
    <col min="4354" max="4354" width="31.5703125" style="75" customWidth="1"/>
    <col min="4355" max="4358" width="17.7109375" style="75" customWidth="1"/>
    <col min="4359" max="4359" width="23" style="75" customWidth="1"/>
    <col min="4360" max="4360" width="24.28515625" style="75" customWidth="1"/>
    <col min="4361" max="4361" width="20.85546875" style="75" customWidth="1"/>
    <col min="4362" max="4363" width="17.7109375" style="75" customWidth="1"/>
    <col min="4364" max="4608" width="11.42578125" style="75"/>
    <col min="4609" max="4609" width="53" style="75" customWidth="1"/>
    <col min="4610" max="4610" width="31.5703125" style="75" customWidth="1"/>
    <col min="4611" max="4614" width="17.7109375" style="75" customWidth="1"/>
    <col min="4615" max="4615" width="23" style="75" customWidth="1"/>
    <col min="4616" max="4616" width="24.28515625" style="75" customWidth="1"/>
    <col min="4617" max="4617" width="20.85546875" style="75" customWidth="1"/>
    <col min="4618" max="4619" width="17.7109375" style="75" customWidth="1"/>
    <col min="4620" max="4864" width="11.42578125" style="75"/>
    <col min="4865" max="4865" width="53" style="75" customWidth="1"/>
    <col min="4866" max="4866" width="31.5703125" style="75" customWidth="1"/>
    <col min="4867" max="4870" width="17.7109375" style="75" customWidth="1"/>
    <col min="4871" max="4871" width="23" style="75" customWidth="1"/>
    <col min="4872" max="4872" width="24.28515625" style="75" customWidth="1"/>
    <col min="4873" max="4873" width="20.85546875" style="75" customWidth="1"/>
    <col min="4874" max="4875" width="17.7109375" style="75" customWidth="1"/>
    <col min="4876" max="5120" width="11.42578125" style="75"/>
    <col min="5121" max="5121" width="53" style="75" customWidth="1"/>
    <col min="5122" max="5122" width="31.5703125" style="75" customWidth="1"/>
    <col min="5123" max="5126" width="17.7109375" style="75" customWidth="1"/>
    <col min="5127" max="5127" width="23" style="75" customWidth="1"/>
    <col min="5128" max="5128" width="24.28515625" style="75" customWidth="1"/>
    <col min="5129" max="5129" width="20.85546875" style="75" customWidth="1"/>
    <col min="5130" max="5131" width="17.7109375" style="75" customWidth="1"/>
    <col min="5132" max="5376" width="11.42578125" style="75"/>
    <col min="5377" max="5377" width="53" style="75" customWidth="1"/>
    <col min="5378" max="5378" width="31.5703125" style="75" customWidth="1"/>
    <col min="5379" max="5382" width="17.7109375" style="75" customWidth="1"/>
    <col min="5383" max="5383" width="23" style="75" customWidth="1"/>
    <col min="5384" max="5384" width="24.28515625" style="75" customWidth="1"/>
    <col min="5385" max="5385" width="20.85546875" style="75" customWidth="1"/>
    <col min="5386" max="5387" width="17.7109375" style="75" customWidth="1"/>
    <col min="5388" max="5632" width="11.42578125" style="75"/>
    <col min="5633" max="5633" width="53" style="75" customWidth="1"/>
    <col min="5634" max="5634" width="31.5703125" style="75" customWidth="1"/>
    <col min="5635" max="5638" width="17.7109375" style="75" customWidth="1"/>
    <col min="5639" max="5639" width="23" style="75" customWidth="1"/>
    <col min="5640" max="5640" width="24.28515625" style="75" customWidth="1"/>
    <col min="5641" max="5641" width="20.85546875" style="75" customWidth="1"/>
    <col min="5642" max="5643" width="17.7109375" style="75" customWidth="1"/>
    <col min="5644" max="5888" width="11.42578125" style="75"/>
    <col min="5889" max="5889" width="53" style="75" customWidth="1"/>
    <col min="5890" max="5890" width="31.5703125" style="75" customWidth="1"/>
    <col min="5891" max="5894" width="17.7109375" style="75" customWidth="1"/>
    <col min="5895" max="5895" width="23" style="75" customWidth="1"/>
    <col min="5896" max="5896" width="24.28515625" style="75" customWidth="1"/>
    <col min="5897" max="5897" width="20.85546875" style="75" customWidth="1"/>
    <col min="5898" max="5899" width="17.7109375" style="75" customWidth="1"/>
    <col min="5900" max="6144" width="11.42578125" style="75"/>
    <col min="6145" max="6145" width="53" style="75" customWidth="1"/>
    <col min="6146" max="6146" width="31.5703125" style="75" customWidth="1"/>
    <col min="6147" max="6150" width="17.7109375" style="75" customWidth="1"/>
    <col min="6151" max="6151" width="23" style="75" customWidth="1"/>
    <col min="6152" max="6152" width="24.28515625" style="75" customWidth="1"/>
    <col min="6153" max="6153" width="20.85546875" style="75" customWidth="1"/>
    <col min="6154" max="6155" width="17.7109375" style="75" customWidth="1"/>
    <col min="6156" max="6400" width="11.42578125" style="75"/>
    <col min="6401" max="6401" width="53" style="75" customWidth="1"/>
    <col min="6402" max="6402" width="31.5703125" style="75" customWidth="1"/>
    <col min="6403" max="6406" width="17.7109375" style="75" customWidth="1"/>
    <col min="6407" max="6407" width="23" style="75" customWidth="1"/>
    <col min="6408" max="6408" width="24.28515625" style="75" customWidth="1"/>
    <col min="6409" max="6409" width="20.85546875" style="75" customWidth="1"/>
    <col min="6410" max="6411" width="17.7109375" style="75" customWidth="1"/>
    <col min="6412" max="6656" width="11.42578125" style="75"/>
    <col min="6657" max="6657" width="53" style="75" customWidth="1"/>
    <col min="6658" max="6658" width="31.5703125" style="75" customWidth="1"/>
    <col min="6659" max="6662" width="17.7109375" style="75" customWidth="1"/>
    <col min="6663" max="6663" width="23" style="75" customWidth="1"/>
    <col min="6664" max="6664" width="24.28515625" style="75" customWidth="1"/>
    <col min="6665" max="6665" width="20.85546875" style="75" customWidth="1"/>
    <col min="6666" max="6667" width="17.7109375" style="75" customWidth="1"/>
    <col min="6668" max="6912" width="11.42578125" style="75"/>
    <col min="6913" max="6913" width="53" style="75" customWidth="1"/>
    <col min="6914" max="6914" width="31.5703125" style="75" customWidth="1"/>
    <col min="6915" max="6918" width="17.7109375" style="75" customWidth="1"/>
    <col min="6919" max="6919" width="23" style="75" customWidth="1"/>
    <col min="6920" max="6920" width="24.28515625" style="75" customWidth="1"/>
    <col min="6921" max="6921" width="20.85546875" style="75" customWidth="1"/>
    <col min="6922" max="6923" width="17.7109375" style="75" customWidth="1"/>
    <col min="6924" max="7168" width="11.42578125" style="75"/>
    <col min="7169" max="7169" width="53" style="75" customWidth="1"/>
    <col min="7170" max="7170" width="31.5703125" style="75" customWidth="1"/>
    <col min="7171" max="7174" width="17.7109375" style="75" customWidth="1"/>
    <col min="7175" max="7175" width="23" style="75" customWidth="1"/>
    <col min="7176" max="7176" width="24.28515625" style="75" customWidth="1"/>
    <col min="7177" max="7177" width="20.85546875" style="75" customWidth="1"/>
    <col min="7178" max="7179" width="17.7109375" style="75" customWidth="1"/>
    <col min="7180" max="7424" width="11.42578125" style="75"/>
    <col min="7425" max="7425" width="53" style="75" customWidth="1"/>
    <col min="7426" max="7426" width="31.5703125" style="75" customWidth="1"/>
    <col min="7427" max="7430" width="17.7109375" style="75" customWidth="1"/>
    <col min="7431" max="7431" width="23" style="75" customWidth="1"/>
    <col min="7432" max="7432" width="24.28515625" style="75" customWidth="1"/>
    <col min="7433" max="7433" width="20.85546875" style="75" customWidth="1"/>
    <col min="7434" max="7435" width="17.7109375" style="75" customWidth="1"/>
    <col min="7436" max="7680" width="11.42578125" style="75"/>
    <col min="7681" max="7681" width="53" style="75" customWidth="1"/>
    <col min="7682" max="7682" width="31.5703125" style="75" customWidth="1"/>
    <col min="7683" max="7686" width="17.7109375" style="75" customWidth="1"/>
    <col min="7687" max="7687" width="23" style="75" customWidth="1"/>
    <col min="7688" max="7688" width="24.28515625" style="75" customWidth="1"/>
    <col min="7689" max="7689" width="20.85546875" style="75" customWidth="1"/>
    <col min="7690" max="7691" width="17.7109375" style="75" customWidth="1"/>
    <col min="7692" max="7936" width="11.42578125" style="75"/>
    <col min="7937" max="7937" width="53" style="75" customWidth="1"/>
    <col min="7938" max="7938" width="31.5703125" style="75" customWidth="1"/>
    <col min="7939" max="7942" width="17.7109375" style="75" customWidth="1"/>
    <col min="7943" max="7943" width="23" style="75" customWidth="1"/>
    <col min="7944" max="7944" width="24.28515625" style="75" customWidth="1"/>
    <col min="7945" max="7945" width="20.85546875" style="75" customWidth="1"/>
    <col min="7946" max="7947" width="17.7109375" style="75" customWidth="1"/>
    <col min="7948" max="8192" width="11.42578125" style="75"/>
    <col min="8193" max="8193" width="53" style="75" customWidth="1"/>
    <col min="8194" max="8194" width="31.5703125" style="75" customWidth="1"/>
    <col min="8195" max="8198" width="17.7109375" style="75" customWidth="1"/>
    <col min="8199" max="8199" width="23" style="75" customWidth="1"/>
    <col min="8200" max="8200" width="24.28515625" style="75" customWidth="1"/>
    <col min="8201" max="8201" width="20.85546875" style="75" customWidth="1"/>
    <col min="8202" max="8203" width="17.7109375" style="75" customWidth="1"/>
    <col min="8204" max="8448" width="11.42578125" style="75"/>
    <col min="8449" max="8449" width="53" style="75" customWidth="1"/>
    <col min="8450" max="8450" width="31.5703125" style="75" customWidth="1"/>
    <col min="8451" max="8454" width="17.7109375" style="75" customWidth="1"/>
    <col min="8455" max="8455" width="23" style="75" customWidth="1"/>
    <col min="8456" max="8456" width="24.28515625" style="75" customWidth="1"/>
    <col min="8457" max="8457" width="20.85546875" style="75" customWidth="1"/>
    <col min="8458" max="8459" width="17.7109375" style="75" customWidth="1"/>
    <col min="8460" max="8704" width="11.42578125" style="75"/>
    <col min="8705" max="8705" width="53" style="75" customWidth="1"/>
    <col min="8706" max="8706" width="31.5703125" style="75" customWidth="1"/>
    <col min="8707" max="8710" width="17.7109375" style="75" customWidth="1"/>
    <col min="8711" max="8711" width="23" style="75" customWidth="1"/>
    <col min="8712" max="8712" width="24.28515625" style="75" customWidth="1"/>
    <col min="8713" max="8713" width="20.85546875" style="75" customWidth="1"/>
    <col min="8714" max="8715" width="17.7109375" style="75" customWidth="1"/>
    <col min="8716" max="8960" width="11.42578125" style="75"/>
    <col min="8961" max="8961" width="53" style="75" customWidth="1"/>
    <col min="8962" max="8962" width="31.5703125" style="75" customWidth="1"/>
    <col min="8963" max="8966" width="17.7109375" style="75" customWidth="1"/>
    <col min="8967" max="8967" width="23" style="75" customWidth="1"/>
    <col min="8968" max="8968" width="24.28515625" style="75" customWidth="1"/>
    <col min="8969" max="8969" width="20.85546875" style="75" customWidth="1"/>
    <col min="8970" max="8971" width="17.7109375" style="75" customWidth="1"/>
    <col min="8972" max="9216" width="11.42578125" style="75"/>
    <col min="9217" max="9217" width="53" style="75" customWidth="1"/>
    <col min="9218" max="9218" width="31.5703125" style="75" customWidth="1"/>
    <col min="9219" max="9222" width="17.7109375" style="75" customWidth="1"/>
    <col min="9223" max="9223" width="23" style="75" customWidth="1"/>
    <col min="9224" max="9224" width="24.28515625" style="75" customWidth="1"/>
    <col min="9225" max="9225" width="20.85546875" style="75" customWidth="1"/>
    <col min="9226" max="9227" width="17.7109375" style="75" customWidth="1"/>
    <col min="9228" max="9472" width="11.42578125" style="75"/>
    <col min="9473" max="9473" width="53" style="75" customWidth="1"/>
    <col min="9474" max="9474" width="31.5703125" style="75" customWidth="1"/>
    <col min="9475" max="9478" width="17.7109375" style="75" customWidth="1"/>
    <col min="9479" max="9479" width="23" style="75" customWidth="1"/>
    <col min="9480" max="9480" width="24.28515625" style="75" customWidth="1"/>
    <col min="9481" max="9481" width="20.85546875" style="75" customWidth="1"/>
    <col min="9482" max="9483" width="17.7109375" style="75" customWidth="1"/>
    <col min="9484" max="9728" width="11.42578125" style="75"/>
    <col min="9729" max="9729" width="53" style="75" customWidth="1"/>
    <col min="9730" max="9730" width="31.5703125" style="75" customWidth="1"/>
    <col min="9731" max="9734" width="17.7109375" style="75" customWidth="1"/>
    <col min="9735" max="9735" width="23" style="75" customWidth="1"/>
    <col min="9736" max="9736" width="24.28515625" style="75" customWidth="1"/>
    <col min="9737" max="9737" width="20.85546875" style="75" customWidth="1"/>
    <col min="9738" max="9739" width="17.7109375" style="75" customWidth="1"/>
    <col min="9740" max="9984" width="11.42578125" style="75"/>
    <col min="9985" max="9985" width="53" style="75" customWidth="1"/>
    <col min="9986" max="9986" width="31.5703125" style="75" customWidth="1"/>
    <col min="9987" max="9990" width="17.7109375" style="75" customWidth="1"/>
    <col min="9991" max="9991" width="23" style="75" customWidth="1"/>
    <col min="9992" max="9992" width="24.28515625" style="75" customWidth="1"/>
    <col min="9993" max="9993" width="20.85546875" style="75" customWidth="1"/>
    <col min="9994" max="9995" width="17.7109375" style="75" customWidth="1"/>
    <col min="9996" max="10240" width="11.42578125" style="75"/>
    <col min="10241" max="10241" width="53" style="75" customWidth="1"/>
    <col min="10242" max="10242" width="31.5703125" style="75" customWidth="1"/>
    <col min="10243" max="10246" width="17.7109375" style="75" customWidth="1"/>
    <col min="10247" max="10247" width="23" style="75" customWidth="1"/>
    <col min="10248" max="10248" width="24.28515625" style="75" customWidth="1"/>
    <col min="10249" max="10249" width="20.85546875" style="75" customWidth="1"/>
    <col min="10250" max="10251" width="17.7109375" style="75" customWidth="1"/>
    <col min="10252" max="10496" width="11.42578125" style="75"/>
    <col min="10497" max="10497" width="53" style="75" customWidth="1"/>
    <col min="10498" max="10498" width="31.5703125" style="75" customWidth="1"/>
    <col min="10499" max="10502" width="17.7109375" style="75" customWidth="1"/>
    <col min="10503" max="10503" width="23" style="75" customWidth="1"/>
    <col min="10504" max="10504" width="24.28515625" style="75" customWidth="1"/>
    <col min="10505" max="10505" width="20.85546875" style="75" customWidth="1"/>
    <col min="10506" max="10507" width="17.7109375" style="75" customWidth="1"/>
    <col min="10508" max="10752" width="11.42578125" style="75"/>
    <col min="10753" max="10753" width="53" style="75" customWidth="1"/>
    <col min="10754" max="10754" width="31.5703125" style="75" customWidth="1"/>
    <col min="10755" max="10758" width="17.7109375" style="75" customWidth="1"/>
    <col min="10759" max="10759" width="23" style="75" customWidth="1"/>
    <col min="10760" max="10760" width="24.28515625" style="75" customWidth="1"/>
    <col min="10761" max="10761" width="20.85546875" style="75" customWidth="1"/>
    <col min="10762" max="10763" width="17.7109375" style="75" customWidth="1"/>
    <col min="10764" max="11008" width="11.42578125" style="75"/>
    <col min="11009" max="11009" width="53" style="75" customWidth="1"/>
    <col min="11010" max="11010" width="31.5703125" style="75" customWidth="1"/>
    <col min="11011" max="11014" width="17.7109375" style="75" customWidth="1"/>
    <col min="11015" max="11015" width="23" style="75" customWidth="1"/>
    <col min="11016" max="11016" width="24.28515625" style="75" customWidth="1"/>
    <col min="11017" max="11017" width="20.85546875" style="75" customWidth="1"/>
    <col min="11018" max="11019" width="17.7109375" style="75" customWidth="1"/>
    <col min="11020" max="11264" width="11.42578125" style="75"/>
    <col min="11265" max="11265" width="53" style="75" customWidth="1"/>
    <col min="11266" max="11266" width="31.5703125" style="75" customWidth="1"/>
    <col min="11267" max="11270" width="17.7109375" style="75" customWidth="1"/>
    <col min="11271" max="11271" width="23" style="75" customWidth="1"/>
    <col min="11272" max="11272" width="24.28515625" style="75" customWidth="1"/>
    <col min="11273" max="11273" width="20.85546875" style="75" customWidth="1"/>
    <col min="11274" max="11275" width="17.7109375" style="75" customWidth="1"/>
    <col min="11276" max="11520" width="11.42578125" style="75"/>
    <col min="11521" max="11521" width="53" style="75" customWidth="1"/>
    <col min="11522" max="11522" width="31.5703125" style="75" customWidth="1"/>
    <col min="11523" max="11526" width="17.7109375" style="75" customWidth="1"/>
    <col min="11527" max="11527" width="23" style="75" customWidth="1"/>
    <col min="11528" max="11528" width="24.28515625" style="75" customWidth="1"/>
    <col min="11529" max="11529" width="20.85546875" style="75" customWidth="1"/>
    <col min="11530" max="11531" width="17.7109375" style="75" customWidth="1"/>
    <col min="11532" max="11776" width="11.42578125" style="75"/>
    <col min="11777" max="11777" width="53" style="75" customWidth="1"/>
    <col min="11778" max="11778" width="31.5703125" style="75" customWidth="1"/>
    <col min="11779" max="11782" width="17.7109375" style="75" customWidth="1"/>
    <col min="11783" max="11783" width="23" style="75" customWidth="1"/>
    <col min="11784" max="11784" width="24.28515625" style="75" customWidth="1"/>
    <col min="11785" max="11785" width="20.85546875" style="75" customWidth="1"/>
    <col min="11786" max="11787" width="17.7109375" style="75" customWidth="1"/>
    <col min="11788" max="12032" width="11.42578125" style="75"/>
    <col min="12033" max="12033" width="53" style="75" customWidth="1"/>
    <col min="12034" max="12034" width="31.5703125" style="75" customWidth="1"/>
    <col min="12035" max="12038" width="17.7109375" style="75" customWidth="1"/>
    <col min="12039" max="12039" width="23" style="75" customWidth="1"/>
    <col min="12040" max="12040" width="24.28515625" style="75" customWidth="1"/>
    <col min="12041" max="12041" width="20.85546875" style="75" customWidth="1"/>
    <col min="12042" max="12043" width="17.7109375" style="75" customWidth="1"/>
    <col min="12044" max="12288" width="11.42578125" style="75"/>
    <col min="12289" max="12289" width="53" style="75" customWidth="1"/>
    <col min="12290" max="12290" width="31.5703125" style="75" customWidth="1"/>
    <col min="12291" max="12294" width="17.7109375" style="75" customWidth="1"/>
    <col min="12295" max="12295" width="23" style="75" customWidth="1"/>
    <col min="12296" max="12296" width="24.28515625" style="75" customWidth="1"/>
    <col min="12297" max="12297" width="20.85546875" style="75" customWidth="1"/>
    <col min="12298" max="12299" width="17.7109375" style="75" customWidth="1"/>
    <col min="12300" max="12544" width="11.42578125" style="75"/>
    <col min="12545" max="12545" width="53" style="75" customWidth="1"/>
    <col min="12546" max="12546" width="31.5703125" style="75" customWidth="1"/>
    <col min="12547" max="12550" width="17.7109375" style="75" customWidth="1"/>
    <col min="12551" max="12551" width="23" style="75" customWidth="1"/>
    <col min="12552" max="12552" width="24.28515625" style="75" customWidth="1"/>
    <col min="12553" max="12553" width="20.85546875" style="75" customWidth="1"/>
    <col min="12554" max="12555" width="17.7109375" style="75" customWidth="1"/>
    <col min="12556" max="12800" width="11.42578125" style="75"/>
    <col min="12801" max="12801" width="53" style="75" customWidth="1"/>
    <col min="12802" max="12802" width="31.5703125" style="75" customWidth="1"/>
    <col min="12803" max="12806" width="17.7109375" style="75" customWidth="1"/>
    <col min="12807" max="12807" width="23" style="75" customWidth="1"/>
    <col min="12808" max="12808" width="24.28515625" style="75" customWidth="1"/>
    <col min="12809" max="12809" width="20.85546875" style="75" customWidth="1"/>
    <col min="12810" max="12811" width="17.7109375" style="75" customWidth="1"/>
    <col min="12812" max="13056" width="11.42578125" style="75"/>
    <col min="13057" max="13057" width="53" style="75" customWidth="1"/>
    <col min="13058" max="13058" width="31.5703125" style="75" customWidth="1"/>
    <col min="13059" max="13062" width="17.7109375" style="75" customWidth="1"/>
    <col min="13063" max="13063" width="23" style="75" customWidth="1"/>
    <col min="13064" max="13064" width="24.28515625" style="75" customWidth="1"/>
    <col min="13065" max="13065" width="20.85546875" style="75" customWidth="1"/>
    <col min="13066" max="13067" width="17.7109375" style="75" customWidth="1"/>
    <col min="13068" max="13312" width="11.42578125" style="75"/>
    <col min="13313" max="13313" width="53" style="75" customWidth="1"/>
    <col min="13314" max="13314" width="31.5703125" style="75" customWidth="1"/>
    <col min="13315" max="13318" width="17.7109375" style="75" customWidth="1"/>
    <col min="13319" max="13319" width="23" style="75" customWidth="1"/>
    <col min="13320" max="13320" width="24.28515625" style="75" customWidth="1"/>
    <col min="13321" max="13321" width="20.85546875" style="75" customWidth="1"/>
    <col min="13322" max="13323" width="17.7109375" style="75" customWidth="1"/>
    <col min="13324" max="13568" width="11.42578125" style="75"/>
    <col min="13569" max="13569" width="53" style="75" customWidth="1"/>
    <col min="13570" max="13570" width="31.5703125" style="75" customWidth="1"/>
    <col min="13571" max="13574" width="17.7109375" style="75" customWidth="1"/>
    <col min="13575" max="13575" width="23" style="75" customWidth="1"/>
    <col min="13576" max="13576" width="24.28515625" style="75" customWidth="1"/>
    <col min="13577" max="13577" width="20.85546875" style="75" customWidth="1"/>
    <col min="13578" max="13579" width="17.7109375" style="75" customWidth="1"/>
    <col min="13580" max="13824" width="11.42578125" style="75"/>
    <col min="13825" max="13825" width="53" style="75" customWidth="1"/>
    <col min="13826" max="13826" width="31.5703125" style="75" customWidth="1"/>
    <col min="13827" max="13830" width="17.7109375" style="75" customWidth="1"/>
    <col min="13831" max="13831" width="23" style="75" customWidth="1"/>
    <col min="13832" max="13832" width="24.28515625" style="75" customWidth="1"/>
    <col min="13833" max="13833" width="20.85546875" style="75" customWidth="1"/>
    <col min="13834" max="13835" width="17.7109375" style="75" customWidth="1"/>
    <col min="13836" max="14080" width="11.42578125" style="75"/>
    <col min="14081" max="14081" width="53" style="75" customWidth="1"/>
    <col min="14082" max="14082" width="31.5703125" style="75" customWidth="1"/>
    <col min="14083" max="14086" width="17.7109375" style="75" customWidth="1"/>
    <col min="14087" max="14087" width="23" style="75" customWidth="1"/>
    <col min="14088" max="14088" width="24.28515625" style="75" customWidth="1"/>
    <col min="14089" max="14089" width="20.85546875" style="75" customWidth="1"/>
    <col min="14090" max="14091" width="17.7109375" style="75" customWidth="1"/>
    <col min="14092" max="14336" width="11.42578125" style="75"/>
    <col min="14337" max="14337" width="53" style="75" customWidth="1"/>
    <col min="14338" max="14338" width="31.5703125" style="75" customWidth="1"/>
    <col min="14339" max="14342" width="17.7109375" style="75" customWidth="1"/>
    <col min="14343" max="14343" width="23" style="75" customWidth="1"/>
    <col min="14344" max="14344" width="24.28515625" style="75" customWidth="1"/>
    <col min="14345" max="14345" width="20.85546875" style="75" customWidth="1"/>
    <col min="14346" max="14347" width="17.7109375" style="75" customWidth="1"/>
    <col min="14348" max="14592" width="11.42578125" style="75"/>
    <col min="14593" max="14593" width="53" style="75" customWidth="1"/>
    <col min="14594" max="14594" width="31.5703125" style="75" customWidth="1"/>
    <col min="14595" max="14598" width="17.7109375" style="75" customWidth="1"/>
    <col min="14599" max="14599" width="23" style="75" customWidth="1"/>
    <col min="14600" max="14600" width="24.28515625" style="75" customWidth="1"/>
    <col min="14601" max="14601" width="20.85546875" style="75" customWidth="1"/>
    <col min="14602" max="14603" width="17.7109375" style="75" customWidth="1"/>
    <col min="14604" max="14848" width="11.42578125" style="75"/>
    <col min="14849" max="14849" width="53" style="75" customWidth="1"/>
    <col min="14850" max="14850" width="31.5703125" style="75" customWidth="1"/>
    <col min="14851" max="14854" width="17.7109375" style="75" customWidth="1"/>
    <col min="14855" max="14855" width="23" style="75" customWidth="1"/>
    <col min="14856" max="14856" width="24.28515625" style="75" customWidth="1"/>
    <col min="14857" max="14857" width="20.85546875" style="75" customWidth="1"/>
    <col min="14858" max="14859" width="17.7109375" style="75" customWidth="1"/>
    <col min="14860" max="15104" width="11.42578125" style="75"/>
    <col min="15105" max="15105" width="53" style="75" customWidth="1"/>
    <col min="15106" max="15106" width="31.5703125" style="75" customWidth="1"/>
    <col min="15107" max="15110" width="17.7109375" style="75" customWidth="1"/>
    <col min="15111" max="15111" width="23" style="75" customWidth="1"/>
    <col min="15112" max="15112" width="24.28515625" style="75" customWidth="1"/>
    <col min="15113" max="15113" width="20.85546875" style="75" customWidth="1"/>
    <col min="15114" max="15115" width="17.7109375" style="75" customWidth="1"/>
    <col min="15116" max="15360" width="11.42578125" style="75"/>
    <col min="15361" max="15361" width="53" style="75" customWidth="1"/>
    <col min="15362" max="15362" width="31.5703125" style="75" customWidth="1"/>
    <col min="15363" max="15366" width="17.7109375" style="75" customWidth="1"/>
    <col min="15367" max="15367" width="23" style="75" customWidth="1"/>
    <col min="15368" max="15368" width="24.28515625" style="75" customWidth="1"/>
    <col min="15369" max="15369" width="20.85546875" style="75" customWidth="1"/>
    <col min="15370" max="15371" width="17.7109375" style="75" customWidth="1"/>
    <col min="15372" max="15616" width="11.42578125" style="75"/>
    <col min="15617" max="15617" width="53" style="75" customWidth="1"/>
    <col min="15618" max="15618" width="31.5703125" style="75" customWidth="1"/>
    <col min="15619" max="15622" width="17.7109375" style="75" customWidth="1"/>
    <col min="15623" max="15623" width="23" style="75" customWidth="1"/>
    <col min="15624" max="15624" width="24.28515625" style="75" customWidth="1"/>
    <col min="15625" max="15625" width="20.85546875" style="75" customWidth="1"/>
    <col min="15626" max="15627" width="17.7109375" style="75" customWidth="1"/>
    <col min="15628" max="15872" width="11.42578125" style="75"/>
    <col min="15873" max="15873" width="53" style="75" customWidth="1"/>
    <col min="15874" max="15874" width="31.5703125" style="75" customWidth="1"/>
    <col min="15875" max="15878" width="17.7109375" style="75" customWidth="1"/>
    <col min="15879" max="15879" width="23" style="75" customWidth="1"/>
    <col min="15880" max="15880" width="24.28515625" style="75" customWidth="1"/>
    <col min="15881" max="15881" width="20.85546875" style="75" customWidth="1"/>
    <col min="15882" max="15883" width="17.7109375" style="75" customWidth="1"/>
    <col min="15884" max="16128" width="11.42578125" style="75"/>
    <col min="16129" max="16129" width="53" style="75" customWidth="1"/>
    <col min="16130" max="16130" width="31.5703125" style="75" customWidth="1"/>
    <col min="16131" max="16134" width="17.7109375" style="75" customWidth="1"/>
    <col min="16135" max="16135" width="23" style="75" customWidth="1"/>
    <col min="16136" max="16136" width="24.28515625" style="75" customWidth="1"/>
    <col min="16137" max="16137" width="20.85546875" style="75" customWidth="1"/>
    <col min="16138" max="16139" width="17.7109375" style="75" customWidth="1"/>
    <col min="16140" max="16384" width="11.42578125" style="75"/>
  </cols>
  <sheetData>
    <row r="1" spans="1:11" s="110" customFormat="1" ht="21" customHeight="1" x14ac:dyDescent="0.25">
      <c r="A1" s="108" t="s">
        <v>107</v>
      </c>
      <c r="B1" s="109"/>
    </row>
    <row r="2" spans="1:11" s="110" customFormat="1" ht="19.5" customHeight="1" x14ac:dyDescent="0.25">
      <c r="A2" s="68" t="s">
        <v>840</v>
      </c>
      <c r="B2" s="109"/>
      <c r="C2" s="111"/>
      <c r="D2" s="111"/>
      <c r="E2" s="111"/>
      <c r="F2" s="111"/>
      <c r="G2" s="111"/>
      <c r="H2" s="111"/>
      <c r="I2" s="111"/>
      <c r="J2" s="111"/>
      <c r="K2" s="112" t="s">
        <v>109</v>
      </c>
    </row>
    <row r="3" spans="1:11" s="110" customFormat="1" ht="22.5" customHeight="1" x14ac:dyDescent="0.25">
      <c r="A3" s="63" t="s">
        <v>430</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4" t="s">
        <v>112</v>
      </c>
      <c r="B5" s="114" t="s">
        <v>113</v>
      </c>
      <c r="C5" s="114" t="s">
        <v>114</v>
      </c>
      <c r="D5" s="114"/>
      <c r="E5" s="115" t="s">
        <v>115</v>
      </c>
      <c r="F5" s="115"/>
      <c r="G5" s="114" t="s">
        <v>116</v>
      </c>
      <c r="H5" s="71" t="s">
        <v>117</v>
      </c>
      <c r="I5" s="71"/>
      <c r="J5" s="114" t="s">
        <v>118</v>
      </c>
      <c r="K5" s="114" t="s">
        <v>119</v>
      </c>
    </row>
    <row r="6" spans="1:11" s="116" customFormat="1" x14ac:dyDescent="0.25">
      <c r="A6" s="64" t="s">
        <v>120</v>
      </c>
      <c r="B6" s="61" t="s">
        <v>121</v>
      </c>
      <c r="C6" s="61" t="s">
        <v>122</v>
      </c>
      <c r="D6" s="61" t="s">
        <v>123</v>
      </c>
      <c r="E6" s="61" t="s">
        <v>124</v>
      </c>
      <c r="F6" s="61"/>
      <c r="G6" s="61" t="s">
        <v>125</v>
      </c>
      <c r="H6" s="61" t="s">
        <v>126</v>
      </c>
      <c r="I6" s="61"/>
      <c r="J6" s="61" t="s">
        <v>298</v>
      </c>
      <c r="K6" s="73" t="s">
        <v>128</v>
      </c>
    </row>
    <row r="7" spans="1:11" s="116" customFormat="1" x14ac:dyDescent="0.25">
      <c r="A7" s="64"/>
      <c r="B7" s="61"/>
      <c r="C7" s="61"/>
      <c r="D7" s="61"/>
      <c r="E7" s="117" t="s">
        <v>129</v>
      </c>
      <c r="F7" s="117" t="s">
        <v>130</v>
      </c>
      <c r="G7" s="61"/>
      <c r="H7" s="117" t="s">
        <v>129</v>
      </c>
      <c r="I7" s="117" t="s">
        <v>130</v>
      </c>
      <c r="J7" s="61"/>
      <c r="K7" s="73"/>
    </row>
    <row r="8" spans="1:11" ht="15.95" customHeight="1" x14ac:dyDescent="0.25">
      <c r="A8" s="118" t="s">
        <v>131</v>
      </c>
      <c r="B8" s="119"/>
      <c r="C8" s="119"/>
      <c r="D8" s="119"/>
      <c r="E8" s="119"/>
      <c r="F8" s="119"/>
      <c r="G8" s="119"/>
      <c r="H8" s="119"/>
      <c r="I8" s="119"/>
      <c r="J8" s="119"/>
      <c r="K8" s="120">
        <f>SUM(K9)</f>
        <v>0</v>
      </c>
    </row>
    <row r="9" spans="1:11" ht="19.5" customHeight="1" x14ac:dyDescent="0.25">
      <c r="A9" s="121"/>
      <c r="B9" s="122"/>
      <c r="C9" s="122"/>
      <c r="D9" s="123"/>
      <c r="E9" s="123"/>
      <c r="F9" s="123"/>
      <c r="G9" s="122"/>
      <c r="H9" s="122"/>
      <c r="I9" s="122"/>
      <c r="J9" s="122"/>
      <c r="K9" s="124"/>
    </row>
    <row r="10" spans="1:11" ht="15.95" customHeight="1" x14ac:dyDescent="0.25">
      <c r="A10" s="118" t="s">
        <v>132</v>
      </c>
      <c r="B10" s="119"/>
      <c r="C10" s="119"/>
      <c r="D10" s="125"/>
      <c r="E10" s="125"/>
      <c r="F10" s="125"/>
      <c r="G10" s="119"/>
      <c r="H10" s="119"/>
      <c r="I10" s="119"/>
      <c r="J10" s="119"/>
      <c r="K10" s="120">
        <f>SUM(K11:K16)</f>
        <v>580385930</v>
      </c>
    </row>
    <row r="11" spans="1:11" ht="15.95" customHeight="1" x14ac:dyDescent="0.25">
      <c r="A11" s="121" t="s">
        <v>841</v>
      </c>
      <c r="B11" s="126" t="s">
        <v>842</v>
      </c>
      <c r="C11" s="122" t="s">
        <v>210</v>
      </c>
      <c r="D11" s="884">
        <v>1.6E-2</v>
      </c>
      <c r="E11" s="884">
        <v>7.4999999999999997E-3</v>
      </c>
      <c r="F11" s="884">
        <v>5.6000000000000001E-2</v>
      </c>
      <c r="G11" s="430">
        <v>2633.4</v>
      </c>
      <c r="H11" s="122">
        <v>0</v>
      </c>
      <c r="I11" s="122" t="s">
        <v>843</v>
      </c>
      <c r="J11" s="122" t="s">
        <v>844</v>
      </c>
      <c r="K11" s="124">
        <f>351085530+30630000</f>
        <v>381715530</v>
      </c>
    </row>
    <row r="12" spans="1:11" ht="15.95" customHeight="1" x14ac:dyDescent="0.25">
      <c r="A12" s="121" t="s">
        <v>373</v>
      </c>
      <c r="B12" s="126" t="s">
        <v>845</v>
      </c>
      <c r="C12" s="122" t="s">
        <v>846</v>
      </c>
      <c r="D12" s="123"/>
      <c r="E12" s="123"/>
      <c r="F12" s="123"/>
      <c r="G12" s="430">
        <v>2912.7</v>
      </c>
      <c r="H12" s="122" t="s">
        <v>847</v>
      </c>
      <c r="I12" s="122" t="s">
        <v>847</v>
      </c>
      <c r="J12" s="122" t="s">
        <v>844</v>
      </c>
      <c r="K12" s="124">
        <f>93158900+3391500</f>
        <v>96550400</v>
      </c>
    </row>
    <row r="13" spans="1:11" ht="15.95" customHeight="1" x14ac:dyDescent="0.25">
      <c r="A13" s="121" t="s">
        <v>374</v>
      </c>
      <c r="B13" s="126" t="s">
        <v>848</v>
      </c>
      <c r="C13" s="122" t="s">
        <v>849</v>
      </c>
      <c r="D13" s="123"/>
      <c r="E13" s="884">
        <v>4.0000000000000001E-3</v>
      </c>
      <c r="F13" s="123">
        <v>0.02</v>
      </c>
      <c r="G13" s="122"/>
      <c r="H13" s="122">
        <v>0</v>
      </c>
      <c r="I13" s="122"/>
      <c r="J13" s="122" t="s">
        <v>844</v>
      </c>
      <c r="K13" s="124">
        <f>47520000+3800000</f>
        <v>51320000</v>
      </c>
    </row>
    <row r="14" spans="1:11" ht="15.95" customHeight="1" x14ac:dyDescent="0.25">
      <c r="A14" s="121" t="s">
        <v>850</v>
      </c>
      <c r="B14" s="126" t="s">
        <v>851</v>
      </c>
      <c r="C14" s="122" t="s">
        <v>852</v>
      </c>
      <c r="D14" s="884">
        <v>8.6900000000000005E-2</v>
      </c>
      <c r="E14" s="123"/>
      <c r="F14" s="123"/>
      <c r="G14" s="122"/>
      <c r="H14" s="122" t="s">
        <v>853</v>
      </c>
      <c r="I14" s="122"/>
      <c r="J14" s="122" t="s">
        <v>844</v>
      </c>
      <c r="K14" s="124">
        <v>49900000</v>
      </c>
    </row>
    <row r="15" spans="1:11" ht="15.95" customHeight="1" x14ac:dyDescent="0.25">
      <c r="A15" s="121" t="s">
        <v>854</v>
      </c>
      <c r="B15" s="126" t="s">
        <v>855</v>
      </c>
      <c r="C15" s="122" t="s">
        <v>856</v>
      </c>
      <c r="D15" s="884">
        <v>5.0000000000000001E-3</v>
      </c>
      <c r="E15" s="123"/>
      <c r="F15" s="123"/>
      <c r="G15" s="122"/>
      <c r="H15" s="122" t="s">
        <v>857</v>
      </c>
      <c r="I15" s="122">
        <v>0</v>
      </c>
      <c r="J15" s="122" t="s">
        <v>844</v>
      </c>
      <c r="K15" s="124">
        <v>900000</v>
      </c>
    </row>
    <row r="16" spans="1:11" ht="15.95" customHeight="1" x14ac:dyDescent="0.25">
      <c r="A16" s="121"/>
      <c r="B16" s="126"/>
      <c r="C16" s="122"/>
      <c r="D16" s="123"/>
      <c r="E16" s="123"/>
      <c r="F16" s="123"/>
      <c r="G16" s="122"/>
      <c r="H16" s="122"/>
      <c r="I16" s="122"/>
      <c r="J16" s="122"/>
      <c r="K16" s="124"/>
    </row>
    <row r="17" spans="1:11" s="110" customFormat="1" ht="15.95" customHeight="1" x14ac:dyDescent="0.25">
      <c r="A17" s="133" t="s">
        <v>149</v>
      </c>
      <c r="B17" s="401"/>
      <c r="C17" s="134"/>
      <c r="D17" s="135"/>
      <c r="E17" s="135"/>
      <c r="F17" s="135"/>
      <c r="G17" s="134"/>
      <c r="H17" s="134"/>
      <c r="I17" s="134"/>
      <c r="J17" s="134"/>
      <c r="K17" s="136">
        <f>SUM(K18:K19)</f>
        <v>0</v>
      </c>
    </row>
    <row r="18" spans="1:11" s="110" customFormat="1" ht="15.95" customHeight="1" x14ac:dyDescent="0.25">
      <c r="A18" s="121" t="s">
        <v>858</v>
      </c>
      <c r="B18" s="137" t="s">
        <v>859</v>
      </c>
      <c r="C18" s="140" t="s">
        <v>852</v>
      </c>
      <c r="D18" s="141"/>
      <c r="E18" s="141"/>
      <c r="F18" s="141"/>
      <c r="G18" s="140"/>
      <c r="H18" s="140"/>
      <c r="I18" s="140"/>
      <c r="J18" s="140"/>
      <c r="K18" s="142">
        <v>0</v>
      </c>
    </row>
    <row r="19" spans="1:11" s="110" customFormat="1" ht="15.95" customHeight="1" x14ac:dyDescent="0.25">
      <c r="A19" s="121"/>
      <c r="B19" s="137"/>
      <c r="C19" s="140"/>
      <c r="D19" s="141"/>
      <c r="E19" s="141"/>
      <c r="F19" s="141"/>
      <c r="G19" s="140"/>
      <c r="H19" s="140"/>
      <c r="I19" s="140"/>
      <c r="J19" s="140"/>
      <c r="K19" s="142"/>
    </row>
    <row r="20" spans="1:11" ht="15.95" customHeight="1" x14ac:dyDescent="0.25">
      <c r="A20" s="118" t="s">
        <v>155</v>
      </c>
      <c r="B20" s="374"/>
      <c r="C20" s="119"/>
      <c r="D20" s="125"/>
      <c r="E20" s="125"/>
      <c r="F20" s="125"/>
      <c r="G20" s="119"/>
      <c r="H20" s="119"/>
      <c r="I20" s="119"/>
      <c r="J20" s="119"/>
      <c r="K20" s="120">
        <f>SUM(K22:K28)</f>
        <v>12357400</v>
      </c>
    </row>
    <row r="21" spans="1:11" ht="15.95" customHeight="1" x14ac:dyDescent="0.25">
      <c r="A21" s="121" t="s">
        <v>860</v>
      </c>
      <c r="B21" s="126" t="s">
        <v>861</v>
      </c>
      <c r="C21" s="122" t="s">
        <v>862</v>
      </c>
      <c r="D21" s="123"/>
      <c r="E21" s="123"/>
      <c r="F21" s="123"/>
      <c r="G21" s="122"/>
      <c r="H21" s="122"/>
      <c r="I21" s="122"/>
      <c r="J21" s="122" t="s">
        <v>844</v>
      </c>
      <c r="K21" s="124">
        <v>9500000</v>
      </c>
    </row>
    <row r="22" spans="1:11" ht="15.95" customHeight="1" x14ac:dyDescent="0.25">
      <c r="A22" s="121" t="s">
        <v>183</v>
      </c>
      <c r="B22" s="126" t="s">
        <v>863</v>
      </c>
      <c r="C22" s="122" t="s">
        <v>862</v>
      </c>
      <c r="D22" s="123"/>
      <c r="E22" s="123"/>
      <c r="F22" s="123"/>
      <c r="G22" s="122"/>
      <c r="H22" s="122"/>
      <c r="I22" s="122"/>
      <c r="J22" s="122" t="s">
        <v>844</v>
      </c>
      <c r="K22" s="124">
        <v>3182400</v>
      </c>
    </row>
    <row r="23" spans="1:11" ht="15.95" customHeight="1" x14ac:dyDescent="0.25">
      <c r="A23" s="121" t="s">
        <v>327</v>
      </c>
      <c r="B23" s="126" t="s">
        <v>864</v>
      </c>
      <c r="C23" s="122" t="s">
        <v>865</v>
      </c>
      <c r="D23" s="123"/>
      <c r="E23" s="123"/>
      <c r="F23" s="123"/>
      <c r="G23" s="122" t="s">
        <v>866</v>
      </c>
      <c r="H23" s="122"/>
      <c r="I23" s="122"/>
      <c r="J23" s="122" t="s">
        <v>844</v>
      </c>
      <c r="K23" s="124">
        <v>2340000</v>
      </c>
    </row>
    <row r="24" spans="1:11" ht="15.95" customHeight="1" x14ac:dyDescent="0.25">
      <c r="A24" s="121" t="s">
        <v>867</v>
      </c>
      <c r="B24" s="126" t="s">
        <v>868</v>
      </c>
      <c r="C24" s="122"/>
      <c r="D24" s="123"/>
      <c r="E24" s="123"/>
      <c r="F24" s="123"/>
      <c r="G24" s="122" t="s">
        <v>869</v>
      </c>
      <c r="H24" s="122">
        <v>0</v>
      </c>
      <c r="I24" s="122">
        <v>0</v>
      </c>
      <c r="J24" s="122" t="s">
        <v>844</v>
      </c>
      <c r="K24" s="124">
        <v>2115000</v>
      </c>
    </row>
    <row r="25" spans="1:11" ht="15.95" customHeight="1" x14ac:dyDescent="0.25">
      <c r="A25" s="121" t="s">
        <v>333</v>
      </c>
      <c r="B25" s="126" t="s">
        <v>870</v>
      </c>
      <c r="C25" s="122" t="s">
        <v>862</v>
      </c>
      <c r="D25" s="123"/>
      <c r="E25" s="123"/>
      <c r="F25" s="123"/>
      <c r="G25" s="122"/>
      <c r="H25" s="122"/>
      <c r="I25" s="122"/>
      <c r="J25" s="122" t="s">
        <v>844</v>
      </c>
      <c r="K25" s="124">
        <v>1980000</v>
      </c>
    </row>
    <row r="26" spans="1:11" ht="15.95" customHeight="1" x14ac:dyDescent="0.25">
      <c r="A26" s="121" t="s">
        <v>871</v>
      </c>
      <c r="B26" s="126" t="s">
        <v>872</v>
      </c>
      <c r="C26" s="122" t="s">
        <v>873</v>
      </c>
      <c r="D26" s="123"/>
      <c r="E26" s="123"/>
      <c r="F26" s="123"/>
      <c r="G26" s="122"/>
      <c r="H26" s="122" t="s">
        <v>874</v>
      </c>
      <c r="I26" s="885" t="s">
        <v>875</v>
      </c>
      <c r="J26" s="122" t="s">
        <v>844</v>
      </c>
      <c r="K26" s="124">
        <v>1260000</v>
      </c>
    </row>
    <row r="27" spans="1:11" ht="15.95" customHeight="1" x14ac:dyDescent="0.25">
      <c r="A27" s="121" t="s">
        <v>876</v>
      </c>
      <c r="B27" s="126" t="s">
        <v>877</v>
      </c>
      <c r="C27" s="122" t="s">
        <v>862</v>
      </c>
      <c r="D27" s="123"/>
      <c r="E27" s="123"/>
      <c r="F27" s="123"/>
      <c r="G27" s="122"/>
      <c r="H27" s="430">
        <v>199.5</v>
      </c>
      <c r="I27" s="122" t="s">
        <v>878</v>
      </c>
      <c r="J27" s="122" t="s">
        <v>844</v>
      </c>
      <c r="K27" s="124">
        <v>1080000</v>
      </c>
    </row>
    <row r="28" spans="1:11" ht="15.95" customHeight="1" x14ac:dyDescent="0.25">
      <c r="A28" s="121" t="s">
        <v>179</v>
      </c>
      <c r="B28" s="126" t="s">
        <v>879</v>
      </c>
      <c r="C28" s="122" t="s">
        <v>862</v>
      </c>
      <c r="D28" s="123"/>
      <c r="E28" s="123"/>
      <c r="F28" s="123"/>
      <c r="G28" s="122"/>
      <c r="H28" s="430">
        <v>1316.7</v>
      </c>
      <c r="I28" s="886">
        <v>4309.2</v>
      </c>
      <c r="J28" s="122" t="s">
        <v>844</v>
      </c>
      <c r="K28" s="124">
        <v>400000</v>
      </c>
    </row>
    <row r="29" spans="1:11" ht="15.95" customHeight="1" x14ac:dyDescent="0.25">
      <c r="A29" s="118" t="s">
        <v>853</v>
      </c>
      <c r="B29" s="374"/>
      <c r="C29" s="119"/>
      <c r="D29" s="125"/>
      <c r="E29" s="125"/>
      <c r="F29" s="125"/>
      <c r="G29" s="119"/>
      <c r="H29" s="119"/>
      <c r="I29" s="119"/>
      <c r="J29" s="119"/>
      <c r="K29" s="120">
        <f>SUM(K30:K32)</f>
        <v>0</v>
      </c>
    </row>
    <row r="30" spans="1:11" ht="15.95" customHeight="1" x14ac:dyDescent="0.25">
      <c r="A30" s="147"/>
      <c r="B30" s="126"/>
      <c r="C30" s="122"/>
      <c r="D30" s="123"/>
      <c r="E30" s="123"/>
      <c r="F30" s="123"/>
      <c r="G30" s="122"/>
      <c r="H30" s="122"/>
      <c r="I30" s="122"/>
      <c r="J30" s="122"/>
      <c r="K30" s="124"/>
    </row>
    <row r="31" spans="1:11" ht="15.95" customHeight="1" x14ac:dyDescent="0.25">
      <c r="A31" s="147"/>
      <c r="B31" s="122"/>
      <c r="C31" s="122"/>
      <c r="D31" s="123"/>
      <c r="E31" s="123"/>
      <c r="F31" s="123"/>
      <c r="G31" s="122"/>
      <c r="H31" s="122"/>
      <c r="I31" s="122"/>
      <c r="J31" s="122"/>
      <c r="K31" s="124"/>
    </row>
    <row r="32" spans="1:11" ht="15.95" customHeight="1" x14ac:dyDescent="0.25">
      <c r="A32" s="147"/>
      <c r="B32" s="122"/>
      <c r="C32" s="122"/>
      <c r="D32" s="123"/>
      <c r="E32" s="123"/>
      <c r="F32" s="123"/>
      <c r="G32" s="122"/>
      <c r="H32" s="122"/>
      <c r="I32" s="122"/>
      <c r="J32" s="122"/>
      <c r="K32" s="124"/>
    </row>
    <row r="33" spans="1:11" ht="15.95" customHeight="1" x14ac:dyDescent="0.25">
      <c r="A33" s="118" t="s">
        <v>191</v>
      </c>
      <c r="B33" s="119"/>
      <c r="C33" s="119"/>
      <c r="D33" s="125"/>
      <c r="E33" s="125"/>
      <c r="F33" s="125"/>
      <c r="G33" s="119"/>
      <c r="H33" s="119"/>
      <c r="I33" s="119"/>
      <c r="J33" s="119"/>
      <c r="K33" s="120">
        <f>SUM(K34:K36)</f>
        <v>9960674</v>
      </c>
    </row>
    <row r="34" spans="1:11" ht="15.95" customHeight="1" x14ac:dyDescent="0.25">
      <c r="A34" s="887" t="s">
        <v>880</v>
      </c>
      <c r="B34" s="888" t="s">
        <v>881</v>
      </c>
      <c r="C34" s="889" t="s">
        <v>862</v>
      </c>
      <c r="D34" s="890"/>
      <c r="E34" s="890"/>
      <c r="F34" s="890"/>
      <c r="G34" s="891"/>
      <c r="H34" s="891"/>
      <c r="I34" s="891"/>
      <c r="J34" s="892" t="s">
        <v>882</v>
      </c>
      <c r="K34" s="893">
        <v>9960674</v>
      </c>
    </row>
    <row r="35" spans="1:11" ht="15.95" customHeight="1" x14ac:dyDescent="0.25">
      <c r="A35" s="147"/>
      <c r="B35" s="122"/>
      <c r="C35" s="122"/>
      <c r="D35" s="123"/>
      <c r="E35" s="123"/>
      <c r="F35" s="123"/>
      <c r="G35" s="122"/>
      <c r="H35" s="122"/>
      <c r="I35" s="122"/>
      <c r="J35" s="122"/>
      <c r="K35" s="124"/>
    </row>
    <row r="36" spans="1:11" ht="15.95" customHeight="1" x14ac:dyDescent="0.25">
      <c r="A36" s="147"/>
      <c r="B36" s="122"/>
      <c r="C36" s="122"/>
      <c r="D36" s="123"/>
      <c r="E36" s="123"/>
      <c r="F36" s="123"/>
      <c r="G36" s="122"/>
      <c r="H36" s="122"/>
      <c r="I36" s="122"/>
      <c r="J36" s="122"/>
      <c r="K36" s="124"/>
    </row>
    <row r="37" spans="1:11" s="110" customFormat="1" ht="15.95" customHeight="1" x14ac:dyDescent="0.25">
      <c r="A37" s="133" t="s">
        <v>192</v>
      </c>
      <c r="B37" s="134"/>
      <c r="C37" s="134"/>
      <c r="D37" s="135"/>
      <c r="E37" s="135"/>
      <c r="F37" s="135"/>
      <c r="G37" s="134"/>
      <c r="H37" s="134"/>
      <c r="I37" s="134"/>
      <c r="J37" s="134"/>
      <c r="K37" s="136">
        <f>SUM(K38)</f>
        <v>0</v>
      </c>
    </row>
    <row r="38" spans="1:11" s="110" customFormat="1" ht="15.95" customHeight="1" x14ac:dyDescent="0.25">
      <c r="A38" s="148"/>
      <c r="B38" s="140"/>
      <c r="C38" s="140"/>
      <c r="D38" s="141"/>
      <c r="E38" s="141"/>
      <c r="F38" s="141"/>
      <c r="G38" s="140"/>
      <c r="H38" s="140"/>
      <c r="I38" s="140"/>
      <c r="J38" s="140"/>
      <c r="K38" s="142"/>
    </row>
    <row r="39" spans="1:11" ht="15.95" customHeight="1" x14ac:dyDescent="0.25">
      <c r="A39" s="118" t="s">
        <v>193</v>
      </c>
      <c r="B39" s="119"/>
      <c r="C39" s="119"/>
      <c r="D39" s="125"/>
      <c r="E39" s="125"/>
      <c r="F39" s="125"/>
      <c r="G39" s="119"/>
      <c r="H39" s="119"/>
      <c r="I39" s="119"/>
      <c r="J39" s="119"/>
      <c r="K39" s="120">
        <f>SUM(K43)</f>
        <v>0</v>
      </c>
    </row>
    <row r="40" spans="1:11" x14ac:dyDescent="0.25">
      <c r="A40" s="887" t="s">
        <v>883</v>
      </c>
      <c r="B40" s="888" t="s">
        <v>884</v>
      </c>
      <c r="C40" s="889" t="s">
        <v>852</v>
      </c>
      <c r="D40" s="890"/>
      <c r="E40" s="890"/>
      <c r="F40" s="890"/>
      <c r="G40" s="891"/>
      <c r="H40" s="891"/>
      <c r="I40" s="891"/>
      <c r="J40" s="122" t="s">
        <v>844</v>
      </c>
      <c r="K40" s="893">
        <v>16100000</v>
      </c>
    </row>
    <row r="41" spans="1:11" ht="15.95" customHeight="1" x14ac:dyDescent="0.25">
      <c r="A41" s="887" t="s">
        <v>885</v>
      </c>
      <c r="B41" s="894" t="s">
        <v>886</v>
      </c>
      <c r="C41" s="889" t="s">
        <v>862</v>
      </c>
      <c r="D41" s="895"/>
      <c r="E41" s="895"/>
      <c r="F41" s="895"/>
      <c r="G41" s="896"/>
      <c r="H41" s="896"/>
      <c r="I41" s="896"/>
      <c r="J41" s="122" t="s">
        <v>844</v>
      </c>
      <c r="K41" s="893">
        <v>5400000</v>
      </c>
    </row>
    <row r="42" spans="1:11" x14ac:dyDescent="0.25">
      <c r="A42" s="897" t="s">
        <v>887</v>
      </c>
      <c r="B42" s="888" t="s">
        <v>888</v>
      </c>
      <c r="C42" s="889" t="s">
        <v>889</v>
      </c>
      <c r="D42" s="898"/>
      <c r="E42" s="890"/>
      <c r="F42" s="890"/>
      <c r="G42" s="891"/>
      <c r="H42" s="891"/>
      <c r="I42" s="891"/>
      <c r="J42" s="122" t="s">
        <v>844</v>
      </c>
      <c r="K42" s="893">
        <v>162000</v>
      </c>
    </row>
    <row r="43" spans="1:11" x14ac:dyDescent="0.25">
      <c r="A43" s="147"/>
      <c r="B43" s="122"/>
      <c r="C43" s="122"/>
      <c r="D43" s="123"/>
      <c r="E43" s="123"/>
      <c r="F43" s="123"/>
      <c r="G43" s="122"/>
      <c r="H43" s="122"/>
      <c r="I43" s="122"/>
      <c r="J43" s="122"/>
      <c r="K43" s="124"/>
    </row>
    <row r="44" spans="1:11" x14ac:dyDescent="0.25">
      <c r="A44" s="149" t="s">
        <v>197</v>
      </c>
      <c r="B44" s="150"/>
      <c r="C44" s="150"/>
      <c r="D44" s="151"/>
      <c r="E44" s="151"/>
      <c r="F44" s="151"/>
      <c r="G44" s="150"/>
      <c r="H44" s="150"/>
      <c r="I44" s="150"/>
      <c r="J44" s="150"/>
      <c r="K44" s="152">
        <f>+K8+K10+K17+K20+K29+K33+K37+K39</f>
        <v>602704004</v>
      </c>
    </row>
    <row r="45" spans="1:11" x14ac:dyDescent="0.25">
      <c r="A45" s="153"/>
      <c r="B45" s="154"/>
      <c r="C45" s="154"/>
      <c r="D45" s="154"/>
      <c r="E45" s="154"/>
      <c r="F45" s="154"/>
      <c r="G45" s="154"/>
      <c r="H45" s="154"/>
      <c r="I45" s="154"/>
      <c r="J45" s="154"/>
      <c r="K45" s="154"/>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workbookViewId="0">
      <selection activeCell="K51" sqref="K51"/>
    </sheetView>
  </sheetViews>
  <sheetFormatPr baseColWidth="10" defaultRowHeight="15" x14ac:dyDescent="0.25"/>
  <cols>
    <col min="1" max="1" width="74.42578125" style="75" customWidth="1"/>
    <col min="2" max="2" width="85.7109375" style="75" customWidth="1"/>
    <col min="3" max="6" width="17.7109375" style="75" customWidth="1"/>
    <col min="7" max="7" width="19.42578125" style="75" customWidth="1"/>
    <col min="8" max="9" width="17.7109375" style="75" customWidth="1"/>
    <col min="10" max="10" width="27.42578125" style="75" customWidth="1"/>
    <col min="11" max="11" width="17.7109375" style="75" customWidth="1"/>
    <col min="12" max="12" width="16.28515625" style="75" bestFit="1" customWidth="1"/>
    <col min="13" max="256" width="11.42578125" style="75"/>
    <col min="257" max="257" width="74.42578125" style="75" customWidth="1"/>
    <col min="258" max="258" width="85.7109375" style="75" customWidth="1"/>
    <col min="259" max="262" width="17.7109375" style="75" customWidth="1"/>
    <col min="263" max="263" width="19.42578125" style="75" customWidth="1"/>
    <col min="264" max="265" width="17.7109375" style="75" customWidth="1"/>
    <col min="266" max="266" width="27.42578125" style="75" customWidth="1"/>
    <col min="267" max="267" width="17.7109375" style="75" customWidth="1"/>
    <col min="268" max="268" width="16.28515625" style="75" bestFit="1" customWidth="1"/>
    <col min="269" max="512" width="11.42578125" style="75"/>
    <col min="513" max="513" width="74.42578125" style="75" customWidth="1"/>
    <col min="514" max="514" width="85.7109375" style="75" customWidth="1"/>
    <col min="515" max="518" width="17.7109375" style="75" customWidth="1"/>
    <col min="519" max="519" width="19.42578125" style="75" customWidth="1"/>
    <col min="520" max="521" width="17.7109375" style="75" customWidth="1"/>
    <col min="522" max="522" width="27.42578125" style="75" customWidth="1"/>
    <col min="523" max="523" width="17.7109375" style="75" customWidth="1"/>
    <col min="524" max="524" width="16.28515625" style="75" bestFit="1" customWidth="1"/>
    <col min="525" max="768" width="11.42578125" style="75"/>
    <col min="769" max="769" width="74.42578125" style="75" customWidth="1"/>
    <col min="770" max="770" width="85.7109375" style="75" customWidth="1"/>
    <col min="771" max="774" width="17.7109375" style="75" customWidth="1"/>
    <col min="775" max="775" width="19.42578125" style="75" customWidth="1"/>
    <col min="776" max="777" width="17.7109375" style="75" customWidth="1"/>
    <col min="778" max="778" width="27.42578125" style="75" customWidth="1"/>
    <col min="779" max="779" width="17.7109375" style="75" customWidth="1"/>
    <col min="780" max="780" width="16.28515625" style="75" bestFit="1" customWidth="1"/>
    <col min="781" max="1024" width="11.42578125" style="75"/>
    <col min="1025" max="1025" width="74.42578125" style="75" customWidth="1"/>
    <col min="1026" max="1026" width="85.7109375" style="75" customWidth="1"/>
    <col min="1027" max="1030" width="17.7109375" style="75" customWidth="1"/>
    <col min="1031" max="1031" width="19.42578125" style="75" customWidth="1"/>
    <col min="1032" max="1033" width="17.7109375" style="75" customWidth="1"/>
    <col min="1034" max="1034" width="27.42578125" style="75" customWidth="1"/>
    <col min="1035" max="1035" width="17.7109375" style="75" customWidth="1"/>
    <col min="1036" max="1036" width="16.28515625" style="75" bestFit="1" customWidth="1"/>
    <col min="1037" max="1280" width="11.42578125" style="75"/>
    <col min="1281" max="1281" width="74.42578125" style="75" customWidth="1"/>
    <col min="1282" max="1282" width="85.7109375" style="75" customWidth="1"/>
    <col min="1283" max="1286" width="17.7109375" style="75" customWidth="1"/>
    <col min="1287" max="1287" width="19.42578125" style="75" customWidth="1"/>
    <col min="1288" max="1289" width="17.7109375" style="75" customWidth="1"/>
    <col min="1290" max="1290" width="27.42578125" style="75" customWidth="1"/>
    <col min="1291" max="1291" width="17.7109375" style="75" customWidth="1"/>
    <col min="1292" max="1292" width="16.28515625" style="75" bestFit="1" customWidth="1"/>
    <col min="1293" max="1536" width="11.42578125" style="75"/>
    <col min="1537" max="1537" width="74.42578125" style="75" customWidth="1"/>
    <col min="1538" max="1538" width="85.7109375" style="75" customWidth="1"/>
    <col min="1539" max="1542" width="17.7109375" style="75" customWidth="1"/>
    <col min="1543" max="1543" width="19.42578125" style="75" customWidth="1"/>
    <col min="1544" max="1545" width="17.7109375" style="75" customWidth="1"/>
    <col min="1546" max="1546" width="27.42578125" style="75" customWidth="1"/>
    <col min="1547" max="1547" width="17.7109375" style="75" customWidth="1"/>
    <col min="1548" max="1548" width="16.28515625" style="75" bestFit="1" customWidth="1"/>
    <col min="1549" max="1792" width="11.42578125" style="75"/>
    <col min="1793" max="1793" width="74.42578125" style="75" customWidth="1"/>
    <col min="1794" max="1794" width="85.7109375" style="75" customWidth="1"/>
    <col min="1795" max="1798" width="17.7109375" style="75" customWidth="1"/>
    <col min="1799" max="1799" width="19.42578125" style="75" customWidth="1"/>
    <col min="1800" max="1801" width="17.7109375" style="75" customWidth="1"/>
    <col min="1802" max="1802" width="27.42578125" style="75" customWidth="1"/>
    <col min="1803" max="1803" width="17.7109375" style="75" customWidth="1"/>
    <col min="1804" max="1804" width="16.28515625" style="75" bestFit="1" customWidth="1"/>
    <col min="1805" max="2048" width="11.42578125" style="75"/>
    <col min="2049" max="2049" width="74.42578125" style="75" customWidth="1"/>
    <col min="2050" max="2050" width="85.7109375" style="75" customWidth="1"/>
    <col min="2051" max="2054" width="17.7109375" style="75" customWidth="1"/>
    <col min="2055" max="2055" width="19.42578125" style="75" customWidth="1"/>
    <col min="2056" max="2057" width="17.7109375" style="75" customWidth="1"/>
    <col min="2058" max="2058" width="27.42578125" style="75" customWidth="1"/>
    <col min="2059" max="2059" width="17.7109375" style="75" customWidth="1"/>
    <col min="2060" max="2060" width="16.28515625" style="75" bestFit="1" customWidth="1"/>
    <col min="2061" max="2304" width="11.42578125" style="75"/>
    <col min="2305" max="2305" width="74.42578125" style="75" customWidth="1"/>
    <col min="2306" max="2306" width="85.7109375" style="75" customWidth="1"/>
    <col min="2307" max="2310" width="17.7109375" style="75" customWidth="1"/>
    <col min="2311" max="2311" width="19.42578125" style="75" customWidth="1"/>
    <col min="2312" max="2313" width="17.7109375" style="75" customWidth="1"/>
    <col min="2314" max="2314" width="27.42578125" style="75" customWidth="1"/>
    <col min="2315" max="2315" width="17.7109375" style="75" customWidth="1"/>
    <col min="2316" max="2316" width="16.28515625" style="75" bestFit="1" customWidth="1"/>
    <col min="2317" max="2560" width="11.42578125" style="75"/>
    <col min="2561" max="2561" width="74.42578125" style="75" customWidth="1"/>
    <col min="2562" max="2562" width="85.7109375" style="75" customWidth="1"/>
    <col min="2563" max="2566" width="17.7109375" style="75" customWidth="1"/>
    <col min="2567" max="2567" width="19.42578125" style="75" customWidth="1"/>
    <col min="2568" max="2569" width="17.7109375" style="75" customWidth="1"/>
    <col min="2570" max="2570" width="27.42578125" style="75" customWidth="1"/>
    <col min="2571" max="2571" width="17.7109375" style="75" customWidth="1"/>
    <col min="2572" max="2572" width="16.28515625" style="75" bestFit="1" customWidth="1"/>
    <col min="2573" max="2816" width="11.42578125" style="75"/>
    <col min="2817" max="2817" width="74.42578125" style="75" customWidth="1"/>
    <col min="2818" max="2818" width="85.7109375" style="75" customWidth="1"/>
    <col min="2819" max="2822" width="17.7109375" style="75" customWidth="1"/>
    <col min="2823" max="2823" width="19.42578125" style="75" customWidth="1"/>
    <col min="2824" max="2825" width="17.7109375" style="75" customWidth="1"/>
    <col min="2826" max="2826" width="27.42578125" style="75" customWidth="1"/>
    <col min="2827" max="2827" width="17.7109375" style="75" customWidth="1"/>
    <col min="2828" max="2828" width="16.28515625" style="75" bestFit="1" customWidth="1"/>
    <col min="2829" max="3072" width="11.42578125" style="75"/>
    <col min="3073" max="3073" width="74.42578125" style="75" customWidth="1"/>
    <col min="3074" max="3074" width="85.7109375" style="75" customWidth="1"/>
    <col min="3075" max="3078" width="17.7109375" style="75" customWidth="1"/>
    <col min="3079" max="3079" width="19.42578125" style="75" customWidth="1"/>
    <col min="3080" max="3081" width="17.7109375" style="75" customWidth="1"/>
    <col min="3082" max="3082" width="27.42578125" style="75" customWidth="1"/>
    <col min="3083" max="3083" width="17.7109375" style="75" customWidth="1"/>
    <col min="3084" max="3084" width="16.28515625" style="75" bestFit="1" customWidth="1"/>
    <col min="3085" max="3328" width="11.42578125" style="75"/>
    <col min="3329" max="3329" width="74.42578125" style="75" customWidth="1"/>
    <col min="3330" max="3330" width="85.7109375" style="75" customWidth="1"/>
    <col min="3331" max="3334" width="17.7109375" style="75" customWidth="1"/>
    <col min="3335" max="3335" width="19.42578125" style="75" customWidth="1"/>
    <col min="3336" max="3337" width="17.7109375" style="75" customWidth="1"/>
    <col min="3338" max="3338" width="27.42578125" style="75" customWidth="1"/>
    <col min="3339" max="3339" width="17.7109375" style="75" customWidth="1"/>
    <col min="3340" max="3340" width="16.28515625" style="75" bestFit="1" customWidth="1"/>
    <col min="3341" max="3584" width="11.42578125" style="75"/>
    <col min="3585" max="3585" width="74.42578125" style="75" customWidth="1"/>
    <col min="3586" max="3586" width="85.7109375" style="75" customWidth="1"/>
    <col min="3587" max="3590" width="17.7109375" style="75" customWidth="1"/>
    <col min="3591" max="3591" width="19.42578125" style="75" customWidth="1"/>
    <col min="3592" max="3593" width="17.7109375" style="75" customWidth="1"/>
    <col min="3594" max="3594" width="27.42578125" style="75" customWidth="1"/>
    <col min="3595" max="3595" width="17.7109375" style="75" customWidth="1"/>
    <col min="3596" max="3596" width="16.28515625" style="75" bestFit="1" customWidth="1"/>
    <col min="3597" max="3840" width="11.42578125" style="75"/>
    <col min="3841" max="3841" width="74.42578125" style="75" customWidth="1"/>
    <col min="3842" max="3842" width="85.7109375" style="75" customWidth="1"/>
    <col min="3843" max="3846" width="17.7109375" style="75" customWidth="1"/>
    <col min="3847" max="3847" width="19.42578125" style="75" customWidth="1"/>
    <col min="3848" max="3849" width="17.7109375" style="75" customWidth="1"/>
    <col min="3850" max="3850" width="27.42578125" style="75" customWidth="1"/>
    <col min="3851" max="3851" width="17.7109375" style="75" customWidth="1"/>
    <col min="3852" max="3852" width="16.28515625" style="75" bestFit="1" customWidth="1"/>
    <col min="3853" max="4096" width="11.42578125" style="75"/>
    <col min="4097" max="4097" width="74.42578125" style="75" customWidth="1"/>
    <col min="4098" max="4098" width="85.7109375" style="75" customWidth="1"/>
    <col min="4099" max="4102" width="17.7109375" style="75" customWidth="1"/>
    <col min="4103" max="4103" width="19.42578125" style="75" customWidth="1"/>
    <col min="4104" max="4105" width="17.7109375" style="75" customWidth="1"/>
    <col min="4106" max="4106" width="27.42578125" style="75" customWidth="1"/>
    <col min="4107" max="4107" width="17.7109375" style="75" customWidth="1"/>
    <col min="4108" max="4108" width="16.28515625" style="75" bestFit="1" customWidth="1"/>
    <col min="4109" max="4352" width="11.42578125" style="75"/>
    <col min="4353" max="4353" width="74.42578125" style="75" customWidth="1"/>
    <col min="4354" max="4354" width="85.7109375" style="75" customWidth="1"/>
    <col min="4355" max="4358" width="17.7109375" style="75" customWidth="1"/>
    <col min="4359" max="4359" width="19.42578125" style="75" customWidth="1"/>
    <col min="4360" max="4361" width="17.7109375" style="75" customWidth="1"/>
    <col min="4362" max="4362" width="27.42578125" style="75" customWidth="1"/>
    <col min="4363" max="4363" width="17.7109375" style="75" customWidth="1"/>
    <col min="4364" max="4364" width="16.28515625" style="75" bestFit="1" customWidth="1"/>
    <col min="4365" max="4608" width="11.42578125" style="75"/>
    <col min="4609" max="4609" width="74.42578125" style="75" customWidth="1"/>
    <col min="4610" max="4610" width="85.7109375" style="75" customWidth="1"/>
    <col min="4611" max="4614" width="17.7109375" style="75" customWidth="1"/>
    <col min="4615" max="4615" width="19.42578125" style="75" customWidth="1"/>
    <col min="4616" max="4617" width="17.7109375" style="75" customWidth="1"/>
    <col min="4618" max="4618" width="27.42578125" style="75" customWidth="1"/>
    <col min="4619" max="4619" width="17.7109375" style="75" customWidth="1"/>
    <col min="4620" max="4620" width="16.28515625" style="75" bestFit="1" customWidth="1"/>
    <col min="4621" max="4864" width="11.42578125" style="75"/>
    <col min="4865" max="4865" width="74.42578125" style="75" customWidth="1"/>
    <col min="4866" max="4866" width="85.7109375" style="75" customWidth="1"/>
    <col min="4867" max="4870" width="17.7109375" style="75" customWidth="1"/>
    <col min="4871" max="4871" width="19.42578125" style="75" customWidth="1"/>
    <col min="4872" max="4873" width="17.7109375" style="75" customWidth="1"/>
    <col min="4874" max="4874" width="27.42578125" style="75" customWidth="1"/>
    <col min="4875" max="4875" width="17.7109375" style="75" customWidth="1"/>
    <col min="4876" max="4876" width="16.28515625" style="75" bestFit="1" customWidth="1"/>
    <col min="4877" max="5120" width="11.42578125" style="75"/>
    <col min="5121" max="5121" width="74.42578125" style="75" customWidth="1"/>
    <col min="5122" max="5122" width="85.7109375" style="75" customWidth="1"/>
    <col min="5123" max="5126" width="17.7109375" style="75" customWidth="1"/>
    <col min="5127" max="5127" width="19.42578125" style="75" customWidth="1"/>
    <col min="5128" max="5129" width="17.7109375" style="75" customWidth="1"/>
    <col min="5130" max="5130" width="27.42578125" style="75" customWidth="1"/>
    <col min="5131" max="5131" width="17.7109375" style="75" customWidth="1"/>
    <col min="5132" max="5132" width="16.28515625" style="75" bestFit="1" customWidth="1"/>
    <col min="5133" max="5376" width="11.42578125" style="75"/>
    <col min="5377" max="5377" width="74.42578125" style="75" customWidth="1"/>
    <col min="5378" max="5378" width="85.7109375" style="75" customWidth="1"/>
    <col min="5379" max="5382" width="17.7109375" style="75" customWidth="1"/>
    <col min="5383" max="5383" width="19.42578125" style="75" customWidth="1"/>
    <col min="5384" max="5385" width="17.7109375" style="75" customWidth="1"/>
    <col min="5386" max="5386" width="27.42578125" style="75" customWidth="1"/>
    <col min="5387" max="5387" width="17.7109375" style="75" customWidth="1"/>
    <col min="5388" max="5388" width="16.28515625" style="75" bestFit="1" customWidth="1"/>
    <col min="5389" max="5632" width="11.42578125" style="75"/>
    <col min="5633" max="5633" width="74.42578125" style="75" customWidth="1"/>
    <col min="5634" max="5634" width="85.7109375" style="75" customWidth="1"/>
    <col min="5635" max="5638" width="17.7109375" style="75" customWidth="1"/>
    <col min="5639" max="5639" width="19.42578125" style="75" customWidth="1"/>
    <col min="5640" max="5641" width="17.7109375" style="75" customWidth="1"/>
    <col min="5642" max="5642" width="27.42578125" style="75" customWidth="1"/>
    <col min="5643" max="5643" width="17.7109375" style="75" customWidth="1"/>
    <col min="5644" max="5644" width="16.28515625" style="75" bestFit="1" customWidth="1"/>
    <col min="5645" max="5888" width="11.42578125" style="75"/>
    <col min="5889" max="5889" width="74.42578125" style="75" customWidth="1"/>
    <col min="5890" max="5890" width="85.7109375" style="75" customWidth="1"/>
    <col min="5891" max="5894" width="17.7109375" style="75" customWidth="1"/>
    <col min="5895" max="5895" width="19.42578125" style="75" customWidth="1"/>
    <col min="5896" max="5897" width="17.7109375" style="75" customWidth="1"/>
    <col min="5898" max="5898" width="27.42578125" style="75" customWidth="1"/>
    <col min="5899" max="5899" width="17.7109375" style="75" customWidth="1"/>
    <col min="5900" max="5900" width="16.28515625" style="75" bestFit="1" customWidth="1"/>
    <col min="5901" max="6144" width="11.42578125" style="75"/>
    <col min="6145" max="6145" width="74.42578125" style="75" customWidth="1"/>
    <col min="6146" max="6146" width="85.7109375" style="75" customWidth="1"/>
    <col min="6147" max="6150" width="17.7109375" style="75" customWidth="1"/>
    <col min="6151" max="6151" width="19.42578125" style="75" customWidth="1"/>
    <col min="6152" max="6153" width="17.7109375" style="75" customWidth="1"/>
    <col min="6154" max="6154" width="27.42578125" style="75" customWidth="1"/>
    <col min="6155" max="6155" width="17.7109375" style="75" customWidth="1"/>
    <col min="6156" max="6156" width="16.28515625" style="75" bestFit="1" customWidth="1"/>
    <col min="6157" max="6400" width="11.42578125" style="75"/>
    <col min="6401" max="6401" width="74.42578125" style="75" customWidth="1"/>
    <col min="6402" max="6402" width="85.7109375" style="75" customWidth="1"/>
    <col min="6403" max="6406" width="17.7109375" style="75" customWidth="1"/>
    <col min="6407" max="6407" width="19.42578125" style="75" customWidth="1"/>
    <col min="6408" max="6409" width="17.7109375" style="75" customWidth="1"/>
    <col min="6410" max="6410" width="27.42578125" style="75" customWidth="1"/>
    <col min="6411" max="6411" width="17.7109375" style="75" customWidth="1"/>
    <col min="6412" max="6412" width="16.28515625" style="75" bestFit="1" customWidth="1"/>
    <col min="6413" max="6656" width="11.42578125" style="75"/>
    <col min="6657" max="6657" width="74.42578125" style="75" customWidth="1"/>
    <col min="6658" max="6658" width="85.7109375" style="75" customWidth="1"/>
    <col min="6659" max="6662" width="17.7109375" style="75" customWidth="1"/>
    <col min="6663" max="6663" width="19.42578125" style="75" customWidth="1"/>
    <col min="6664" max="6665" width="17.7109375" style="75" customWidth="1"/>
    <col min="6666" max="6666" width="27.42578125" style="75" customWidth="1"/>
    <col min="6667" max="6667" width="17.7109375" style="75" customWidth="1"/>
    <col min="6668" max="6668" width="16.28515625" style="75" bestFit="1" customWidth="1"/>
    <col min="6669" max="6912" width="11.42578125" style="75"/>
    <col min="6913" max="6913" width="74.42578125" style="75" customWidth="1"/>
    <col min="6914" max="6914" width="85.7109375" style="75" customWidth="1"/>
    <col min="6915" max="6918" width="17.7109375" style="75" customWidth="1"/>
    <col min="6919" max="6919" width="19.42578125" style="75" customWidth="1"/>
    <col min="6920" max="6921" width="17.7109375" style="75" customWidth="1"/>
    <col min="6922" max="6922" width="27.42578125" style="75" customWidth="1"/>
    <col min="6923" max="6923" width="17.7109375" style="75" customWidth="1"/>
    <col min="6924" max="6924" width="16.28515625" style="75" bestFit="1" customWidth="1"/>
    <col min="6925" max="7168" width="11.42578125" style="75"/>
    <col min="7169" max="7169" width="74.42578125" style="75" customWidth="1"/>
    <col min="7170" max="7170" width="85.7109375" style="75" customWidth="1"/>
    <col min="7171" max="7174" width="17.7109375" style="75" customWidth="1"/>
    <col min="7175" max="7175" width="19.42578125" style="75" customWidth="1"/>
    <col min="7176" max="7177" width="17.7109375" style="75" customWidth="1"/>
    <col min="7178" max="7178" width="27.42578125" style="75" customWidth="1"/>
    <col min="7179" max="7179" width="17.7109375" style="75" customWidth="1"/>
    <col min="7180" max="7180" width="16.28515625" style="75" bestFit="1" customWidth="1"/>
    <col min="7181" max="7424" width="11.42578125" style="75"/>
    <col min="7425" max="7425" width="74.42578125" style="75" customWidth="1"/>
    <col min="7426" max="7426" width="85.7109375" style="75" customWidth="1"/>
    <col min="7427" max="7430" width="17.7109375" style="75" customWidth="1"/>
    <col min="7431" max="7431" width="19.42578125" style="75" customWidth="1"/>
    <col min="7432" max="7433" width="17.7109375" style="75" customWidth="1"/>
    <col min="7434" max="7434" width="27.42578125" style="75" customWidth="1"/>
    <col min="7435" max="7435" width="17.7109375" style="75" customWidth="1"/>
    <col min="7436" max="7436" width="16.28515625" style="75" bestFit="1" customWidth="1"/>
    <col min="7437" max="7680" width="11.42578125" style="75"/>
    <col min="7681" max="7681" width="74.42578125" style="75" customWidth="1"/>
    <col min="7682" max="7682" width="85.7109375" style="75" customWidth="1"/>
    <col min="7683" max="7686" width="17.7109375" style="75" customWidth="1"/>
    <col min="7687" max="7687" width="19.42578125" style="75" customWidth="1"/>
    <col min="7688" max="7689" width="17.7109375" style="75" customWidth="1"/>
    <col min="7690" max="7690" width="27.42578125" style="75" customWidth="1"/>
    <col min="7691" max="7691" width="17.7109375" style="75" customWidth="1"/>
    <col min="7692" max="7692" width="16.28515625" style="75" bestFit="1" customWidth="1"/>
    <col min="7693" max="7936" width="11.42578125" style="75"/>
    <col min="7937" max="7937" width="74.42578125" style="75" customWidth="1"/>
    <col min="7938" max="7938" width="85.7109375" style="75" customWidth="1"/>
    <col min="7939" max="7942" width="17.7109375" style="75" customWidth="1"/>
    <col min="7943" max="7943" width="19.42578125" style="75" customWidth="1"/>
    <col min="7944" max="7945" width="17.7109375" style="75" customWidth="1"/>
    <col min="7946" max="7946" width="27.42578125" style="75" customWidth="1"/>
    <col min="7947" max="7947" width="17.7109375" style="75" customWidth="1"/>
    <col min="7948" max="7948" width="16.28515625" style="75" bestFit="1" customWidth="1"/>
    <col min="7949" max="8192" width="11.42578125" style="75"/>
    <col min="8193" max="8193" width="74.42578125" style="75" customWidth="1"/>
    <col min="8194" max="8194" width="85.7109375" style="75" customWidth="1"/>
    <col min="8195" max="8198" width="17.7109375" style="75" customWidth="1"/>
    <col min="8199" max="8199" width="19.42578125" style="75" customWidth="1"/>
    <col min="8200" max="8201" width="17.7109375" style="75" customWidth="1"/>
    <col min="8202" max="8202" width="27.42578125" style="75" customWidth="1"/>
    <col min="8203" max="8203" width="17.7109375" style="75" customWidth="1"/>
    <col min="8204" max="8204" width="16.28515625" style="75" bestFit="1" customWidth="1"/>
    <col min="8205" max="8448" width="11.42578125" style="75"/>
    <col min="8449" max="8449" width="74.42578125" style="75" customWidth="1"/>
    <col min="8450" max="8450" width="85.7109375" style="75" customWidth="1"/>
    <col min="8451" max="8454" width="17.7109375" style="75" customWidth="1"/>
    <col min="8455" max="8455" width="19.42578125" style="75" customWidth="1"/>
    <col min="8456" max="8457" width="17.7109375" style="75" customWidth="1"/>
    <col min="8458" max="8458" width="27.42578125" style="75" customWidth="1"/>
    <col min="8459" max="8459" width="17.7109375" style="75" customWidth="1"/>
    <col min="8460" max="8460" width="16.28515625" style="75" bestFit="1" customWidth="1"/>
    <col min="8461" max="8704" width="11.42578125" style="75"/>
    <col min="8705" max="8705" width="74.42578125" style="75" customWidth="1"/>
    <col min="8706" max="8706" width="85.7109375" style="75" customWidth="1"/>
    <col min="8707" max="8710" width="17.7109375" style="75" customWidth="1"/>
    <col min="8711" max="8711" width="19.42578125" style="75" customWidth="1"/>
    <col min="8712" max="8713" width="17.7109375" style="75" customWidth="1"/>
    <col min="8714" max="8714" width="27.42578125" style="75" customWidth="1"/>
    <col min="8715" max="8715" width="17.7109375" style="75" customWidth="1"/>
    <col min="8716" max="8716" width="16.28515625" style="75" bestFit="1" customWidth="1"/>
    <col min="8717" max="8960" width="11.42578125" style="75"/>
    <col min="8961" max="8961" width="74.42578125" style="75" customWidth="1"/>
    <col min="8962" max="8962" width="85.7109375" style="75" customWidth="1"/>
    <col min="8963" max="8966" width="17.7109375" style="75" customWidth="1"/>
    <col min="8967" max="8967" width="19.42578125" style="75" customWidth="1"/>
    <col min="8968" max="8969" width="17.7109375" style="75" customWidth="1"/>
    <col min="8970" max="8970" width="27.42578125" style="75" customWidth="1"/>
    <col min="8971" max="8971" width="17.7109375" style="75" customWidth="1"/>
    <col min="8972" max="8972" width="16.28515625" style="75" bestFit="1" customWidth="1"/>
    <col min="8973" max="9216" width="11.42578125" style="75"/>
    <col min="9217" max="9217" width="74.42578125" style="75" customWidth="1"/>
    <col min="9218" max="9218" width="85.7109375" style="75" customWidth="1"/>
    <col min="9219" max="9222" width="17.7109375" style="75" customWidth="1"/>
    <col min="9223" max="9223" width="19.42578125" style="75" customWidth="1"/>
    <col min="9224" max="9225" width="17.7109375" style="75" customWidth="1"/>
    <col min="9226" max="9226" width="27.42578125" style="75" customWidth="1"/>
    <col min="9227" max="9227" width="17.7109375" style="75" customWidth="1"/>
    <col min="9228" max="9228" width="16.28515625" style="75" bestFit="1" customWidth="1"/>
    <col min="9229" max="9472" width="11.42578125" style="75"/>
    <col min="9473" max="9473" width="74.42578125" style="75" customWidth="1"/>
    <col min="9474" max="9474" width="85.7109375" style="75" customWidth="1"/>
    <col min="9475" max="9478" width="17.7109375" style="75" customWidth="1"/>
    <col min="9479" max="9479" width="19.42578125" style="75" customWidth="1"/>
    <col min="9480" max="9481" width="17.7109375" style="75" customWidth="1"/>
    <col min="9482" max="9482" width="27.42578125" style="75" customWidth="1"/>
    <col min="9483" max="9483" width="17.7109375" style="75" customWidth="1"/>
    <col min="9484" max="9484" width="16.28515625" style="75" bestFit="1" customWidth="1"/>
    <col min="9485" max="9728" width="11.42578125" style="75"/>
    <col min="9729" max="9729" width="74.42578125" style="75" customWidth="1"/>
    <col min="9730" max="9730" width="85.7109375" style="75" customWidth="1"/>
    <col min="9731" max="9734" width="17.7109375" style="75" customWidth="1"/>
    <col min="9735" max="9735" width="19.42578125" style="75" customWidth="1"/>
    <col min="9736" max="9737" width="17.7109375" style="75" customWidth="1"/>
    <col min="9738" max="9738" width="27.42578125" style="75" customWidth="1"/>
    <col min="9739" max="9739" width="17.7109375" style="75" customWidth="1"/>
    <col min="9740" max="9740" width="16.28515625" style="75" bestFit="1" customWidth="1"/>
    <col min="9741" max="9984" width="11.42578125" style="75"/>
    <col min="9985" max="9985" width="74.42578125" style="75" customWidth="1"/>
    <col min="9986" max="9986" width="85.7109375" style="75" customWidth="1"/>
    <col min="9987" max="9990" width="17.7109375" style="75" customWidth="1"/>
    <col min="9991" max="9991" width="19.42578125" style="75" customWidth="1"/>
    <col min="9992" max="9993" width="17.7109375" style="75" customWidth="1"/>
    <col min="9994" max="9994" width="27.42578125" style="75" customWidth="1"/>
    <col min="9995" max="9995" width="17.7109375" style="75" customWidth="1"/>
    <col min="9996" max="9996" width="16.28515625" style="75" bestFit="1" customWidth="1"/>
    <col min="9997" max="10240" width="11.42578125" style="75"/>
    <col min="10241" max="10241" width="74.42578125" style="75" customWidth="1"/>
    <col min="10242" max="10242" width="85.7109375" style="75" customWidth="1"/>
    <col min="10243" max="10246" width="17.7109375" style="75" customWidth="1"/>
    <col min="10247" max="10247" width="19.42578125" style="75" customWidth="1"/>
    <col min="10248" max="10249" width="17.7109375" style="75" customWidth="1"/>
    <col min="10250" max="10250" width="27.42578125" style="75" customWidth="1"/>
    <col min="10251" max="10251" width="17.7109375" style="75" customWidth="1"/>
    <col min="10252" max="10252" width="16.28515625" style="75" bestFit="1" customWidth="1"/>
    <col min="10253" max="10496" width="11.42578125" style="75"/>
    <col min="10497" max="10497" width="74.42578125" style="75" customWidth="1"/>
    <col min="10498" max="10498" width="85.7109375" style="75" customWidth="1"/>
    <col min="10499" max="10502" width="17.7109375" style="75" customWidth="1"/>
    <col min="10503" max="10503" width="19.42578125" style="75" customWidth="1"/>
    <col min="10504" max="10505" width="17.7109375" style="75" customWidth="1"/>
    <col min="10506" max="10506" width="27.42578125" style="75" customWidth="1"/>
    <col min="10507" max="10507" width="17.7109375" style="75" customWidth="1"/>
    <col min="10508" max="10508" width="16.28515625" style="75" bestFit="1" customWidth="1"/>
    <col min="10509" max="10752" width="11.42578125" style="75"/>
    <col min="10753" max="10753" width="74.42578125" style="75" customWidth="1"/>
    <col min="10754" max="10754" width="85.7109375" style="75" customWidth="1"/>
    <col min="10755" max="10758" width="17.7109375" style="75" customWidth="1"/>
    <col min="10759" max="10759" width="19.42578125" style="75" customWidth="1"/>
    <col min="10760" max="10761" width="17.7109375" style="75" customWidth="1"/>
    <col min="10762" max="10762" width="27.42578125" style="75" customWidth="1"/>
    <col min="10763" max="10763" width="17.7109375" style="75" customWidth="1"/>
    <col min="10764" max="10764" width="16.28515625" style="75" bestFit="1" customWidth="1"/>
    <col min="10765" max="11008" width="11.42578125" style="75"/>
    <col min="11009" max="11009" width="74.42578125" style="75" customWidth="1"/>
    <col min="11010" max="11010" width="85.7109375" style="75" customWidth="1"/>
    <col min="11011" max="11014" width="17.7109375" style="75" customWidth="1"/>
    <col min="11015" max="11015" width="19.42578125" style="75" customWidth="1"/>
    <col min="11016" max="11017" width="17.7109375" style="75" customWidth="1"/>
    <col min="11018" max="11018" width="27.42578125" style="75" customWidth="1"/>
    <col min="11019" max="11019" width="17.7109375" style="75" customWidth="1"/>
    <col min="11020" max="11020" width="16.28515625" style="75" bestFit="1" customWidth="1"/>
    <col min="11021" max="11264" width="11.42578125" style="75"/>
    <col min="11265" max="11265" width="74.42578125" style="75" customWidth="1"/>
    <col min="11266" max="11266" width="85.7109375" style="75" customWidth="1"/>
    <col min="11267" max="11270" width="17.7109375" style="75" customWidth="1"/>
    <col min="11271" max="11271" width="19.42578125" style="75" customWidth="1"/>
    <col min="11272" max="11273" width="17.7109375" style="75" customWidth="1"/>
    <col min="11274" max="11274" width="27.42578125" style="75" customWidth="1"/>
    <col min="11275" max="11275" width="17.7109375" style="75" customWidth="1"/>
    <col min="11276" max="11276" width="16.28515625" style="75" bestFit="1" customWidth="1"/>
    <col min="11277" max="11520" width="11.42578125" style="75"/>
    <col min="11521" max="11521" width="74.42578125" style="75" customWidth="1"/>
    <col min="11522" max="11522" width="85.7109375" style="75" customWidth="1"/>
    <col min="11523" max="11526" width="17.7109375" style="75" customWidth="1"/>
    <col min="11527" max="11527" width="19.42578125" style="75" customWidth="1"/>
    <col min="11528" max="11529" width="17.7109375" style="75" customWidth="1"/>
    <col min="11530" max="11530" width="27.42578125" style="75" customWidth="1"/>
    <col min="11531" max="11531" width="17.7109375" style="75" customWidth="1"/>
    <col min="11532" max="11532" width="16.28515625" style="75" bestFit="1" customWidth="1"/>
    <col min="11533" max="11776" width="11.42578125" style="75"/>
    <col min="11777" max="11777" width="74.42578125" style="75" customWidth="1"/>
    <col min="11778" max="11778" width="85.7109375" style="75" customWidth="1"/>
    <col min="11779" max="11782" width="17.7109375" style="75" customWidth="1"/>
    <col min="11783" max="11783" width="19.42578125" style="75" customWidth="1"/>
    <col min="11784" max="11785" width="17.7109375" style="75" customWidth="1"/>
    <col min="11786" max="11786" width="27.42578125" style="75" customWidth="1"/>
    <col min="11787" max="11787" width="17.7109375" style="75" customWidth="1"/>
    <col min="11788" max="11788" width="16.28515625" style="75" bestFit="1" customWidth="1"/>
    <col min="11789" max="12032" width="11.42578125" style="75"/>
    <col min="12033" max="12033" width="74.42578125" style="75" customWidth="1"/>
    <col min="12034" max="12034" width="85.7109375" style="75" customWidth="1"/>
    <col min="12035" max="12038" width="17.7109375" style="75" customWidth="1"/>
    <col min="12039" max="12039" width="19.42578125" style="75" customWidth="1"/>
    <col min="12040" max="12041" width="17.7109375" style="75" customWidth="1"/>
    <col min="12042" max="12042" width="27.42578125" style="75" customWidth="1"/>
    <col min="12043" max="12043" width="17.7109375" style="75" customWidth="1"/>
    <col min="12044" max="12044" width="16.28515625" style="75" bestFit="1" customWidth="1"/>
    <col min="12045" max="12288" width="11.42578125" style="75"/>
    <col min="12289" max="12289" width="74.42578125" style="75" customWidth="1"/>
    <col min="12290" max="12290" width="85.7109375" style="75" customWidth="1"/>
    <col min="12291" max="12294" width="17.7109375" style="75" customWidth="1"/>
    <col min="12295" max="12295" width="19.42578125" style="75" customWidth="1"/>
    <col min="12296" max="12297" width="17.7109375" style="75" customWidth="1"/>
    <col min="12298" max="12298" width="27.42578125" style="75" customWidth="1"/>
    <col min="12299" max="12299" width="17.7109375" style="75" customWidth="1"/>
    <col min="12300" max="12300" width="16.28515625" style="75" bestFit="1" customWidth="1"/>
    <col min="12301" max="12544" width="11.42578125" style="75"/>
    <col min="12545" max="12545" width="74.42578125" style="75" customWidth="1"/>
    <col min="12546" max="12546" width="85.7109375" style="75" customWidth="1"/>
    <col min="12547" max="12550" width="17.7109375" style="75" customWidth="1"/>
    <col min="12551" max="12551" width="19.42578125" style="75" customWidth="1"/>
    <col min="12552" max="12553" width="17.7109375" style="75" customWidth="1"/>
    <col min="12554" max="12554" width="27.42578125" style="75" customWidth="1"/>
    <col min="12555" max="12555" width="17.7109375" style="75" customWidth="1"/>
    <col min="12556" max="12556" width="16.28515625" style="75" bestFit="1" customWidth="1"/>
    <col min="12557" max="12800" width="11.42578125" style="75"/>
    <col min="12801" max="12801" width="74.42578125" style="75" customWidth="1"/>
    <col min="12802" max="12802" width="85.7109375" style="75" customWidth="1"/>
    <col min="12803" max="12806" width="17.7109375" style="75" customWidth="1"/>
    <col min="12807" max="12807" width="19.42578125" style="75" customWidth="1"/>
    <col min="12808" max="12809" width="17.7109375" style="75" customWidth="1"/>
    <col min="12810" max="12810" width="27.42578125" style="75" customWidth="1"/>
    <col min="12811" max="12811" width="17.7109375" style="75" customWidth="1"/>
    <col min="12812" max="12812" width="16.28515625" style="75" bestFit="1" customWidth="1"/>
    <col min="12813" max="13056" width="11.42578125" style="75"/>
    <col min="13057" max="13057" width="74.42578125" style="75" customWidth="1"/>
    <col min="13058" max="13058" width="85.7109375" style="75" customWidth="1"/>
    <col min="13059" max="13062" width="17.7109375" style="75" customWidth="1"/>
    <col min="13063" max="13063" width="19.42578125" style="75" customWidth="1"/>
    <col min="13064" max="13065" width="17.7109375" style="75" customWidth="1"/>
    <col min="13066" max="13066" width="27.42578125" style="75" customWidth="1"/>
    <col min="13067" max="13067" width="17.7109375" style="75" customWidth="1"/>
    <col min="13068" max="13068" width="16.28515625" style="75" bestFit="1" customWidth="1"/>
    <col min="13069" max="13312" width="11.42578125" style="75"/>
    <col min="13313" max="13313" width="74.42578125" style="75" customWidth="1"/>
    <col min="13314" max="13314" width="85.7109375" style="75" customWidth="1"/>
    <col min="13315" max="13318" width="17.7109375" style="75" customWidth="1"/>
    <col min="13319" max="13319" width="19.42578125" style="75" customWidth="1"/>
    <col min="13320" max="13321" width="17.7109375" style="75" customWidth="1"/>
    <col min="13322" max="13322" width="27.42578125" style="75" customWidth="1"/>
    <col min="13323" max="13323" width="17.7109375" style="75" customWidth="1"/>
    <col min="13324" max="13324" width="16.28515625" style="75" bestFit="1" customWidth="1"/>
    <col min="13325" max="13568" width="11.42578125" style="75"/>
    <col min="13569" max="13569" width="74.42578125" style="75" customWidth="1"/>
    <col min="13570" max="13570" width="85.7109375" style="75" customWidth="1"/>
    <col min="13571" max="13574" width="17.7109375" style="75" customWidth="1"/>
    <col min="13575" max="13575" width="19.42578125" style="75" customWidth="1"/>
    <col min="13576" max="13577" width="17.7109375" style="75" customWidth="1"/>
    <col min="13578" max="13578" width="27.42578125" style="75" customWidth="1"/>
    <col min="13579" max="13579" width="17.7109375" style="75" customWidth="1"/>
    <col min="13580" max="13580" width="16.28515625" style="75" bestFit="1" customWidth="1"/>
    <col min="13581" max="13824" width="11.42578125" style="75"/>
    <col min="13825" max="13825" width="74.42578125" style="75" customWidth="1"/>
    <col min="13826" max="13826" width="85.7109375" style="75" customWidth="1"/>
    <col min="13827" max="13830" width="17.7109375" style="75" customWidth="1"/>
    <col min="13831" max="13831" width="19.42578125" style="75" customWidth="1"/>
    <col min="13832" max="13833" width="17.7109375" style="75" customWidth="1"/>
    <col min="13834" max="13834" width="27.42578125" style="75" customWidth="1"/>
    <col min="13835" max="13835" width="17.7109375" style="75" customWidth="1"/>
    <col min="13836" max="13836" width="16.28515625" style="75" bestFit="1" customWidth="1"/>
    <col min="13837" max="14080" width="11.42578125" style="75"/>
    <col min="14081" max="14081" width="74.42578125" style="75" customWidth="1"/>
    <col min="14082" max="14082" width="85.7109375" style="75" customWidth="1"/>
    <col min="14083" max="14086" width="17.7109375" style="75" customWidth="1"/>
    <col min="14087" max="14087" width="19.42578125" style="75" customWidth="1"/>
    <col min="14088" max="14089" width="17.7109375" style="75" customWidth="1"/>
    <col min="14090" max="14090" width="27.42578125" style="75" customWidth="1"/>
    <col min="14091" max="14091" width="17.7109375" style="75" customWidth="1"/>
    <col min="14092" max="14092" width="16.28515625" style="75" bestFit="1" customWidth="1"/>
    <col min="14093" max="14336" width="11.42578125" style="75"/>
    <col min="14337" max="14337" width="74.42578125" style="75" customWidth="1"/>
    <col min="14338" max="14338" width="85.7109375" style="75" customWidth="1"/>
    <col min="14339" max="14342" width="17.7109375" style="75" customWidth="1"/>
    <col min="14343" max="14343" width="19.42578125" style="75" customWidth="1"/>
    <col min="14344" max="14345" width="17.7109375" style="75" customWidth="1"/>
    <col min="14346" max="14346" width="27.42578125" style="75" customWidth="1"/>
    <col min="14347" max="14347" width="17.7109375" style="75" customWidth="1"/>
    <col min="14348" max="14348" width="16.28515625" style="75" bestFit="1" customWidth="1"/>
    <col min="14349" max="14592" width="11.42578125" style="75"/>
    <col min="14593" max="14593" width="74.42578125" style="75" customWidth="1"/>
    <col min="14594" max="14594" width="85.7109375" style="75" customWidth="1"/>
    <col min="14595" max="14598" width="17.7109375" style="75" customWidth="1"/>
    <col min="14599" max="14599" width="19.42578125" style="75" customWidth="1"/>
    <col min="14600" max="14601" width="17.7109375" style="75" customWidth="1"/>
    <col min="14602" max="14602" width="27.42578125" style="75" customWidth="1"/>
    <col min="14603" max="14603" width="17.7109375" style="75" customWidth="1"/>
    <col min="14604" max="14604" width="16.28515625" style="75" bestFit="1" customWidth="1"/>
    <col min="14605" max="14848" width="11.42578125" style="75"/>
    <col min="14849" max="14849" width="74.42578125" style="75" customWidth="1"/>
    <col min="14850" max="14850" width="85.7109375" style="75" customWidth="1"/>
    <col min="14851" max="14854" width="17.7109375" style="75" customWidth="1"/>
    <col min="14855" max="14855" width="19.42578125" style="75" customWidth="1"/>
    <col min="14856" max="14857" width="17.7109375" style="75" customWidth="1"/>
    <col min="14858" max="14858" width="27.42578125" style="75" customWidth="1"/>
    <col min="14859" max="14859" width="17.7109375" style="75" customWidth="1"/>
    <col min="14860" max="14860" width="16.28515625" style="75" bestFit="1" customWidth="1"/>
    <col min="14861" max="15104" width="11.42578125" style="75"/>
    <col min="15105" max="15105" width="74.42578125" style="75" customWidth="1"/>
    <col min="15106" max="15106" width="85.7109375" style="75" customWidth="1"/>
    <col min="15107" max="15110" width="17.7109375" style="75" customWidth="1"/>
    <col min="15111" max="15111" width="19.42578125" style="75" customWidth="1"/>
    <col min="15112" max="15113" width="17.7109375" style="75" customWidth="1"/>
    <col min="15114" max="15114" width="27.42578125" style="75" customWidth="1"/>
    <col min="15115" max="15115" width="17.7109375" style="75" customWidth="1"/>
    <col min="15116" max="15116" width="16.28515625" style="75" bestFit="1" customWidth="1"/>
    <col min="15117" max="15360" width="11.42578125" style="75"/>
    <col min="15361" max="15361" width="74.42578125" style="75" customWidth="1"/>
    <col min="15362" max="15362" width="85.7109375" style="75" customWidth="1"/>
    <col min="15363" max="15366" width="17.7109375" style="75" customWidth="1"/>
    <col min="15367" max="15367" width="19.42578125" style="75" customWidth="1"/>
    <col min="15368" max="15369" width="17.7109375" style="75" customWidth="1"/>
    <col min="15370" max="15370" width="27.42578125" style="75" customWidth="1"/>
    <col min="15371" max="15371" width="17.7109375" style="75" customWidth="1"/>
    <col min="15372" max="15372" width="16.28515625" style="75" bestFit="1" customWidth="1"/>
    <col min="15373" max="15616" width="11.42578125" style="75"/>
    <col min="15617" max="15617" width="74.42578125" style="75" customWidth="1"/>
    <col min="15618" max="15618" width="85.7109375" style="75" customWidth="1"/>
    <col min="15619" max="15622" width="17.7109375" style="75" customWidth="1"/>
    <col min="15623" max="15623" width="19.42578125" style="75" customWidth="1"/>
    <col min="15624" max="15625" width="17.7109375" style="75" customWidth="1"/>
    <col min="15626" max="15626" width="27.42578125" style="75" customWidth="1"/>
    <col min="15627" max="15627" width="17.7109375" style="75" customWidth="1"/>
    <col min="15628" max="15628" width="16.28515625" style="75" bestFit="1" customWidth="1"/>
    <col min="15629" max="15872" width="11.42578125" style="75"/>
    <col min="15873" max="15873" width="74.42578125" style="75" customWidth="1"/>
    <col min="15874" max="15874" width="85.7109375" style="75" customWidth="1"/>
    <col min="15875" max="15878" width="17.7109375" style="75" customWidth="1"/>
    <col min="15879" max="15879" width="19.42578125" style="75" customWidth="1"/>
    <col min="15880" max="15881" width="17.7109375" style="75" customWidth="1"/>
    <col min="15882" max="15882" width="27.42578125" style="75" customWidth="1"/>
    <col min="15883" max="15883" width="17.7109375" style="75" customWidth="1"/>
    <col min="15884" max="15884" width="16.28515625" style="75" bestFit="1" customWidth="1"/>
    <col min="15885" max="16128" width="11.42578125" style="75"/>
    <col min="16129" max="16129" width="74.42578125" style="75" customWidth="1"/>
    <col min="16130" max="16130" width="85.7109375" style="75" customWidth="1"/>
    <col min="16131" max="16134" width="17.7109375" style="75" customWidth="1"/>
    <col min="16135" max="16135" width="19.42578125" style="75" customWidth="1"/>
    <col min="16136" max="16137" width="17.7109375" style="75" customWidth="1"/>
    <col min="16138" max="16138" width="27.42578125" style="75" customWidth="1"/>
    <col min="16139" max="16139" width="17.7109375" style="75" customWidth="1"/>
    <col min="16140" max="16140" width="16.28515625" style="75" bestFit="1" customWidth="1"/>
    <col min="16141" max="16384" width="11.42578125" style="75"/>
  </cols>
  <sheetData>
    <row r="1" spans="1:11" s="110" customFormat="1" ht="21" customHeight="1" x14ac:dyDescent="0.25">
      <c r="A1" s="108" t="s">
        <v>107</v>
      </c>
      <c r="B1" s="109"/>
    </row>
    <row r="2" spans="1:11" s="110" customFormat="1" ht="19.5" customHeight="1" x14ac:dyDescent="0.25">
      <c r="A2" s="68" t="s">
        <v>890</v>
      </c>
      <c r="B2" s="109"/>
      <c r="C2" s="111"/>
      <c r="D2" s="111"/>
      <c r="E2" s="111"/>
      <c r="F2" s="111"/>
      <c r="G2" s="111"/>
      <c r="H2" s="111"/>
      <c r="I2" s="111"/>
      <c r="J2" s="111"/>
      <c r="K2" s="112" t="s">
        <v>109</v>
      </c>
    </row>
    <row r="3" spans="1:11" s="110" customFormat="1" ht="22.5" customHeight="1" x14ac:dyDescent="0.25">
      <c r="A3" s="63" t="s">
        <v>430</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ht="18.75" customHeight="1" x14ac:dyDescent="0.25">
      <c r="A6" s="159"/>
      <c r="D6" s="160"/>
      <c r="E6" s="160"/>
      <c r="F6" s="160"/>
      <c r="G6" s="159"/>
      <c r="H6" s="160"/>
      <c r="I6" s="160"/>
      <c r="K6" s="160"/>
    </row>
    <row r="7" spans="1:11" s="110" customFormat="1" x14ac:dyDescent="0.25">
      <c r="A7" s="114" t="s">
        <v>112</v>
      </c>
      <c r="B7" s="114" t="s">
        <v>113</v>
      </c>
      <c r="C7" s="114" t="s">
        <v>114</v>
      </c>
      <c r="D7" s="114"/>
      <c r="E7" s="115" t="s">
        <v>115</v>
      </c>
      <c r="F7" s="115"/>
      <c r="G7" s="114" t="s">
        <v>116</v>
      </c>
      <c r="H7" s="71" t="s">
        <v>117</v>
      </c>
      <c r="I7" s="71"/>
      <c r="J7" s="114" t="s">
        <v>118</v>
      </c>
      <c r="K7" s="114" t="s">
        <v>119</v>
      </c>
    </row>
    <row r="8" spans="1:11" s="116" customFormat="1" x14ac:dyDescent="0.25">
      <c r="A8" s="64" t="s">
        <v>120</v>
      </c>
      <c r="B8" s="61" t="s">
        <v>121</v>
      </c>
      <c r="C8" s="61" t="s">
        <v>122</v>
      </c>
      <c r="D8" s="61" t="s">
        <v>123</v>
      </c>
      <c r="E8" s="61" t="s">
        <v>124</v>
      </c>
      <c r="F8" s="61"/>
      <c r="G8" s="61" t="s">
        <v>125</v>
      </c>
      <c r="H8" s="61" t="s">
        <v>126</v>
      </c>
      <c r="I8" s="61"/>
      <c r="J8" s="61" t="s">
        <v>298</v>
      </c>
      <c r="K8" s="73" t="s">
        <v>128</v>
      </c>
    </row>
    <row r="9" spans="1:11" s="116" customFormat="1" x14ac:dyDescent="0.25">
      <c r="A9" s="64"/>
      <c r="B9" s="61"/>
      <c r="C9" s="61"/>
      <c r="D9" s="61"/>
      <c r="E9" s="117" t="s">
        <v>129</v>
      </c>
      <c r="F9" s="117" t="s">
        <v>130</v>
      </c>
      <c r="G9" s="61"/>
      <c r="H9" s="117" t="s">
        <v>129</v>
      </c>
      <c r="I9" s="117" t="s">
        <v>130</v>
      </c>
      <c r="J9" s="61"/>
      <c r="K9" s="73"/>
    </row>
    <row r="10" spans="1:11" ht="15.95" customHeight="1" x14ac:dyDescent="0.25">
      <c r="A10" s="118" t="s">
        <v>131</v>
      </c>
      <c r="B10" s="119"/>
      <c r="C10" s="119"/>
      <c r="D10" s="119"/>
      <c r="E10" s="119"/>
      <c r="F10" s="119"/>
      <c r="G10" s="119"/>
      <c r="H10" s="119"/>
      <c r="I10" s="119"/>
      <c r="J10" s="119" t="s">
        <v>891</v>
      </c>
      <c r="K10" s="120">
        <f>SUM(K11)</f>
        <v>0</v>
      </c>
    </row>
    <row r="11" spans="1:11" ht="19.5" customHeight="1" x14ac:dyDescent="0.25">
      <c r="A11" s="121"/>
      <c r="B11" s="122"/>
      <c r="C11" s="122"/>
      <c r="D11" s="123"/>
      <c r="E11" s="123"/>
      <c r="F11" s="123"/>
      <c r="G11" s="122"/>
      <c r="H11" s="122"/>
      <c r="I11" s="122"/>
      <c r="J11" s="122"/>
      <c r="K11" s="124"/>
    </row>
    <row r="12" spans="1:11" ht="15.95" customHeight="1" x14ac:dyDescent="0.25">
      <c r="A12" s="118" t="s">
        <v>132</v>
      </c>
      <c r="B12" s="119"/>
      <c r="C12" s="119"/>
      <c r="D12" s="125"/>
      <c r="E12" s="125"/>
      <c r="F12" s="125"/>
      <c r="G12" s="119"/>
      <c r="H12" s="119"/>
      <c r="I12" s="119"/>
      <c r="J12" s="119"/>
      <c r="K12" s="120">
        <f>+K13+K16+K17+K18</f>
        <v>46254000</v>
      </c>
    </row>
    <row r="13" spans="1:11" ht="15.95" customHeight="1" x14ac:dyDescent="0.25">
      <c r="A13" s="899" t="s">
        <v>374</v>
      </c>
      <c r="B13" s="296"/>
      <c r="C13" s="122"/>
      <c r="D13" s="123" t="s">
        <v>733</v>
      </c>
      <c r="E13" s="123"/>
      <c r="F13" s="123"/>
      <c r="G13" s="122"/>
      <c r="H13" s="122"/>
      <c r="I13" s="122"/>
      <c r="J13" s="122"/>
      <c r="K13" s="124">
        <v>21808000</v>
      </c>
    </row>
    <row r="14" spans="1:11" ht="15.95" customHeight="1" x14ac:dyDescent="0.25">
      <c r="A14" s="121" t="s">
        <v>892</v>
      </c>
      <c r="B14" s="296"/>
      <c r="C14" s="122" t="s">
        <v>145</v>
      </c>
      <c r="D14" s="123"/>
      <c r="E14" s="123"/>
      <c r="F14" s="123"/>
      <c r="G14" s="122"/>
      <c r="H14" s="900">
        <v>480</v>
      </c>
      <c r="I14" s="900">
        <v>4550</v>
      </c>
      <c r="J14" s="122"/>
      <c r="K14" s="124"/>
    </row>
    <row r="15" spans="1:11" ht="15.95" customHeight="1" x14ac:dyDescent="0.25">
      <c r="A15" s="121"/>
      <c r="B15" s="296"/>
      <c r="C15" s="122" t="s">
        <v>139</v>
      </c>
      <c r="D15" s="123"/>
      <c r="E15" s="123"/>
      <c r="F15" s="123"/>
      <c r="G15" s="122"/>
      <c r="H15" s="900"/>
      <c r="I15" s="900"/>
      <c r="J15" s="122"/>
      <c r="K15" s="124"/>
    </row>
    <row r="16" spans="1:11" ht="15.95" customHeight="1" x14ac:dyDescent="0.25">
      <c r="A16" s="899" t="s">
        <v>893</v>
      </c>
      <c r="B16" s="296" t="s">
        <v>894</v>
      </c>
      <c r="C16" s="122" t="s">
        <v>139</v>
      </c>
      <c r="D16" s="901">
        <v>1.6E-2</v>
      </c>
      <c r="E16" s="884">
        <v>8.0000000000000002E-3</v>
      </c>
      <c r="F16" s="123">
        <v>0.08</v>
      </c>
      <c r="G16" s="122"/>
      <c r="H16" s="902"/>
      <c r="I16" s="902"/>
      <c r="J16" s="122"/>
      <c r="K16" s="124">
        <v>21040000</v>
      </c>
    </row>
    <row r="17" spans="1:11" ht="15.95" customHeight="1" x14ac:dyDescent="0.25">
      <c r="A17" s="899" t="s">
        <v>895</v>
      </c>
      <c r="B17" s="903" t="s">
        <v>896</v>
      </c>
      <c r="C17" s="122" t="s">
        <v>139</v>
      </c>
      <c r="D17" s="123" t="s">
        <v>897</v>
      </c>
      <c r="E17" s="123"/>
      <c r="F17" s="123"/>
      <c r="G17" s="122"/>
      <c r="H17" s="900"/>
      <c r="I17" s="900"/>
      <c r="J17" s="122"/>
      <c r="K17" s="124">
        <v>1792000</v>
      </c>
    </row>
    <row r="18" spans="1:11" ht="15.95" customHeight="1" x14ac:dyDescent="0.25">
      <c r="A18" s="899" t="s">
        <v>898</v>
      </c>
      <c r="B18" s="903"/>
      <c r="C18" s="122" t="s">
        <v>899</v>
      </c>
      <c r="D18" s="123" t="s">
        <v>733</v>
      </c>
      <c r="E18" s="123"/>
      <c r="F18" s="123"/>
      <c r="G18" s="122"/>
      <c r="H18" s="900">
        <v>228000</v>
      </c>
      <c r="I18" s="900">
        <v>310000</v>
      </c>
      <c r="J18" s="122"/>
      <c r="K18" s="124">
        <v>1614000</v>
      </c>
    </row>
    <row r="19" spans="1:11" ht="15.95" customHeight="1" x14ac:dyDescent="0.25">
      <c r="A19" s="133" t="s">
        <v>149</v>
      </c>
      <c r="B19" s="134"/>
      <c r="C19" s="134"/>
      <c r="D19" s="135"/>
      <c r="E19" s="135"/>
      <c r="F19" s="135"/>
      <c r="G19" s="134"/>
      <c r="H19" s="134"/>
      <c r="I19" s="134"/>
      <c r="J19" s="134"/>
      <c r="K19" s="136">
        <f>SUM(K20:K21)</f>
        <v>0</v>
      </c>
    </row>
    <row r="20" spans="1:11" ht="15.95" customHeight="1" x14ac:dyDescent="0.25">
      <c r="A20" s="121"/>
      <c r="B20" s="140"/>
      <c r="C20" s="140"/>
      <c r="D20" s="141"/>
      <c r="E20" s="141"/>
      <c r="F20" s="141"/>
      <c r="G20" s="140"/>
      <c r="H20" s="140"/>
      <c r="I20" s="140"/>
      <c r="J20" s="140"/>
      <c r="K20" s="142"/>
    </row>
    <row r="21" spans="1:11" ht="15.95" customHeight="1" x14ac:dyDescent="0.25">
      <c r="A21" s="121"/>
      <c r="B21" s="140"/>
      <c r="C21" s="140"/>
      <c r="D21" s="141"/>
      <c r="E21" s="141"/>
      <c r="F21" s="141"/>
      <c r="G21" s="140"/>
      <c r="H21" s="140"/>
      <c r="I21" s="140"/>
      <c r="J21" s="140"/>
      <c r="K21" s="142"/>
    </row>
    <row r="22" spans="1:11" s="110" customFormat="1" ht="15.95" customHeight="1" x14ac:dyDescent="0.25">
      <c r="A22" s="118" t="s">
        <v>155</v>
      </c>
      <c r="B22" s="119"/>
      <c r="C22" s="119"/>
      <c r="D22" s="125"/>
      <c r="E22" s="125"/>
      <c r="F22" s="125"/>
      <c r="G22" s="119"/>
      <c r="H22" s="119"/>
      <c r="I22" s="119"/>
      <c r="J22" s="119"/>
      <c r="K22" s="120">
        <f>SUM(K23:K45)</f>
        <v>168647567</v>
      </c>
    </row>
    <row r="23" spans="1:11" s="110" customFormat="1" ht="15.95" customHeight="1" x14ac:dyDescent="0.25">
      <c r="A23" s="899" t="s">
        <v>900</v>
      </c>
      <c r="B23" s="285" t="s">
        <v>901</v>
      </c>
      <c r="C23" s="122" t="s">
        <v>139</v>
      </c>
      <c r="D23" s="884" t="s">
        <v>733</v>
      </c>
      <c r="E23" s="123"/>
      <c r="F23" s="123"/>
      <c r="G23" s="122"/>
      <c r="H23" s="900">
        <v>4.01</v>
      </c>
      <c r="I23" s="900">
        <v>81.84</v>
      </c>
      <c r="J23" s="122"/>
      <c r="K23" s="305">
        <v>120000000</v>
      </c>
    </row>
    <row r="24" spans="1:11" s="110" customFormat="1" ht="15.95" customHeight="1" x14ac:dyDescent="0.25">
      <c r="A24" s="899" t="s">
        <v>902</v>
      </c>
      <c r="B24" s="296"/>
      <c r="C24" s="904" t="s">
        <v>139</v>
      </c>
      <c r="D24" s="884">
        <v>0.1</v>
      </c>
      <c r="E24" s="123"/>
      <c r="F24" s="123"/>
      <c r="G24" s="122"/>
      <c r="H24" s="900">
        <v>128</v>
      </c>
      <c r="I24" s="900">
        <v>258</v>
      </c>
      <c r="J24" s="122"/>
      <c r="K24" s="305">
        <v>19498008</v>
      </c>
    </row>
    <row r="25" spans="1:11" ht="15.95" customHeight="1" x14ac:dyDescent="0.25">
      <c r="A25" s="905" t="s">
        <v>903</v>
      </c>
      <c r="B25" s="296"/>
      <c r="C25" s="904" t="s">
        <v>145</v>
      </c>
      <c r="D25" s="884"/>
      <c r="E25" s="123"/>
      <c r="F25" s="123"/>
      <c r="G25" s="122"/>
      <c r="H25" s="900">
        <v>1000</v>
      </c>
      <c r="I25" s="900">
        <v>11030</v>
      </c>
      <c r="J25" s="122"/>
      <c r="K25" s="305">
        <v>11200000</v>
      </c>
    </row>
    <row r="26" spans="1:11" ht="15.95" customHeight="1" x14ac:dyDescent="0.25">
      <c r="A26" s="376"/>
      <c r="B26" s="296"/>
      <c r="C26" s="904" t="s">
        <v>139</v>
      </c>
      <c r="D26" s="884"/>
      <c r="E26" s="123"/>
      <c r="F26" s="123"/>
      <c r="G26" s="122"/>
      <c r="H26" s="900"/>
      <c r="I26" s="900"/>
      <c r="J26" s="122"/>
      <c r="K26" s="305"/>
    </row>
    <row r="27" spans="1:11" ht="15.95" customHeight="1" x14ac:dyDescent="0.25">
      <c r="A27" s="906" t="s">
        <v>904</v>
      </c>
      <c r="B27" s="296" t="s">
        <v>905</v>
      </c>
      <c r="C27" s="904" t="s">
        <v>139</v>
      </c>
      <c r="D27" s="884">
        <v>0.05</v>
      </c>
      <c r="E27" s="123"/>
      <c r="F27" s="123"/>
      <c r="G27" s="122"/>
      <c r="H27" s="900"/>
      <c r="I27" s="900"/>
      <c r="J27" s="122"/>
      <c r="K27" s="305"/>
    </row>
    <row r="28" spans="1:11" ht="15.95" customHeight="1" x14ac:dyDescent="0.25">
      <c r="A28" s="899" t="s">
        <v>906</v>
      </c>
      <c r="B28" s="296" t="s">
        <v>907</v>
      </c>
      <c r="C28" s="904" t="s">
        <v>139</v>
      </c>
      <c r="D28" s="884" t="s">
        <v>733</v>
      </c>
      <c r="E28" s="123"/>
      <c r="F28" s="123"/>
      <c r="G28" s="122"/>
      <c r="H28" s="900">
        <v>432</v>
      </c>
      <c r="I28" s="900">
        <v>1966</v>
      </c>
      <c r="J28" s="122"/>
      <c r="K28" s="305">
        <v>3334279</v>
      </c>
    </row>
    <row r="29" spans="1:11" ht="15.95" customHeight="1" x14ac:dyDescent="0.25">
      <c r="A29" s="899" t="s">
        <v>908</v>
      </c>
      <c r="B29" s="296"/>
      <c r="C29" s="904"/>
      <c r="D29" s="884" t="s">
        <v>733</v>
      </c>
      <c r="E29" s="123"/>
      <c r="F29" s="123"/>
      <c r="G29" s="122"/>
      <c r="H29" s="900">
        <v>39</v>
      </c>
      <c r="I29" s="900">
        <v>24000</v>
      </c>
      <c r="J29" s="122"/>
      <c r="K29" s="305">
        <v>3184000</v>
      </c>
    </row>
    <row r="30" spans="1:11" ht="15.95" customHeight="1" x14ac:dyDescent="0.25">
      <c r="A30" s="899" t="s">
        <v>909</v>
      </c>
      <c r="B30" s="296"/>
      <c r="C30" s="904"/>
      <c r="D30" s="884" t="s">
        <v>733</v>
      </c>
      <c r="E30" s="123"/>
      <c r="F30" s="123"/>
      <c r="G30" s="122"/>
      <c r="H30" s="900">
        <v>28</v>
      </c>
      <c r="I30" s="900">
        <v>4213</v>
      </c>
      <c r="J30" s="122"/>
      <c r="K30" s="124">
        <v>2880000</v>
      </c>
    </row>
    <row r="31" spans="1:11" ht="15.95" customHeight="1" x14ac:dyDescent="0.25">
      <c r="A31" s="899" t="s">
        <v>910</v>
      </c>
      <c r="B31" s="296"/>
      <c r="C31" s="904"/>
      <c r="D31" s="884" t="s">
        <v>733</v>
      </c>
      <c r="E31" s="123"/>
      <c r="F31" s="123"/>
      <c r="G31" s="122"/>
      <c r="H31" s="900"/>
      <c r="I31" s="900"/>
      <c r="J31" s="122"/>
      <c r="K31" s="124">
        <v>2400000</v>
      </c>
    </row>
    <row r="32" spans="1:11" ht="15.95" customHeight="1" x14ac:dyDescent="0.25">
      <c r="A32" s="121" t="s">
        <v>911</v>
      </c>
      <c r="B32" s="296" t="s">
        <v>912</v>
      </c>
      <c r="C32" s="904"/>
      <c r="D32" s="884" t="s">
        <v>733</v>
      </c>
      <c r="E32" s="123"/>
      <c r="F32" s="123"/>
      <c r="G32" s="900">
        <v>5722</v>
      </c>
      <c r="H32" s="900"/>
      <c r="I32" s="900"/>
      <c r="J32" s="122"/>
      <c r="K32" s="124"/>
    </row>
    <row r="33" spans="1:11" ht="15.95" customHeight="1" x14ac:dyDescent="0.25">
      <c r="A33" s="121" t="s">
        <v>913</v>
      </c>
      <c r="B33" s="296" t="s">
        <v>907</v>
      </c>
      <c r="C33" s="904" t="s">
        <v>139</v>
      </c>
      <c r="D33" s="884" t="s">
        <v>733</v>
      </c>
      <c r="E33" s="123"/>
      <c r="F33" s="123"/>
      <c r="G33" s="900">
        <v>443</v>
      </c>
      <c r="H33" s="900"/>
      <c r="I33" s="900"/>
      <c r="J33" s="122"/>
      <c r="K33" s="124"/>
    </row>
    <row r="34" spans="1:11" ht="15.95" customHeight="1" x14ac:dyDescent="0.25">
      <c r="A34" s="899" t="s">
        <v>914</v>
      </c>
      <c r="B34" s="296" t="s">
        <v>907</v>
      </c>
      <c r="C34" s="904" t="s">
        <v>915</v>
      </c>
      <c r="D34" s="884"/>
      <c r="E34" s="123"/>
      <c r="F34" s="123"/>
      <c r="G34" s="122"/>
      <c r="H34" s="900">
        <v>926</v>
      </c>
      <c r="I34" s="900">
        <v>35342</v>
      </c>
      <c r="J34" s="122"/>
      <c r="K34" s="124">
        <v>2224000</v>
      </c>
    </row>
    <row r="35" spans="1:11" ht="15.95" customHeight="1" x14ac:dyDescent="0.25">
      <c r="A35" s="899" t="s">
        <v>916</v>
      </c>
      <c r="B35" s="296"/>
      <c r="C35" s="122" t="s">
        <v>917</v>
      </c>
      <c r="D35" s="884">
        <v>0.1</v>
      </c>
      <c r="E35" s="187"/>
      <c r="F35" s="187"/>
      <c r="G35" s="187"/>
      <c r="H35" s="907">
        <v>288</v>
      </c>
      <c r="I35" s="907">
        <v>1216</v>
      </c>
      <c r="J35" s="140"/>
      <c r="K35" s="305">
        <v>880000</v>
      </c>
    </row>
    <row r="36" spans="1:11" ht="15.95" customHeight="1" x14ac:dyDescent="0.25">
      <c r="A36" s="899" t="s">
        <v>918</v>
      </c>
      <c r="B36" s="296" t="s">
        <v>919</v>
      </c>
      <c r="C36" s="904" t="s">
        <v>139</v>
      </c>
      <c r="D36" s="884">
        <v>0.01</v>
      </c>
      <c r="E36" s="123"/>
      <c r="F36" s="123"/>
      <c r="G36" s="902">
        <v>2202</v>
      </c>
      <c r="H36" s="900"/>
      <c r="I36" s="900"/>
      <c r="J36" s="140"/>
      <c r="K36" s="124">
        <v>451200</v>
      </c>
    </row>
    <row r="37" spans="1:11" ht="15.95" customHeight="1" x14ac:dyDescent="0.25">
      <c r="A37" s="899" t="s">
        <v>179</v>
      </c>
      <c r="B37" s="296" t="s">
        <v>907</v>
      </c>
      <c r="C37" s="122" t="s">
        <v>917</v>
      </c>
      <c r="D37" s="884" t="s">
        <v>733</v>
      </c>
      <c r="E37" s="187"/>
      <c r="F37" s="187"/>
      <c r="G37" s="187"/>
      <c r="H37" s="907">
        <v>1102</v>
      </c>
      <c r="I37" s="907">
        <v>4285</v>
      </c>
      <c r="J37" s="140"/>
      <c r="K37" s="124">
        <v>287280</v>
      </c>
    </row>
    <row r="38" spans="1:11" ht="15.95" customHeight="1" x14ac:dyDescent="0.25">
      <c r="A38" s="899" t="s">
        <v>920</v>
      </c>
      <c r="B38" s="296"/>
      <c r="C38" s="122" t="s">
        <v>139</v>
      </c>
      <c r="D38" s="884" t="s">
        <v>733</v>
      </c>
      <c r="E38" s="187"/>
      <c r="F38" s="187"/>
      <c r="G38" s="187"/>
      <c r="H38" s="907"/>
      <c r="I38" s="907"/>
      <c r="J38" s="140"/>
      <c r="K38" s="124">
        <v>880000</v>
      </c>
    </row>
    <row r="39" spans="1:11" ht="15.95" customHeight="1" x14ac:dyDescent="0.25">
      <c r="A39" s="899" t="s">
        <v>887</v>
      </c>
      <c r="B39" s="296" t="s">
        <v>907</v>
      </c>
      <c r="C39" s="122"/>
      <c r="D39" s="884" t="s">
        <v>733</v>
      </c>
      <c r="E39" s="187"/>
      <c r="F39" s="187"/>
      <c r="G39" s="187"/>
      <c r="H39" s="907">
        <v>2.3199999999999998</v>
      </c>
      <c r="I39" s="907">
        <v>7815</v>
      </c>
      <c r="J39" s="140"/>
      <c r="K39" s="124">
        <v>824000</v>
      </c>
    </row>
    <row r="40" spans="1:11" ht="15.95" customHeight="1" x14ac:dyDescent="0.25">
      <c r="A40" s="899" t="s">
        <v>315</v>
      </c>
      <c r="B40" s="296"/>
      <c r="C40" s="122" t="s">
        <v>921</v>
      </c>
      <c r="D40" s="884" t="s">
        <v>733</v>
      </c>
      <c r="E40" s="187"/>
      <c r="F40" s="187"/>
      <c r="G40" s="187"/>
      <c r="H40" s="907">
        <v>28</v>
      </c>
      <c r="I40" s="907">
        <v>4793</v>
      </c>
      <c r="J40" s="140"/>
      <c r="K40" s="124">
        <v>120960</v>
      </c>
    </row>
    <row r="41" spans="1:11" ht="15.95" customHeight="1" x14ac:dyDescent="0.25">
      <c r="A41" s="899" t="s">
        <v>922</v>
      </c>
      <c r="B41" s="296"/>
      <c r="C41" s="122" t="s">
        <v>923</v>
      </c>
      <c r="D41" s="884" t="s">
        <v>924</v>
      </c>
      <c r="E41" s="908">
        <v>0.03</v>
      </c>
      <c r="F41" s="908">
        <v>0.2</v>
      </c>
      <c r="G41" s="187"/>
      <c r="H41" s="907">
        <v>826</v>
      </c>
      <c r="I41" s="907">
        <v>4718</v>
      </c>
      <c r="J41" s="140"/>
      <c r="K41" s="124">
        <v>120960</v>
      </c>
    </row>
    <row r="42" spans="1:11" ht="15.95" customHeight="1" x14ac:dyDescent="0.25">
      <c r="A42" s="899" t="s">
        <v>384</v>
      </c>
      <c r="B42" s="296" t="s">
        <v>925</v>
      </c>
      <c r="C42" s="122"/>
      <c r="D42" s="884" t="s">
        <v>897</v>
      </c>
      <c r="E42" s="909">
        <v>2.5000000000000001E-2</v>
      </c>
      <c r="F42" s="908">
        <v>0.1</v>
      </c>
      <c r="G42" s="187"/>
      <c r="H42" s="907"/>
      <c r="I42" s="907"/>
      <c r="J42" s="140"/>
      <c r="K42" s="124">
        <v>120960</v>
      </c>
    </row>
    <row r="43" spans="1:11" ht="15.95" customHeight="1" x14ac:dyDescent="0.25">
      <c r="A43" s="899" t="s">
        <v>926</v>
      </c>
      <c r="B43" s="296"/>
      <c r="C43" s="122"/>
      <c r="D43" s="884"/>
      <c r="E43" s="910"/>
      <c r="F43" s="910"/>
      <c r="G43" s="187"/>
      <c r="H43" s="907"/>
      <c r="I43" s="907"/>
      <c r="J43" s="140"/>
      <c r="K43" s="124">
        <v>120960</v>
      </c>
    </row>
    <row r="44" spans="1:11" ht="15.95" customHeight="1" x14ac:dyDescent="0.25">
      <c r="A44" s="899" t="s">
        <v>927</v>
      </c>
      <c r="B44" s="296"/>
      <c r="C44" s="122"/>
      <c r="D44" s="884"/>
      <c r="E44" s="910"/>
      <c r="F44" s="910"/>
      <c r="G44" s="187"/>
      <c r="H44" s="907"/>
      <c r="I44" s="907"/>
      <c r="J44" s="140"/>
      <c r="K44" s="124">
        <v>60480</v>
      </c>
    </row>
    <row r="45" spans="1:11" ht="15.95" customHeight="1" x14ac:dyDescent="0.25">
      <c r="A45" s="899" t="s">
        <v>928</v>
      </c>
      <c r="B45" s="296" t="s">
        <v>929</v>
      </c>
      <c r="C45" s="122" t="s">
        <v>930</v>
      </c>
      <c r="D45" s="884">
        <v>0.01</v>
      </c>
      <c r="E45" s="910"/>
      <c r="F45" s="910"/>
      <c r="G45" s="187"/>
      <c r="H45" s="907"/>
      <c r="I45" s="907"/>
      <c r="J45" s="140"/>
      <c r="K45" s="124">
        <v>60480</v>
      </c>
    </row>
    <row r="46" spans="1:11" ht="15.95" customHeight="1" x14ac:dyDescent="0.25">
      <c r="A46" s="118" t="s">
        <v>191</v>
      </c>
      <c r="B46" s="119"/>
      <c r="C46" s="119"/>
      <c r="D46" s="125"/>
      <c r="E46" s="125"/>
      <c r="F46" s="125"/>
      <c r="G46" s="119"/>
      <c r="H46" s="119"/>
      <c r="I46" s="119"/>
      <c r="J46" s="119"/>
      <c r="K46" s="120">
        <f>SUM(K47:K47)</f>
        <v>880000</v>
      </c>
    </row>
    <row r="47" spans="1:11" ht="15.95" customHeight="1" x14ac:dyDescent="0.25">
      <c r="A47" s="899" t="s">
        <v>931</v>
      </c>
      <c r="B47" s="296"/>
      <c r="C47" s="122" t="s">
        <v>930</v>
      </c>
      <c r="D47" s="123" t="s">
        <v>897</v>
      </c>
      <c r="E47" s="123"/>
      <c r="F47" s="123"/>
      <c r="G47" s="902">
        <v>216</v>
      </c>
      <c r="H47" s="900"/>
      <c r="I47" s="122"/>
      <c r="J47" s="122"/>
      <c r="K47" s="124">
        <v>880000</v>
      </c>
    </row>
    <row r="48" spans="1:11" ht="15.95" customHeight="1" x14ac:dyDescent="0.25">
      <c r="A48" s="133" t="s">
        <v>192</v>
      </c>
      <c r="B48" s="134"/>
      <c r="C48" s="134"/>
      <c r="D48" s="135"/>
      <c r="E48" s="135"/>
      <c r="F48" s="135"/>
      <c r="G48" s="134"/>
      <c r="H48" s="134"/>
      <c r="I48" s="134"/>
      <c r="J48" s="134"/>
      <c r="K48" s="136">
        <f>SUM(K49)</f>
        <v>0</v>
      </c>
    </row>
    <row r="49" spans="1:12" s="110" customFormat="1" ht="15.95" customHeight="1" x14ac:dyDescent="0.25">
      <c r="A49" s="148"/>
      <c r="B49" s="140"/>
      <c r="C49" s="140"/>
      <c r="D49" s="141"/>
      <c r="E49" s="141"/>
      <c r="F49" s="141"/>
      <c r="G49" s="140"/>
      <c r="H49" s="140"/>
      <c r="I49" s="140"/>
      <c r="J49" s="140"/>
      <c r="K49" s="142"/>
    </row>
    <row r="50" spans="1:12" s="110" customFormat="1" ht="15.95" customHeight="1" x14ac:dyDescent="0.25">
      <c r="A50" s="118" t="s">
        <v>193</v>
      </c>
      <c r="B50" s="119"/>
      <c r="C50" s="119"/>
      <c r="D50" s="125"/>
      <c r="E50" s="125"/>
      <c r="F50" s="125"/>
      <c r="G50" s="119"/>
      <c r="H50" s="119"/>
      <c r="I50" s="119"/>
      <c r="J50" s="119"/>
      <c r="K50" s="120">
        <f>SUM(K51:K54)</f>
        <v>8160000</v>
      </c>
    </row>
    <row r="51" spans="1:12" ht="15.95" customHeight="1" x14ac:dyDescent="0.25">
      <c r="A51" s="899" t="s">
        <v>932</v>
      </c>
      <c r="B51" s="903" t="s">
        <v>933</v>
      </c>
      <c r="C51" s="122" t="s">
        <v>139</v>
      </c>
      <c r="D51" s="884" t="s">
        <v>733</v>
      </c>
      <c r="E51" s="123"/>
      <c r="F51" s="123"/>
      <c r="G51" s="122"/>
      <c r="H51" s="900"/>
      <c r="I51" s="122"/>
      <c r="J51" s="122"/>
      <c r="K51" s="305">
        <v>2880000</v>
      </c>
    </row>
    <row r="52" spans="1:12" ht="21.75" customHeight="1" x14ac:dyDescent="0.25">
      <c r="A52" s="899" t="s">
        <v>582</v>
      </c>
      <c r="B52" s="296"/>
      <c r="C52" s="122" t="s">
        <v>934</v>
      </c>
      <c r="D52" s="884" t="s">
        <v>733</v>
      </c>
      <c r="E52" s="123"/>
      <c r="F52" s="123"/>
      <c r="G52" s="122"/>
      <c r="H52" s="900"/>
      <c r="I52" s="900"/>
      <c r="J52" s="122"/>
      <c r="K52" s="305">
        <v>2400000</v>
      </c>
    </row>
    <row r="53" spans="1:12" ht="15.95" customHeight="1" x14ac:dyDescent="0.25">
      <c r="A53" s="899" t="s">
        <v>935</v>
      </c>
      <c r="B53" s="296" t="s">
        <v>936</v>
      </c>
      <c r="C53" s="122" t="s">
        <v>139</v>
      </c>
      <c r="D53" s="884" t="s">
        <v>897</v>
      </c>
      <c r="E53" s="123"/>
      <c r="F53" s="123"/>
      <c r="G53" s="122"/>
      <c r="H53" s="900"/>
      <c r="I53" s="900"/>
      <c r="J53" s="122"/>
      <c r="K53" s="124">
        <v>1440000</v>
      </c>
      <c r="L53" s="911"/>
    </row>
    <row r="54" spans="1:12" x14ac:dyDescent="0.25">
      <c r="A54" s="899" t="s">
        <v>937</v>
      </c>
      <c r="B54" s="296" t="s">
        <v>936</v>
      </c>
      <c r="C54" s="122" t="s">
        <v>139</v>
      </c>
      <c r="D54" s="884" t="s">
        <v>897</v>
      </c>
      <c r="E54" s="123"/>
      <c r="F54" s="123"/>
      <c r="G54" s="122"/>
      <c r="H54" s="900"/>
      <c r="I54" s="900"/>
      <c r="J54" s="122"/>
      <c r="K54" s="305">
        <v>1440000</v>
      </c>
    </row>
    <row r="55" spans="1:12" x14ac:dyDescent="0.25">
      <c r="A55" s="149" t="s">
        <v>197</v>
      </c>
      <c r="B55" s="150"/>
      <c r="C55" s="150"/>
      <c r="D55" s="151"/>
      <c r="E55" s="151"/>
      <c r="F55" s="151"/>
      <c r="G55" s="150"/>
      <c r="H55" s="150"/>
      <c r="I55" s="150"/>
      <c r="J55" s="150"/>
      <c r="K55" s="152">
        <f>+K50+K48+K46+K22+K19+K12+K10</f>
        <v>223941567</v>
      </c>
    </row>
    <row r="56" spans="1:12" x14ac:dyDescent="0.25">
      <c r="A56" s="153"/>
      <c r="B56" s="154"/>
      <c r="C56" s="154"/>
      <c r="D56" s="154"/>
      <c r="E56" s="154"/>
      <c r="F56" s="154"/>
      <c r="G56" s="154"/>
      <c r="H56" s="154"/>
      <c r="I56" s="154"/>
      <c r="J56" s="154"/>
      <c r="K56" s="154"/>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80" zoomScaleNormal="80" workbookViewId="0">
      <selection activeCell="C28" sqref="C28"/>
    </sheetView>
  </sheetViews>
  <sheetFormatPr baseColWidth="10" defaultRowHeight="15" x14ac:dyDescent="0.25"/>
  <cols>
    <col min="1" max="1" width="67" style="75" customWidth="1"/>
    <col min="2" max="2" width="22.140625" style="75" customWidth="1"/>
    <col min="3" max="3" width="19.28515625" style="75" customWidth="1"/>
    <col min="4" max="4" width="16.5703125" style="75" bestFit="1" customWidth="1"/>
    <col min="5" max="5" width="14.140625" style="75" customWidth="1"/>
    <col min="6" max="6" width="13" style="75" customWidth="1"/>
    <col min="7" max="7" width="15.28515625" style="75" customWidth="1"/>
    <col min="8" max="8" width="13.5703125" style="75" customWidth="1"/>
    <col min="9" max="9" width="12.140625" style="75" customWidth="1"/>
    <col min="10" max="10" width="15.7109375" style="75" customWidth="1"/>
    <col min="11" max="11" width="24.5703125" style="75" customWidth="1"/>
    <col min="12" max="13" width="1.7109375" style="75" customWidth="1"/>
    <col min="14" max="256" width="11.42578125" style="75"/>
    <col min="257" max="257" width="67" style="75" customWidth="1"/>
    <col min="258" max="258" width="22.140625" style="75" customWidth="1"/>
    <col min="259" max="259" width="19.28515625" style="75" customWidth="1"/>
    <col min="260" max="260" width="16.5703125" style="75" bestFit="1" customWidth="1"/>
    <col min="261" max="261" width="14.140625" style="75" customWidth="1"/>
    <col min="262" max="262" width="13" style="75" customWidth="1"/>
    <col min="263" max="263" width="15.28515625" style="75" customWidth="1"/>
    <col min="264" max="264" width="13.5703125" style="75" customWidth="1"/>
    <col min="265" max="265" width="12.140625" style="75" customWidth="1"/>
    <col min="266" max="266" width="15.7109375" style="75" customWidth="1"/>
    <col min="267" max="267" width="24.5703125" style="75" customWidth="1"/>
    <col min="268" max="269" width="1.7109375" style="75" customWidth="1"/>
    <col min="270" max="512" width="11.42578125" style="75"/>
    <col min="513" max="513" width="67" style="75" customWidth="1"/>
    <col min="514" max="514" width="22.140625" style="75" customWidth="1"/>
    <col min="515" max="515" width="19.28515625" style="75" customWidth="1"/>
    <col min="516" max="516" width="16.5703125" style="75" bestFit="1" customWidth="1"/>
    <col min="517" max="517" width="14.140625" style="75" customWidth="1"/>
    <col min="518" max="518" width="13" style="75" customWidth="1"/>
    <col min="519" max="519" width="15.28515625" style="75" customWidth="1"/>
    <col min="520" max="520" width="13.5703125" style="75" customWidth="1"/>
    <col min="521" max="521" width="12.140625" style="75" customWidth="1"/>
    <col min="522" max="522" width="15.7109375" style="75" customWidth="1"/>
    <col min="523" max="523" width="24.5703125" style="75" customWidth="1"/>
    <col min="524" max="525" width="1.7109375" style="75" customWidth="1"/>
    <col min="526" max="768" width="11.42578125" style="75"/>
    <col min="769" max="769" width="67" style="75" customWidth="1"/>
    <col min="770" max="770" width="22.140625" style="75" customWidth="1"/>
    <col min="771" max="771" width="19.28515625" style="75" customWidth="1"/>
    <col min="772" max="772" width="16.5703125" style="75" bestFit="1" customWidth="1"/>
    <col min="773" max="773" width="14.140625" style="75" customWidth="1"/>
    <col min="774" max="774" width="13" style="75" customWidth="1"/>
    <col min="775" max="775" width="15.28515625" style="75" customWidth="1"/>
    <col min="776" max="776" width="13.5703125" style="75" customWidth="1"/>
    <col min="777" max="777" width="12.140625" style="75" customWidth="1"/>
    <col min="778" max="778" width="15.7109375" style="75" customWidth="1"/>
    <col min="779" max="779" width="24.5703125" style="75" customWidth="1"/>
    <col min="780" max="781" width="1.7109375" style="75" customWidth="1"/>
    <col min="782" max="1024" width="11.42578125" style="75"/>
    <col min="1025" max="1025" width="67" style="75" customWidth="1"/>
    <col min="1026" max="1026" width="22.140625" style="75" customWidth="1"/>
    <col min="1027" max="1027" width="19.28515625" style="75" customWidth="1"/>
    <col min="1028" max="1028" width="16.5703125" style="75" bestFit="1" customWidth="1"/>
    <col min="1029" max="1029" width="14.140625" style="75" customWidth="1"/>
    <col min="1030" max="1030" width="13" style="75" customWidth="1"/>
    <col min="1031" max="1031" width="15.28515625" style="75" customWidth="1"/>
    <col min="1032" max="1032" width="13.5703125" style="75" customWidth="1"/>
    <col min="1033" max="1033" width="12.140625" style="75" customWidth="1"/>
    <col min="1034" max="1034" width="15.7109375" style="75" customWidth="1"/>
    <col min="1035" max="1035" width="24.5703125" style="75" customWidth="1"/>
    <col min="1036" max="1037" width="1.7109375" style="75" customWidth="1"/>
    <col min="1038" max="1280" width="11.42578125" style="75"/>
    <col min="1281" max="1281" width="67" style="75" customWidth="1"/>
    <col min="1282" max="1282" width="22.140625" style="75" customWidth="1"/>
    <col min="1283" max="1283" width="19.28515625" style="75" customWidth="1"/>
    <col min="1284" max="1284" width="16.5703125" style="75" bestFit="1" customWidth="1"/>
    <col min="1285" max="1285" width="14.140625" style="75" customWidth="1"/>
    <col min="1286" max="1286" width="13" style="75" customWidth="1"/>
    <col min="1287" max="1287" width="15.28515625" style="75" customWidth="1"/>
    <col min="1288" max="1288" width="13.5703125" style="75" customWidth="1"/>
    <col min="1289" max="1289" width="12.140625" style="75" customWidth="1"/>
    <col min="1290" max="1290" width="15.7109375" style="75" customWidth="1"/>
    <col min="1291" max="1291" width="24.5703125" style="75" customWidth="1"/>
    <col min="1292" max="1293" width="1.7109375" style="75" customWidth="1"/>
    <col min="1294" max="1536" width="11.42578125" style="75"/>
    <col min="1537" max="1537" width="67" style="75" customWidth="1"/>
    <col min="1538" max="1538" width="22.140625" style="75" customWidth="1"/>
    <col min="1539" max="1539" width="19.28515625" style="75" customWidth="1"/>
    <col min="1540" max="1540" width="16.5703125" style="75" bestFit="1" customWidth="1"/>
    <col min="1541" max="1541" width="14.140625" style="75" customWidth="1"/>
    <col min="1542" max="1542" width="13" style="75" customWidth="1"/>
    <col min="1543" max="1543" width="15.28515625" style="75" customWidth="1"/>
    <col min="1544" max="1544" width="13.5703125" style="75" customWidth="1"/>
    <col min="1545" max="1545" width="12.140625" style="75" customWidth="1"/>
    <col min="1546" max="1546" width="15.7109375" style="75" customWidth="1"/>
    <col min="1547" max="1547" width="24.5703125" style="75" customWidth="1"/>
    <col min="1548" max="1549" width="1.7109375" style="75" customWidth="1"/>
    <col min="1550" max="1792" width="11.42578125" style="75"/>
    <col min="1793" max="1793" width="67" style="75" customWidth="1"/>
    <col min="1794" max="1794" width="22.140625" style="75" customWidth="1"/>
    <col min="1795" max="1795" width="19.28515625" style="75" customWidth="1"/>
    <col min="1796" max="1796" width="16.5703125" style="75" bestFit="1" customWidth="1"/>
    <col min="1797" max="1797" width="14.140625" style="75" customWidth="1"/>
    <col min="1798" max="1798" width="13" style="75" customWidth="1"/>
    <col min="1799" max="1799" width="15.28515625" style="75" customWidth="1"/>
    <col min="1800" max="1800" width="13.5703125" style="75" customWidth="1"/>
    <col min="1801" max="1801" width="12.140625" style="75" customWidth="1"/>
    <col min="1802" max="1802" width="15.7109375" style="75" customWidth="1"/>
    <col min="1803" max="1803" width="24.5703125" style="75" customWidth="1"/>
    <col min="1804" max="1805" width="1.7109375" style="75" customWidth="1"/>
    <col min="1806" max="2048" width="11.42578125" style="75"/>
    <col min="2049" max="2049" width="67" style="75" customWidth="1"/>
    <col min="2050" max="2050" width="22.140625" style="75" customWidth="1"/>
    <col min="2051" max="2051" width="19.28515625" style="75" customWidth="1"/>
    <col min="2052" max="2052" width="16.5703125" style="75" bestFit="1" customWidth="1"/>
    <col min="2053" max="2053" width="14.140625" style="75" customWidth="1"/>
    <col min="2054" max="2054" width="13" style="75" customWidth="1"/>
    <col min="2055" max="2055" width="15.28515625" style="75" customWidth="1"/>
    <col min="2056" max="2056" width="13.5703125" style="75" customWidth="1"/>
    <col min="2057" max="2057" width="12.140625" style="75" customWidth="1"/>
    <col min="2058" max="2058" width="15.7109375" style="75" customWidth="1"/>
    <col min="2059" max="2059" width="24.5703125" style="75" customWidth="1"/>
    <col min="2060" max="2061" width="1.7109375" style="75" customWidth="1"/>
    <col min="2062" max="2304" width="11.42578125" style="75"/>
    <col min="2305" max="2305" width="67" style="75" customWidth="1"/>
    <col min="2306" max="2306" width="22.140625" style="75" customWidth="1"/>
    <col min="2307" max="2307" width="19.28515625" style="75" customWidth="1"/>
    <col min="2308" max="2308" width="16.5703125" style="75" bestFit="1" customWidth="1"/>
    <col min="2309" max="2309" width="14.140625" style="75" customWidth="1"/>
    <col min="2310" max="2310" width="13" style="75" customWidth="1"/>
    <col min="2311" max="2311" width="15.28515625" style="75" customWidth="1"/>
    <col min="2312" max="2312" width="13.5703125" style="75" customWidth="1"/>
    <col min="2313" max="2313" width="12.140625" style="75" customWidth="1"/>
    <col min="2314" max="2314" width="15.7109375" style="75" customWidth="1"/>
    <col min="2315" max="2315" width="24.5703125" style="75" customWidth="1"/>
    <col min="2316" max="2317" width="1.7109375" style="75" customWidth="1"/>
    <col min="2318" max="2560" width="11.42578125" style="75"/>
    <col min="2561" max="2561" width="67" style="75" customWidth="1"/>
    <col min="2562" max="2562" width="22.140625" style="75" customWidth="1"/>
    <col min="2563" max="2563" width="19.28515625" style="75" customWidth="1"/>
    <col min="2564" max="2564" width="16.5703125" style="75" bestFit="1" customWidth="1"/>
    <col min="2565" max="2565" width="14.140625" style="75" customWidth="1"/>
    <col min="2566" max="2566" width="13" style="75" customWidth="1"/>
    <col min="2567" max="2567" width="15.28515625" style="75" customWidth="1"/>
    <col min="2568" max="2568" width="13.5703125" style="75" customWidth="1"/>
    <col min="2569" max="2569" width="12.140625" style="75" customWidth="1"/>
    <col min="2570" max="2570" width="15.7109375" style="75" customWidth="1"/>
    <col min="2571" max="2571" width="24.5703125" style="75" customWidth="1"/>
    <col min="2572" max="2573" width="1.7109375" style="75" customWidth="1"/>
    <col min="2574" max="2816" width="11.42578125" style="75"/>
    <col min="2817" max="2817" width="67" style="75" customWidth="1"/>
    <col min="2818" max="2818" width="22.140625" style="75" customWidth="1"/>
    <col min="2819" max="2819" width="19.28515625" style="75" customWidth="1"/>
    <col min="2820" max="2820" width="16.5703125" style="75" bestFit="1" customWidth="1"/>
    <col min="2821" max="2821" width="14.140625" style="75" customWidth="1"/>
    <col min="2822" max="2822" width="13" style="75" customWidth="1"/>
    <col min="2823" max="2823" width="15.28515625" style="75" customWidth="1"/>
    <col min="2824" max="2824" width="13.5703125" style="75" customWidth="1"/>
    <col min="2825" max="2825" width="12.140625" style="75" customWidth="1"/>
    <col min="2826" max="2826" width="15.7109375" style="75" customWidth="1"/>
    <col min="2827" max="2827" width="24.5703125" style="75" customWidth="1"/>
    <col min="2828" max="2829" width="1.7109375" style="75" customWidth="1"/>
    <col min="2830" max="3072" width="11.42578125" style="75"/>
    <col min="3073" max="3073" width="67" style="75" customWidth="1"/>
    <col min="3074" max="3074" width="22.140625" style="75" customWidth="1"/>
    <col min="3075" max="3075" width="19.28515625" style="75" customWidth="1"/>
    <col min="3076" max="3076" width="16.5703125" style="75" bestFit="1" customWidth="1"/>
    <col min="3077" max="3077" width="14.140625" style="75" customWidth="1"/>
    <col min="3078" max="3078" width="13" style="75" customWidth="1"/>
    <col min="3079" max="3079" width="15.28515625" style="75" customWidth="1"/>
    <col min="3080" max="3080" width="13.5703125" style="75" customWidth="1"/>
    <col min="3081" max="3081" width="12.140625" style="75" customWidth="1"/>
    <col min="3082" max="3082" width="15.7109375" style="75" customWidth="1"/>
    <col min="3083" max="3083" width="24.5703125" style="75" customWidth="1"/>
    <col min="3084" max="3085" width="1.7109375" style="75" customWidth="1"/>
    <col min="3086" max="3328" width="11.42578125" style="75"/>
    <col min="3329" max="3329" width="67" style="75" customWidth="1"/>
    <col min="3330" max="3330" width="22.140625" style="75" customWidth="1"/>
    <col min="3331" max="3331" width="19.28515625" style="75" customWidth="1"/>
    <col min="3332" max="3332" width="16.5703125" style="75" bestFit="1" customWidth="1"/>
    <col min="3333" max="3333" width="14.140625" style="75" customWidth="1"/>
    <col min="3334" max="3334" width="13" style="75" customWidth="1"/>
    <col min="3335" max="3335" width="15.28515625" style="75" customWidth="1"/>
    <col min="3336" max="3336" width="13.5703125" style="75" customWidth="1"/>
    <col min="3337" max="3337" width="12.140625" style="75" customWidth="1"/>
    <col min="3338" max="3338" width="15.7109375" style="75" customWidth="1"/>
    <col min="3339" max="3339" width="24.5703125" style="75" customWidth="1"/>
    <col min="3340" max="3341" width="1.7109375" style="75" customWidth="1"/>
    <col min="3342" max="3584" width="11.42578125" style="75"/>
    <col min="3585" max="3585" width="67" style="75" customWidth="1"/>
    <col min="3586" max="3586" width="22.140625" style="75" customWidth="1"/>
    <col min="3587" max="3587" width="19.28515625" style="75" customWidth="1"/>
    <col min="3588" max="3588" width="16.5703125" style="75" bestFit="1" customWidth="1"/>
    <col min="3589" max="3589" width="14.140625" style="75" customWidth="1"/>
    <col min="3590" max="3590" width="13" style="75" customWidth="1"/>
    <col min="3591" max="3591" width="15.28515625" style="75" customWidth="1"/>
    <col min="3592" max="3592" width="13.5703125" style="75" customWidth="1"/>
    <col min="3593" max="3593" width="12.140625" style="75" customWidth="1"/>
    <col min="3594" max="3594" width="15.7109375" style="75" customWidth="1"/>
    <col min="3595" max="3595" width="24.5703125" style="75" customWidth="1"/>
    <col min="3596" max="3597" width="1.7109375" style="75" customWidth="1"/>
    <col min="3598" max="3840" width="11.42578125" style="75"/>
    <col min="3841" max="3841" width="67" style="75" customWidth="1"/>
    <col min="3842" max="3842" width="22.140625" style="75" customWidth="1"/>
    <col min="3843" max="3843" width="19.28515625" style="75" customWidth="1"/>
    <col min="3844" max="3844" width="16.5703125" style="75" bestFit="1" customWidth="1"/>
    <col min="3845" max="3845" width="14.140625" style="75" customWidth="1"/>
    <col min="3846" max="3846" width="13" style="75" customWidth="1"/>
    <col min="3847" max="3847" width="15.28515625" style="75" customWidth="1"/>
    <col min="3848" max="3848" width="13.5703125" style="75" customWidth="1"/>
    <col min="3849" max="3849" width="12.140625" style="75" customWidth="1"/>
    <col min="3850" max="3850" width="15.7109375" style="75" customWidth="1"/>
    <col min="3851" max="3851" width="24.5703125" style="75" customWidth="1"/>
    <col min="3852" max="3853" width="1.7109375" style="75" customWidth="1"/>
    <col min="3854" max="4096" width="11.42578125" style="75"/>
    <col min="4097" max="4097" width="67" style="75" customWidth="1"/>
    <col min="4098" max="4098" width="22.140625" style="75" customWidth="1"/>
    <col min="4099" max="4099" width="19.28515625" style="75" customWidth="1"/>
    <col min="4100" max="4100" width="16.5703125" style="75" bestFit="1" customWidth="1"/>
    <col min="4101" max="4101" width="14.140625" style="75" customWidth="1"/>
    <col min="4102" max="4102" width="13" style="75" customWidth="1"/>
    <col min="4103" max="4103" width="15.28515625" style="75" customWidth="1"/>
    <col min="4104" max="4104" width="13.5703125" style="75" customWidth="1"/>
    <col min="4105" max="4105" width="12.140625" style="75" customWidth="1"/>
    <col min="4106" max="4106" width="15.7109375" style="75" customWidth="1"/>
    <col min="4107" max="4107" width="24.5703125" style="75" customWidth="1"/>
    <col min="4108" max="4109" width="1.7109375" style="75" customWidth="1"/>
    <col min="4110" max="4352" width="11.42578125" style="75"/>
    <col min="4353" max="4353" width="67" style="75" customWidth="1"/>
    <col min="4354" max="4354" width="22.140625" style="75" customWidth="1"/>
    <col min="4355" max="4355" width="19.28515625" style="75" customWidth="1"/>
    <col min="4356" max="4356" width="16.5703125" style="75" bestFit="1" customWidth="1"/>
    <col min="4357" max="4357" width="14.140625" style="75" customWidth="1"/>
    <col min="4358" max="4358" width="13" style="75" customWidth="1"/>
    <col min="4359" max="4359" width="15.28515625" style="75" customWidth="1"/>
    <col min="4360" max="4360" width="13.5703125" style="75" customWidth="1"/>
    <col min="4361" max="4361" width="12.140625" style="75" customWidth="1"/>
    <col min="4362" max="4362" width="15.7109375" style="75" customWidth="1"/>
    <col min="4363" max="4363" width="24.5703125" style="75" customWidth="1"/>
    <col min="4364" max="4365" width="1.7109375" style="75" customWidth="1"/>
    <col min="4366" max="4608" width="11.42578125" style="75"/>
    <col min="4609" max="4609" width="67" style="75" customWidth="1"/>
    <col min="4610" max="4610" width="22.140625" style="75" customWidth="1"/>
    <col min="4611" max="4611" width="19.28515625" style="75" customWidth="1"/>
    <col min="4612" max="4612" width="16.5703125" style="75" bestFit="1" customWidth="1"/>
    <col min="4613" max="4613" width="14.140625" style="75" customWidth="1"/>
    <col min="4614" max="4614" width="13" style="75" customWidth="1"/>
    <col min="4615" max="4615" width="15.28515625" style="75" customWidth="1"/>
    <col min="4616" max="4616" width="13.5703125" style="75" customWidth="1"/>
    <col min="4617" max="4617" width="12.140625" style="75" customWidth="1"/>
    <col min="4618" max="4618" width="15.7109375" style="75" customWidth="1"/>
    <col min="4619" max="4619" width="24.5703125" style="75" customWidth="1"/>
    <col min="4620" max="4621" width="1.7109375" style="75" customWidth="1"/>
    <col min="4622" max="4864" width="11.42578125" style="75"/>
    <col min="4865" max="4865" width="67" style="75" customWidth="1"/>
    <col min="4866" max="4866" width="22.140625" style="75" customWidth="1"/>
    <col min="4867" max="4867" width="19.28515625" style="75" customWidth="1"/>
    <col min="4868" max="4868" width="16.5703125" style="75" bestFit="1" customWidth="1"/>
    <col min="4869" max="4869" width="14.140625" style="75" customWidth="1"/>
    <col min="4870" max="4870" width="13" style="75" customWidth="1"/>
    <col min="4871" max="4871" width="15.28515625" style="75" customWidth="1"/>
    <col min="4872" max="4872" width="13.5703125" style="75" customWidth="1"/>
    <col min="4873" max="4873" width="12.140625" style="75" customWidth="1"/>
    <col min="4874" max="4874" width="15.7109375" style="75" customWidth="1"/>
    <col min="4875" max="4875" width="24.5703125" style="75" customWidth="1"/>
    <col min="4876" max="4877" width="1.7109375" style="75" customWidth="1"/>
    <col min="4878" max="5120" width="11.42578125" style="75"/>
    <col min="5121" max="5121" width="67" style="75" customWidth="1"/>
    <col min="5122" max="5122" width="22.140625" style="75" customWidth="1"/>
    <col min="5123" max="5123" width="19.28515625" style="75" customWidth="1"/>
    <col min="5124" max="5124" width="16.5703125" style="75" bestFit="1" customWidth="1"/>
    <col min="5125" max="5125" width="14.140625" style="75" customWidth="1"/>
    <col min="5126" max="5126" width="13" style="75" customWidth="1"/>
    <col min="5127" max="5127" width="15.28515625" style="75" customWidth="1"/>
    <col min="5128" max="5128" width="13.5703125" style="75" customWidth="1"/>
    <col min="5129" max="5129" width="12.140625" style="75" customWidth="1"/>
    <col min="5130" max="5130" width="15.7109375" style="75" customWidth="1"/>
    <col min="5131" max="5131" width="24.5703125" style="75" customWidth="1"/>
    <col min="5132" max="5133" width="1.7109375" style="75" customWidth="1"/>
    <col min="5134" max="5376" width="11.42578125" style="75"/>
    <col min="5377" max="5377" width="67" style="75" customWidth="1"/>
    <col min="5378" max="5378" width="22.140625" style="75" customWidth="1"/>
    <col min="5379" max="5379" width="19.28515625" style="75" customWidth="1"/>
    <col min="5380" max="5380" width="16.5703125" style="75" bestFit="1" customWidth="1"/>
    <col min="5381" max="5381" width="14.140625" style="75" customWidth="1"/>
    <col min="5382" max="5382" width="13" style="75" customWidth="1"/>
    <col min="5383" max="5383" width="15.28515625" style="75" customWidth="1"/>
    <col min="5384" max="5384" width="13.5703125" style="75" customWidth="1"/>
    <col min="5385" max="5385" width="12.140625" style="75" customWidth="1"/>
    <col min="5386" max="5386" width="15.7109375" style="75" customWidth="1"/>
    <col min="5387" max="5387" width="24.5703125" style="75" customWidth="1"/>
    <col min="5388" max="5389" width="1.7109375" style="75" customWidth="1"/>
    <col min="5390" max="5632" width="11.42578125" style="75"/>
    <col min="5633" max="5633" width="67" style="75" customWidth="1"/>
    <col min="5634" max="5634" width="22.140625" style="75" customWidth="1"/>
    <col min="5635" max="5635" width="19.28515625" style="75" customWidth="1"/>
    <col min="5636" max="5636" width="16.5703125" style="75" bestFit="1" customWidth="1"/>
    <col min="5637" max="5637" width="14.140625" style="75" customWidth="1"/>
    <col min="5638" max="5638" width="13" style="75" customWidth="1"/>
    <col min="5639" max="5639" width="15.28515625" style="75" customWidth="1"/>
    <col min="5640" max="5640" width="13.5703125" style="75" customWidth="1"/>
    <col min="5641" max="5641" width="12.140625" style="75" customWidth="1"/>
    <col min="5642" max="5642" width="15.7109375" style="75" customWidth="1"/>
    <col min="5643" max="5643" width="24.5703125" style="75" customWidth="1"/>
    <col min="5644" max="5645" width="1.7109375" style="75" customWidth="1"/>
    <col min="5646" max="5888" width="11.42578125" style="75"/>
    <col min="5889" max="5889" width="67" style="75" customWidth="1"/>
    <col min="5890" max="5890" width="22.140625" style="75" customWidth="1"/>
    <col min="5891" max="5891" width="19.28515625" style="75" customWidth="1"/>
    <col min="5892" max="5892" width="16.5703125" style="75" bestFit="1" customWidth="1"/>
    <col min="5893" max="5893" width="14.140625" style="75" customWidth="1"/>
    <col min="5894" max="5894" width="13" style="75" customWidth="1"/>
    <col min="5895" max="5895" width="15.28515625" style="75" customWidth="1"/>
    <col min="5896" max="5896" width="13.5703125" style="75" customWidth="1"/>
    <col min="5897" max="5897" width="12.140625" style="75" customWidth="1"/>
    <col min="5898" max="5898" width="15.7109375" style="75" customWidth="1"/>
    <col min="5899" max="5899" width="24.5703125" style="75" customWidth="1"/>
    <col min="5900" max="5901" width="1.7109375" style="75" customWidth="1"/>
    <col min="5902" max="6144" width="11.42578125" style="75"/>
    <col min="6145" max="6145" width="67" style="75" customWidth="1"/>
    <col min="6146" max="6146" width="22.140625" style="75" customWidth="1"/>
    <col min="6147" max="6147" width="19.28515625" style="75" customWidth="1"/>
    <col min="6148" max="6148" width="16.5703125" style="75" bestFit="1" customWidth="1"/>
    <col min="6149" max="6149" width="14.140625" style="75" customWidth="1"/>
    <col min="6150" max="6150" width="13" style="75" customWidth="1"/>
    <col min="6151" max="6151" width="15.28515625" style="75" customWidth="1"/>
    <col min="6152" max="6152" width="13.5703125" style="75" customWidth="1"/>
    <col min="6153" max="6153" width="12.140625" style="75" customWidth="1"/>
    <col min="6154" max="6154" width="15.7109375" style="75" customWidth="1"/>
    <col min="6155" max="6155" width="24.5703125" style="75" customWidth="1"/>
    <col min="6156" max="6157" width="1.7109375" style="75" customWidth="1"/>
    <col min="6158" max="6400" width="11.42578125" style="75"/>
    <col min="6401" max="6401" width="67" style="75" customWidth="1"/>
    <col min="6402" max="6402" width="22.140625" style="75" customWidth="1"/>
    <col min="6403" max="6403" width="19.28515625" style="75" customWidth="1"/>
    <col min="6404" max="6404" width="16.5703125" style="75" bestFit="1" customWidth="1"/>
    <col min="6405" max="6405" width="14.140625" style="75" customWidth="1"/>
    <col min="6406" max="6406" width="13" style="75" customWidth="1"/>
    <col min="6407" max="6407" width="15.28515625" style="75" customWidth="1"/>
    <col min="6408" max="6408" width="13.5703125" style="75" customWidth="1"/>
    <col min="6409" max="6409" width="12.140625" style="75" customWidth="1"/>
    <col min="6410" max="6410" width="15.7109375" style="75" customWidth="1"/>
    <col min="6411" max="6411" width="24.5703125" style="75" customWidth="1"/>
    <col min="6412" max="6413" width="1.7109375" style="75" customWidth="1"/>
    <col min="6414" max="6656" width="11.42578125" style="75"/>
    <col min="6657" max="6657" width="67" style="75" customWidth="1"/>
    <col min="6658" max="6658" width="22.140625" style="75" customWidth="1"/>
    <col min="6659" max="6659" width="19.28515625" style="75" customWidth="1"/>
    <col min="6660" max="6660" width="16.5703125" style="75" bestFit="1" customWidth="1"/>
    <col min="6661" max="6661" width="14.140625" style="75" customWidth="1"/>
    <col min="6662" max="6662" width="13" style="75" customWidth="1"/>
    <col min="6663" max="6663" width="15.28515625" style="75" customWidth="1"/>
    <col min="6664" max="6664" width="13.5703125" style="75" customWidth="1"/>
    <col min="6665" max="6665" width="12.140625" style="75" customWidth="1"/>
    <col min="6666" max="6666" width="15.7109375" style="75" customWidth="1"/>
    <col min="6667" max="6667" width="24.5703125" style="75" customWidth="1"/>
    <col min="6668" max="6669" width="1.7109375" style="75" customWidth="1"/>
    <col min="6670" max="6912" width="11.42578125" style="75"/>
    <col min="6913" max="6913" width="67" style="75" customWidth="1"/>
    <col min="6914" max="6914" width="22.140625" style="75" customWidth="1"/>
    <col min="6915" max="6915" width="19.28515625" style="75" customWidth="1"/>
    <col min="6916" max="6916" width="16.5703125" style="75" bestFit="1" customWidth="1"/>
    <col min="6917" max="6917" width="14.140625" style="75" customWidth="1"/>
    <col min="6918" max="6918" width="13" style="75" customWidth="1"/>
    <col min="6919" max="6919" width="15.28515625" style="75" customWidth="1"/>
    <col min="6920" max="6920" width="13.5703125" style="75" customWidth="1"/>
    <col min="6921" max="6921" width="12.140625" style="75" customWidth="1"/>
    <col min="6922" max="6922" width="15.7109375" style="75" customWidth="1"/>
    <col min="6923" max="6923" width="24.5703125" style="75" customWidth="1"/>
    <col min="6924" max="6925" width="1.7109375" style="75" customWidth="1"/>
    <col min="6926" max="7168" width="11.42578125" style="75"/>
    <col min="7169" max="7169" width="67" style="75" customWidth="1"/>
    <col min="7170" max="7170" width="22.140625" style="75" customWidth="1"/>
    <col min="7171" max="7171" width="19.28515625" style="75" customWidth="1"/>
    <col min="7172" max="7172" width="16.5703125" style="75" bestFit="1" customWidth="1"/>
    <col min="7173" max="7173" width="14.140625" style="75" customWidth="1"/>
    <col min="7174" max="7174" width="13" style="75" customWidth="1"/>
    <col min="7175" max="7175" width="15.28515625" style="75" customWidth="1"/>
    <col min="7176" max="7176" width="13.5703125" style="75" customWidth="1"/>
    <col min="7177" max="7177" width="12.140625" style="75" customWidth="1"/>
    <col min="7178" max="7178" width="15.7109375" style="75" customWidth="1"/>
    <col min="7179" max="7179" width="24.5703125" style="75" customWidth="1"/>
    <col min="7180" max="7181" width="1.7109375" style="75" customWidth="1"/>
    <col min="7182" max="7424" width="11.42578125" style="75"/>
    <col min="7425" max="7425" width="67" style="75" customWidth="1"/>
    <col min="7426" max="7426" width="22.140625" style="75" customWidth="1"/>
    <col min="7427" max="7427" width="19.28515625" style="75" customWidth="1"/>
    <col min="7428" max="7428" width="16.5703125" style="75" bestFit="1" customWidth="1"/>
    <col min="7429" max="7429" width="14.140625" style="75" customWidth="1"/>
    <col min="7430" max="7430" width="13" style="75" customWidth="1"/>
    <col min="7431" max="7431" width="15.28515625" style="75" customWidth="1"/>
    <col min="7432" max="7432" width="13.5703125" style="75" customWidth="1"/>
    <col min="7433" max="7433" width="12.140625" style="75" customWidth="1"/>
    <col min="7434" max="7434" width="15.7109375" style="75" customWidth="1"/>
    <col min="7435" max="7435" width="24.5703125" style="75" customWidth="1"/>
    <col min="7436" max="7437" width="1.7109375" style="75" customWidth="1"/>
    <col min="7438" max="7680" width="11.42578125" style="75"/>
    <col min="7681" max="7681" width="67" style="75" customWidth="1"/>
    <col min="7682" max="7682" width="22.140625" style="75" customWidth="1"/>
    <col min="7683" max="7683" width="19.28515625" style="75" customWidth="1"/>
    <col min="7684" max="7684" width="16.5703125" style="75" bestFit="1" customWidth="1"/>
    <col min="7685" max="7685" width="14.140625" style="75" customWidth="1"/>
    <col min="7686" max="7686" width="13" style="75" customWidth="1"/>
    <col min="7687" max="7687" width="15.28515625" style="75" customWidth="1"/>
    <col min="7688" max="7688" width="13.5703125" style="75" customWidth="1"/>
    <col min="7689" max="7689" width="12.140625" style="75" customWidth="1"/>
    <col min="7690" max="7690" width="15.7109375" style="75" customWidth="1"/>
    <col min="7691" max="7691" width="24.5703125" style="75" customWidth="1"/>
    <col min="7692" max="7693" width="1.7109375" style="75" customWidth="1"/>
    <col min="7694" max="7936" width="11.42578125" style="75"/>
    <col min="7937" max="7937" width="67" style="75" customWidth="1"/>
    <col min="7938" max="7938" width="22.140625" style="75" customWidth="1"/>
    <col min="7939" max="7939" width="19.28515625" style="75" customWidth="1"/>
    <col min="7940" max="7940" width="16.5703125" style="75" bestFit="1" customWidth="1"/>
    <col min="7941" max="7941" width="14.140625" style="75" customWidth="1"/>
    <col min="7942" max="7942" width="13" style="75" customWidth="1"/>
    <col min="7943" max="7943" width="15.28515625" style="75" customWidth="1"/>
    <col min="7944" max="7944" width="13.5703125" style="75" customWidth="1"/>
    <col min="7945" max="7945" width="12.140625" style="75" customWidth="1"/>
    <col min="7946" max="7946" width="15.7109375" style="75" customWidth="1"/>
    <col min="7947" max="7947" width="24.5703125" style="75" customWidth="1"/>
    <col min="7948" max="7949" width="1.7109375" style="75" customWidth="1"/>
    <col min="7950" max="8192" width="11.42578125" style="75"/>
    <col min="8193" max="8193" width="67" style="75" customWidth="1"/>
    <col min="8194" max="8194" width="22.140625" style="75" customWidth="1"/>
    <col min="8195" max="8195" width="19.28515625" style="75" customWidth="1"/>
    <col min="8196" max="8196" width="16.5703125" style="75" bestFit="1" customWidth="1"/>
    <col min="8197" max="8197" width="14.140625" style="75" customWidth="1"/>
    <col min="8198" max="8198" width="13" style="75" customWidth="1"/>
    <col min="8199" max="8199" width="15.28515625" style="75" customWidth="1"/>
    <col min="8200" max="8200" width="13.5703125" style="75" customWidth="1"/>
    <col min="8201" max="8201" width="12.140625" style="75" customWidth="1"/>
    <col min="8202" max="8202" width="15.7109375" style="75" customWidth="1"/>
    <col min="8203" max="8203" width="24.5703125" style="75" customWidth="1"/>
    <col min="8204" max="8205" width="1.7109375" style="75" customWidth="1"/>
    <col min="8206" max="8448" width="11.42578125" style="75"/>
    <col min="8449" max="8449" width="67" style="75" customWidth="1"/>
    <col min="8450" max="8450" width="22.140625" style="75" customWidth="1"/>
    <col min="8451" max="8451" width="19.28515625" style="75" customWidth="1"/>
    <col min="8452" max="8452" width="16.5703125" style="75" bestFit="1" customWidth="1"/>
    <col min="8453" max="8453" width="14.140625" style="75" customWidth="1"/>
    <col min="8454" max="8454" width="13" style="75" customWidth="1"/>
    <col min="8455" max="8455" width="15.28515625" style="75" customWidth="1"/>
    <col min="8456" max="8456" width="13.5703125" style="75" customWidth="1"/>
    <col min="8457" max="8457" width="12.140625" style="75" customWidth="1"/>
    <col min="8458" max="8458" width="15.7109375" style="75" customWidth="1"/>
    <col min="8459" max="8459" width="24.5703125" style="75" customWidth="1"/>
    <col min="8460" max="8461" width="1.7109375" style="75" customWidth="1"/>
    <col min="8462" max="8704" width="11.42578125" style="75"/>
    <col min="8705" max="8705" width="67" style="75" customWidth="1"/>
    <col min="8706" max="8706" width="22.140625" style="75" customWidth="1"/>
    <col min="8707" max="8707" width="19.28515625" style="75" customWidth="1"/>
    <col min="8708" max="8708" width="16.5703125" style="75" bestFit="1" customWidth="1"/>
    <col min="8709" max="8709" width="14.140625" style="75" customWidth="1"/>
    <col min="8710" max="8710" width="13" style="75" customWidth="1"/>
    <col min="8711" max="8711" width="15.28515625" style="75" customWidth="1"/>
    <col min="8712" max="8712" width="13.5703125" style="75" customWidth="1"/>
    <col min="8713" max="8713" width="12.140625" style="75" customWidth="1"/>
    <col min="8714" max="8714" width="15.7109375" style="75" customWidth="1"/>
    <col min="8715" max="8715" width="24.5703125" style="75" customWidth="1"/>
    <col min="8716" max="8717" width="1.7109375" style="75" customWidth="1"/>
    <col min="8718" max="8960" width="11.42578125" style="75"/>
    <col min="8961" max="8961" width="67" style="75" customWidth="1"/>
    <col min="8962" max="8962" width="22.140625" style="75" customWidth="1"/>
    <col min="8963" max="8963" width="19.28515625" style="75" customWidth="1"/>
    <col min="8964" max="8964" width="16.5703125" style="75" bestFit="1" customWidth="1"/>
    <col min="8965" max="8965" width="14.140625" style="75" customWidth="1"/>
    <col min="8966" max="8966" width="13" style="75" customWidth="1"/>
    <col min="8967" max="8967" width="15.28515625" style="75" customWidth="1"/>
    <col min="8968" max="8968" width="13.5703125" style="75" customWidth="1"/>
    <col min="8969" max="8969" width="12.140625" style="75" customWidth="1"/>
    <col min="8970" max="8970" width="15.7109375" style="75" customWidth="1"/>
    <col min="8971" max="8971" width="24.5703125" style="75" customWidth="1"/>
    <col min="8972" max="8973" width="1.7109375" style="75" customWidth="1"/>
    <col min="8974" max="9216" width="11.42578125" style="75"/>
    <col min="9217" max="9217" width="67" style="75" customWidth="1"/>
    <col min="9218" max="9218" width="22.140625" style="75" customWidth="1"/>
    <col min="9219" max="9219" width="19.28515625" style="75" customWidth="1"/>
    <col min="9220" max="9220" width="16.5703125" style="75" bestFit="1" customWidth="1"/>
    <col min="9221" max="9221" width="14.140625" style="75" customWidth="1"/>
    <col min="9222" max="9222" width="13" style="75" customWidth="1"/>
    <col min="9223" max="9223" width="15.28515625" style="75" customWidth="1"/>
    <col min="9224" max="9224" width="13.5703125" style="75" customWidth="1"/>
    <col min="9225" max="9225" width="12.140625" style="75" customWidth="1"/>
    <col min="9226" max="9226" width="15.7109375" style="75" customWidth="1"/>
    <col min="9227" max="9227" width="24.5703125" style="75" customWidth="1"/>
    <col min="9228" max="9229" width="1.7109375" style="75" customWidth="1"/>
    <col min="9230" max="9472" width="11.42578125" style="75"/>
    <col min="9473" max="9473" width="67" style="75" customWidth="1"/>
    <col min="9474" max="9474" width="22.140625" style="75" customWidth="1"/>
    <col min="9475" max="9475" width="19.28515625" style="75" customWidth="1"/>
    <col min="9476" max="9476" width="16.5703125" style="75" bestFit="1" customWidth="1"/>
    <col min="9477" max="9477" width="14.140625" style="75" customWidth="1"/>
    <col min="9478" max="9478" width="13" style="75" customWidth="1"/>
    <col min="9479" max="9479" width="15.28515625" style="75" customWidth="1"/>
    <col min="9480" max="9480" width="13.5703125" style="75" customWidth="1"/>
    <col min="9481" max="9481" width="12.140625" style="75" customWidth="1"/>
    <col min="9482" max="9482" width="15.7109375" style="75" customWidth="1"/>
    <col min="9483" max="9483" width="24.5703125" style="75" customWidth="1"/>
    <col min="9484" max="9485" width="1.7109375" style="75" customWidth="1"/>
    <col min="9486" max="9728" width="11.42578125" style="75"/>
    <col min="9729" max="9729" width="67" style="75" customWidth="1"/>
    <col min="9730" max="9730" width="22.140625" style="75" customWidth="1"/>
    <col min="9731" max="9731" width="19.28515625" style="75" customWidth="1"/>
    <col min="9732" max="9732" width="16.5703125" style="75" bestFit="1" customWidth="1"/>
    <col min="9733" max="9733" width="14.140625" style="75" customWidth="1"/>
    <col min="9734" max="9734" width="13" style="75" customWidth="1"/>
    <col min="9735" max="9735" width="15.28515625" style="75" customWidth="1"/>
    <col min="9736" max="9736" width="13.5703125" style="75" customWidth="1"/>
    <col min="9737" max="9737" width="12.140625" style="75" customWidth="1"/>
    <col min="9738" max="9738" width="15.7109375" style="75" customWidth="1"/>
    <col min="9739" max="9739" width="24.5703125" style="75" customWidth="1"/>
    <col min="9740" max="9741" width="1.7109375" style="75" customWidth="1"/>
    <col min="9742" max="9984" width="11.42578125" style="75"/>
    <col min="9985" max="9985" width="67" style="75" customWidth="1"/>
    <col min="9986" max="9986" width="22.140625" style="75" customWidth="1"/>
    <col min="9987" max="9987" width="19.28515625" style="75" customWidth="1"/>
    <col min="9988" max="9988" width="16.5703125" style="75" bestFit="1" customWidth="1"/>
    <col min="9989" max="9989" width="14.140625" style="75" customWidth="1"/>
    <col min="9990" max="9990" width="13" style="75" customWidth="1"/>
    <col min="9991" max="9991" width="15.28515625" style="75" customWidth="1"/>
    <col min="9992" max="9992" width="13.5703125" style="75" customWidth="1"/>
    <col min="9993" max="9993" width="12.140625" style="75" customWidth="1"/>
    <col min="9994" max="9994" width="15.7109375" style="75" customWidth="1"/>
    <col min="9995" max="9995" width="24.5703125" style="75" customWidth="1"/>
    <col min="9996" max="9997" width="1.7109375" style="75" customWidth="1"/>
    <col min="9998" max="10240" width="11.42578125" style="75"/>
    <col min="10241" max="10241" width="67" style="75" customWidth="1"/>
    <col min="10242" max="10242" width="22.140625" style="75" customWidth="1"/>
    <col min="10243" max="10243" width="19.28515625" style="75" customWidth="1"/>
    <col min="10244" max="10244" width="16.5703125" style="75" bestFit="1" customWidth="1"/>
    <col min="10245" max="10245" width="14.140625" style="75" customWidth="1"/>
    <col min="10246" max="10246" width="13" style="75" customWidth="1"/>
    <col min="10247" max="10247" width="15.28515625" style="75" customWidth="1"/>
    <col min="10248" max="10248" width="13.5703125" style="75" customWidth="1"/>
    <col min="10249" max="10249" width="12.140625" style="75" customWidth="1"/>
    <col min="10250" max="10250" width="15.7109375" style="75" customWidth="1"/>
    <col min="10251" max="10251" width="24.5703125" style="75" customWidth="1"/>
    <col min="10252" max="10253" width="1.7109375" style="75" customWidth="1"/>
    <col min="10254" max="10496" width="11.42578125" style="75"/>
    <col min="10497" max="10497" width="67" style="75" customWidth="1"/>
    <col min="10498" max="10498" width="22.140625" style="75" customWidth="1"/>
    <col min="10499" max="10499" width="19.28515625" style="75" customWidth="1"/>
    <col min="10500" max="10500" width="16.5703125" style="75" bestFit="1" customWidth="1"/>
    <col min="10501" max="10501" width="14.140625" style="75" customWidth="1"/>
    <col min="10502" max="10502" width="13" style="75" customWidth="1"/>
    <col min="10503" max="10503" width="15.28515625" style="75" customWidth="1"/>
    <col min="10504" max="10504" width="13.5703125" style="75" customWidth="1"/>
    <col min="10505" max="10505" width="12.140625" style="75" customWidth="1"/>
    <col min="10506" max="10506" width="15.7109375" style="75" customWidth="1"/>
    <col min="10507" max="10507" width="24.5703125" style="75" customWidth="1"/>
    <col min="10508" max="10509" width="1.7109375" style="75" customWidth="1"/>
    <col min="10510" max="10752" width="11.42578125" style="75"/>
    <col min="10753" max="10753" width="67" style="75" customWidth="1"/>
    <col min="10754" max="10754" width="22.140625" style="75" customWidth="1"/>
    <col min="10755" max="10755" width="19.28515625" style="75" customWidth="1"/>
    <col min="10756" max="10756" width="16.5703125" style="75" bestFit="1" customWidth="1"/>
    <col min="10757" max="10757" width="14.140625" style="75" customWidth="1"/>
    <col min="10758" max="10758" width="13" style="75" customWidth="1"/>
    <col min="10759" max="10759" width="15.28515625" style="75" customWidth="1"/>
    <col min="10760" max="10760" width="13.5703125" style="75" customWidth="1"/>
    <col min="10761" max="10761" width="12.140625" style="75" customWidth="1"/>
    <col min="10762" max="10762" width="15.7109375" style="75" customWidth="1"/>
    <col min="10763" max="10763" width="24.5703125" style="75" customWidth="1"/>
    <col min="10764" max="10765" width="1.7109375" style="75" customWidth="1"/>
    <col min="10766" max="11008" width="11.42578125" style="75"/>
    <col min="11009" max="11009" width="67" style="75" customWidth="1"/>
    <col min="11010" max="11010" width="22.140625" style="75" customWidth="1"/>
    <col min="11011" max="11011" width="19.28515625" style="75" customWidth="1"/>
    <col min="11012" max="11012" width="16.5703125" style="75" bestFit="1" customWidth="1"/>
    <col min="11013" max="11013" width="14.140625" style="75" customWidth="1"/>
    <col min="11014" max="11014" width="13" style="75" customWidth="1"/>
    <col min="11015" max="11015" width="15.28515625" style="75" customWidth="1"/>
    <col min="11016" max="11016" width="13.5703125" style="75" customWidth="1"/>
    <col min="11017" max="11017" width="12.140625" style="75" customWidth="1"/>
    <col min="11018" max="11018" width="15.7109375" style="75" customWidth="1"/>
    <col min="11019" max="11019" width="24.5703125" style="75" customWidth="1"/>
    <col min="11020" max="11021" width="1.7109375" style="75" customWidth="1"/>
    <col min="11022" max="11264" width="11.42578125" style="75"/>
    <col min="11265" max="11265" width="67" style="75" customWidth="1"/>
    <col min="11266" max="11266" width="22.140625" style="75" customWidth="1"/>
    <col min="11267" max="11267" width="19.28515625" style="75" customWidth="1"/>
    <col min="11268" max="11268" width="16.5703125" style="75" bestFit="1" customWidth="1"/>
    <col min="11269" max="11269" width="14.140625" style="75" customWidth="1"/>
    <col min="11270" max="11270" width="13" style="75" customWidth="1"/>
    <col min="11271" max="11271" width="15.28515625" style="75" customWidth="1"/>
    <col min="11272" max="11272" width="13.5703125" style="75" customWidth="1"/>
    <col min="11273" max="11273" width="12.140625" style="75" customWidth="1"/>
    <col min="11274" max="11274" width="15.7109375" style="75" customWidth="1"/>
    <col min="11275" max="11275" width="24.5703125" style="75" customWidth="1"/>
    <col min="11276" max="11277" width="1.7109375" style="75" customWidth="1"/>
    <col min="11278" max="11520" width="11.42578125" style="75"/>
    <col min="11521" max="11521" width="67" style="75" customWidth="1"/>
    <col min="11522" max="11522" width="22.140625" style="75" customWidth="1"/>
    <col min="11523" max="11523" width="19.28515625" style="75" customWidth="1"/>
    <col min="11524" max="11524" width="16.5703125" style="75" bestFit="1" customWidth="1"/>
    <col min="11525" max="11525" width="14.140625" style="75" customWidth="1"/>
    <col min="11526" max="11526" width="13" style="75" customWidth="1"/>
    <col min="11527" max="11527" width="15.28515625" style="75" customWidth="1"/>
    <col min="11528" max="11528" width="13.5703125" style="75" customWidth="1"/>
    <col min="11529" max="11529" width="12.140625" style="75" customWidth="1"/>
    <col min="11530" max="11530" width="15.7109375" style="75" customWidth="1"/>
    <col min="11531" max="11531" width="24.5703125" style="75" customWidth="1"/>
    <col min="11532" max="11533" width="1.7109375" style="75" customWidth="1"/>
    <col min="11534" max="11776" width="11.42578125" style="75"/>
    <col min="11777" max="11777" width="67" style="75" customWidth="1"/>
    <col min="11778" max="11778" width="22.140625" style="75" customWidth="1"/>
    <col min="11779" max="11779" width="19.28515625" style="75" customWidth="1"/>
    <col min="11780" max="11780" width="16.5703125" style="75" bestFit="1" customWidth="1"/>
    <col min="11781" max="11781" width="14.140625" style="75" customWidth="1"/>
    <col min="11782" max="11782" width="13" style="75" customWidth="1"/>
    <col min="11783" max="11783" width="15.28515625" style="75" customWidth="1"/>
    <col min="11784" max="11784" width="13.5703125" style="75" customWidth="1"/>
    <col min="11785" max="11785" width="12.140625" style="75" customWidth="1"/>
    <col min="11786" max="11786" width="15.7109375" style="75" customWidth="1"/>
    <col min="11787" max="11787" width="24.5703125" style="75" customWidth="1"/>
    <col min="11788" max="11789" width="1.7109375" style="75" customWidth="1"/>
    <col min="11790" max="12032" width="11.42578125" style="75"/>
    <col min="12033" max="12033" width="67" style="75" customWidth="1"/>
    <col min="12034" max="12034" width="22.140625" style="75" customWidth="1"/>
    <col min="12035" max="12035" width="19.28515625" style="75" customWidth="1"/>
    <col min="12036" max="12036" width="16.5703125" style="75" bestFit="1" customWidth="1"/>
    <col min="12037" max="12037" width="14.140625" style="75" customWidth="1"/>
    <col min="12038" max="12038" width="13" style="75" customWidth="1"/>
    <col min="12039" max="12039" width="15.28515625" style="75" customWidth="1"/>
    <col min="12040" max="12040" width="13.5703125" style="75" customWidth="1"/>
    <col min="12041" max="12041" width="12.140625" style="75" customWidth="1"/>
    <col min="12042" max="12042" width="15.7109375" style="75" customWidth="1"/>
    <col min="12043" max="12043" width="24.5703125" style="75" customWidth="1"/>
    <col min="12044" max="12045" width="1.7109375" style="75" customWidth="1"/>
    <col min="12046" max="12288" width="11.42578125" style="75"/>
    <col min="12289" max="12289" width="67" style="75" customWidth="1"/>
    <col min="12290" max="12290" width="22.140625" style="75" customWidth="1"/>
    <col min="12291" max="12291" width="19.28515625" style="75" customWidth="1"/>
    <col min="12292" max="12292" width="16.5703125" style="75" bestFit="1" customWidth="1"/>
    <col min="12293" max="12293" width="14.140625" style="75" customWidth="1"/>
    <col min="12294" max="12294" width="13" style="75" customWidth="1"/>
    <col min="12295" max="12295" width="15.28515625" style="75" customWidth="1"/>
    <col min="12296" max="12296" width="13.5703125" style="75" customWidth="1"/>
    <col min="12297" max="12297" width="12.140625" style="75" customWidth="1"/>
    <col min="12298" max="12298" width="15.7109375" style="75" customWidth="1"/>
    <col min="12299" max="12299" width="24.5703125" style="75" customWidth="1"/>
    <col min="12300" max="12301" width="1.7109375" style="75" customWidth="1"/>
    <col min="12302" max="12544" width="11.42578125" style="75"/>
    <col min="12545" max="12545" width="67" style="75" customWidth="1"/>
    <col min="12546" max="12546" width="22.140625" style="75" customWidth="1"/>
    <col min="12547" max="12547" width="19.28515625" style="75" customWidth="1"/>
    <col min="12548" max="12548" width="16.5703125" style="75" bestFit="1" customWidth="1"/>
    <col min="12549" max="12549" width="14.140625" style="75" customWidth="1"/>
    <col min="12550" max="12550" width="13" style="75" customWidth="1"/>
    <col min="12551" max="12551" width="15.28515625" style="75" customWidth="1"/>
    <col min="12552" max="12552" width="13.5703125" style="75" customWidth="1"/>
    <col min="12553" max="12553" width="12.140625" style="75" customWidth="1"/>
    <col min="12554" max="12554" width="15.7109375" style="75" customWidth="1"/>
    <col min="12555" max="12555" width="24.5703125" style="75" customWidth="1"/>
    <col min="12556" max="12557" width="1.7109375" style="75" customWidth="1"/>
    <col min="12558" max="12800" width="11.42578125" style="75"/>
    <col min="12801" max="12801" width="67" style="75" customWidth="1"/>
    <col min="12802" max="12802" width="22.140625" style="75" customWidth="1"/>
    <col min="12803" max="12803" width="19.28515625" style="75" customWidth="1"/>
    <col min="12804" max="12804" width="16.5703125" style="75" bestFit="1" customWidth="1"/>
    <col min="12805" max="12805" width="14.140625" style="75" customWidth="1"/>
    <col min="12806" max="12806" width="13" style="75" customWidth="1"/>
    <col min="12807" max="12807" width="15.28515625" style="75" customWidth="1"/>
    <col min="12808" max="12808" width="13.5703125" style="75" customWidth="1"/>
    <col min="12809" max="12809" width="12.140625" style="75" customWidth="1"/>
    <col min="12810" max="12810" width="15.7109375" style="75" customWidth="1"/>
    <col min="12811" max="12811" width="24.5703125" style="75" customWidth="1"/>
    <col min="12812" max="12813" width="1.7109375" style="75" customWidth="1"/>
    <col min="12814" max="13056" width="11.42578125" style="75"/>
    <col min="13057" max="13057" width="67" style="75" customWidth="1"/>
    <col min="13058" max="13058" width="22.140625" style="75" customWidth="1"/>
    <col min="13059" max="13059" width="19.28515625" style="75" customWidth="1"/>
    <col min="13060" max="13060" width="16.5703125" style="75" bestFit="1" customWidth="1"/>
    <col min="13061" max="13061" width="14.140625" style="75" customWidth="1"/>
    <col min="13062" max="13062" width="13" style="75" customWidth="1"/>
    <col min="13063" max="13063" width="15.28515625" style="75" customWidth="1"/>
    <col min="13064" max="13064" width="13.5703125" style="75" customWidth="1"/>
    <col min="13065" max="13065" width="12.140625" style="75" customWidth="1"/>
    <col min="13066" max="13066" width="15.7109375" style="75" customWidth="1"/>
    <col min="13067" max="13067" width="24.5703125" style="75" customWidth="1"/>
    <col min="13068" max="13069" width="1.7109375" style="75" customWidth="1"/>
    <col min="13070" max="13312" width="11.42578125" style="75"/>
    <col min="13313" max="13313" width="67" style="75" customWidth="1"/>
    <col min="13314" max="13314" width="22.140625" style="75" customWidth="1"/>
    <col min="13315" max="13315" width="19.28515625" style="75" customWidth="1"/>
    <col min="13316" max="13316" width="16.5703125" style="75" bestFit="1" customWidth="1"/>
    <col min="13317" max="13317" width="14.140625" style="75" customWidth="1"/>
    <col min="13318" max="13318" width="13" style="75" customWidth="1"/>
    <col min="13319" max="13319" width="15.28515625" style="75" customWidth="1"/>
    <col min="13320" max="13320" width="13.5703125" style="75" customWidth="1"/>
    <col min="13321" max="13321" width="12.140625" style="75" customWidth="1"/>
    <col min="13322" max="13322" width="15.7109375" style="75" customWidth="1"/>
    <col min="13323" max="13323" width="24.5703125" style="75" customWidth="1"/>
    <col min="13324" max="13325" width="1.7109375" style="75" customWidth="1"/>
    <col min="13326" max="13568" width="11.42578125" style="75"/>
    <col min="13569" max="13569" width="67" style="75" customWidth="1"/>
    <col min="13570" max="13570" width="22.140625" style="75" customWidth="1"/>
    <col min="13571" max="13571" width="19.28515625" style="75" customWidth="1"/>
    <col min="13572" max="13572" width="16.5703125" style="75" bestFit="1" customWidth="1"/>
    <col min="13573" max="13573" width="14.140625" style="75" customWidth="1"/>
    <col min="13574" max="13574" width="13" style="75" customWidth="1"/>
    <col min="13575" max="13575" width="15.28515625" style="75" customWidth="1"/>
    <col min="13576" max="13576" width="13.5703125" style="75" customWidth="1"/>
    <col min="13577" max="13577" width="12.140625" style="75" customWidth="1"/>
    <col min="13578" max="13578" width="15.7109375" style="75" customWidth="1"/>
    <col min="13579" max="13579" width="24.5703125" style="75" customWidth="1"/>
    <col min="13580" max="13581" width="1.7109375" style="75" customWidth="1"/>
    <col min="13582" max="13824" width="11.42578125" style="75"/>
    <col min="13825" max="13825" width="67" style="75" customWidth="1"/>
    <col min="13826" max="13826" width="22.140625" style="75" customWidth="1"/>
    <col min="13827" max="13827" width="19.28515625" style="75" customWidth="1"/>
    <col min="13828" max="13828" width="16.5703125" style="75" bestFit="1" customWidth="1"/>
    <col min="13829" max="13829" width="14.140625" style="75" customWidth="1"/>
    <col min="13830" max="13830" width="13" style="75" customWidth="1"/>
    <col min="13831" max="13831" width="15.28515625" style="75" customWidth="1"/>
    <col min="13832" max="13832" width="13.5703125" style="75" customWidth="1"/>
    <col min="13833" max="13833" width="12.140625" style="75" customWidth="1"/>
    <col min="13834" max="13834" width="15.7109375" style="75" customWidth="1"/>
    <col min="13835" max="13835" width="24.5703125" style="75" customWidth="1"/>
    <col min="13836" max="13837" width="1.7109375" style="75" customWidth="1"/>
    <col min="13838" max="14080" width="11.42578125" style="75"/>
    <col min="14081" max="14081" width="67" style="75" customWidth="1"/>
    <col min="14082" max="14082" width="22.140625" style="75" customWidth="1"/>
    <col min="14083" max="14083" width="19.28515625" style="75" customWidth="1"/>
    <col min="14084" max="14084" width="16.5703125" style="75" bestFit="1" customWidth="1"/>
    <col min="14085" max="14085" width="14.140625" style="75" customWidth="1"/>
    <col min="14086" max="14086" width="13" style="75" customWidth="1"/>
    <col min="14087" max="14087" width="15.28515625" style="75" customWidth="1"/>
    <col min="14088" max="14088" width="13.5703125" style="75" customWidth="1"/>
    <col min="14089" max="14089" width="12.140625" style="75" customWidth="1"/>
    <col min="14090" max="14090" width="15.7109375" style="75" customWidth="1"/>
    <col min="14091" max="14091" width="24.5703125" style="75" customWidth="1"/>
    <col min="14092" max="14093" width="1.7109375" style="75" customWidth="1"/>
    <col min="14094" max="14336" width="11.42578125" style="75"/>
    <col min="14337" max="14337" width="67" style="75" customWidth="1"/>
    <col min="14338" max="14338" width="22.140625" style="75" customWidth="1"/>
    <col min="14339" max="14339" width="19.28515625" style="75" customWidth="1"/>
    <col min="14340" max="14340" width="16.5703125" style="75" bestFit="1" customWidth="1"/>
    <col min="14341" max="14341" width="14.140625" style="75" customWidth="1"/>
    <col min="14342" max="14342" width="13" style="75" customWidth="1"/>
    <col min="14343" max="14343" width="15.28515625" style="75" customWidth="1"/>
    <col min="14344" max="14344" width="13.5703125" style="75" customWidth="1"/>
    <col min="14345" max="14345" width="12.140625" style="75" customWidth="1"/>
    <col min="14346" max="14346" width="15.7109375" style="75" customWidth="1"/>
    <col min="14347" max="14347" width="24.5703125" style="75" customWidth="1"/>
    <col min="14348" max="14349" width="1.7109375" style="75" customWidth="1"/>
    <col min="14350" max="14592" width="11.42578125" style="75"/>
    <col min="14593" max="14593" width="67" style="75" customWidth="1"/>
    <col min="14594" max="14594" width="22.140625" style="75" customWidth="1"/>
    <col min="14595" max="14595" width="19.28515625" style="75" customWidth="1"/>
    <col min="14596" max="14596" width="16.5703125" style="75" bestFit="1" customWidth="1"/>
    <col min="14597" max="14597" width="14.140625" style="75" customWidth="1"/>
    <col min="14598" max="14598" width="13" style="75" customWidth="1"/>
    <col min="14599" max="14599" width="15.28515625" style="75" customWidth="1"/>
    <col min="14600" max="14600" width="13.5703125" style="75" customWidth="1"/>
    <col min="14601" max="14601" width="12.140625" style="75" customWidth="1"/>
    <col min="14602" max="14602" width="15.7109375" style="75" customWidth="1"/>
    <col min="14603" max="14603" width="24.5703125" style="75" customWidth="1"/>
    <col min="14604" max="14605" width="1.7109375" style="75" customWidth="1"/>
    <col min="14606" max="14848" width="11.42578125" style="75"/>
    <col min="14849" max="14849" width="67" style="75" customWidth="1"/>
    <col min="14850" max="14850" width="22.140625" style="75" customWidth="1"/>
    <col min="14851" max="14851" width="19.28515625" style="75" customWidth="1"/>
    <col min="14852" max="14852" width="16.5703125" style="75" bestFit="1" customWidth="1"/>
    <col min="14853" max="14853" width="14.140625" style="75" customWidth="1"/>
    <col min="14854" max="14854" width="13" style="75" customWidth="1"/>
    <col min="14855" max="14855" width="15.28515625" style="75" customWidth="1"/>
    <col min="14856" max="14856" width="13.5703125" style="75" customWidth="1"/>
    <col min="14857" max="14857" width="12.140625" style="75" customWidth="1"/>
    <col min="14858" max="14858" width="15.7109375" style="75" customWidth="1"/>
    <col min="14859" max="14859" width="24.5703125" style="75" customWidth="1"/>
    <col min="14860" max="14861" width="1.7109375" style="75" customWidth="1"/>
    <col min="14862" max="15104" width="11.42578125" style="75"/>
    <col min="15105" max="15105" width="67" style="75" customWidth="1"/>
    <col min="15106" max="15106" width="22.140625" style="75" customWidth="1"/>
    <col min="15107" max="15107" width="19.28515625" style="75" customWidth="1"/>
    <col min="15108" max="15108" width="16.5703125" style="75" bestFit="1" customWidth="1"/>
    <col min="15109" max="15109" width="14.140625" style="75" customWidth="1"/>
    <col min="15110" max="15110" width="13" style="75" customWidth="1"/>
    <col min="15111" max="15111" width="15.28515625" style="75" customWidth="1"/>
    <col min="15112" max="15112" width="13.5703125" style="75" customWidth="1"/>
    <col min="15113" max="15113" width="12.140625" style="75" customWidth="1"/>
    <col min="15114" max="15114" width="15.7109375" style="75" customWidth="1"/>
    <col min="15115" max="15115" width="24.5703125" style="75" customWidth="1"/>
    <col min="15116" max="15117" width="1.7109375" style="75" customWidth="1"/>
    <col min="15118" max="15360" width="11.42578125" style="75"/>
    <col min="15361" max="15361" width="67" style="75" customWidth="1"/>
    <col min="15362" max="15362" width="22.140625" style="75" customWidth="1"/>
    <col min="15363" max="15363" width="19.28515625" style="75" customWidth="1"/>
    <col min="15364" max="15364" width="16.5703125" style="75" bestFit="1" customWidth="1"/>
    <col min="15365" max="15365" width="14.140625" style="75" customWidth="1"/>
    <col min="15366" max="15366" width="13" style="75" customWidth="1"/>
    <col min="15367" max="15367" width="15.28515625" style="75" customWidth="1"/>
    <col min="15368" max="15368" width="13.5703125" style="75" customWidth="1"/>
    <col min="15369" max="15369" width="12.140625" style="75" customWidth="1"/>
    <col min="15370" max="15370" width="15.7109375" style="75" customWidth="1"/>
    <col min="15371" max="15371" width="24.5703125" style="75" customWidth="1"/>
    <col min="15372" max="15373" width="1.7109375" style="75" customWidth="1"/>
    <col min="15374" max="15616" width="11.42578125" style="75"/>
    <col min="15617" max="15617" width="67" style="75" customWidth="1"/>
    <col min="15618" max="15618" width="22.140625" style="75" customWidth="1"/>
    <col min="15619" max="15619" width="19.28515625" style="75" customWidth="1"/>
    <col min="15620" max="15620" width="16.5703125" style="75" bestFit="1" customWidth="1"/>
    <col min="15621" max="15621" width="14.140625" style="75" customWidth="1"/>
    <col min="15622" max="15622" width="13" style="75" customWidth="1"/>
    <col min="15623" max="15623" width="15.28515625" style="75" customWidth="1"/>
    <col min="15624" max="15624" width="13.5703125" style="75" customWidth="1"/>
    <col min="15625" max="15625" width="12.140625" style="75" customWidth="1"/>
    <col min="15626" max="15626" width="15.7109375" style="75" customWidth="1"/>
    <col min="15627" max="15627" width="24.5703125" style="75" customWidth="1"/>
    <col min="15628" max="15629" width="1.7109375" style="75" customWidth="1"/>
    <col min="15630" max="15872" width="11.42578125" style="75"/>
    <col min="15873" max="15873" width="67" style="75" customWidth="1"/>
    <col min="15874" max="15874" width="22.140625" style="75" customWidth="1"/>
    <col min="15875" max="15875" width="19.28515625" style="75" customWidth="1"/>
    <col min="15876" max="15876" width="16.5703125" style="75" bestFit="1" customWidth="1"/>
    <col min="15877" max="15877" width="14.140625" style="75" customWidth="1"/>
    <col min="15878" max="15878" width="13" style="75" customWidth="1"/>
    <col min="15879" max="15879" width="15.28515625" style="75" customWidth="1"/>
    <col min="15880" max="15880" width="13.5703125" style="75" customWidth="1"/>
    <col min="15881" max="15881" width="12.140625" style="75" customWidth="1"/>
    <col min="15882" max="15882" width="15.7109375" style="75" customWidth="1"/>
    <col min="15883" max="15883" width="24.5703125" style="75" customWidth="1"/>
    <col min="15884" max="15885" width="1.7109375" style="75" customWidth="1"/>
    <col min="15886" max="16128" width="11.42578125" style="75"/>
    <col min="16129" max="16129" width="67" style="75" customWidth="1"/>
    <col min="16130" max="16130" width="22.140625" style="75" customWidth="1"/>
    <col min="16131" max="16131" width="19.28515625" style="75" customWidth="1"/>
    <col min="16132" max="16132" width="16.5703125" style="75" bestFit="1" customWidth="1"/>
    <col min="16133" max="16133" width="14.140625" style="75" customWidth="1"/>
    <col min="16134" max="16134" width="13" style="75" customWidth="1"/>
    <col min="16135" max="16135" width="15.28515625" style="75" customWidth="1"/>
    <col min="16136" max="16136" width="13.5703125" style="75" customWidth="1"/>
    <col min="16137" max="16137" width="12.140625" style="75" customWidth="1"/>
    <col min="16138" max="16138" width="15.7109375" style="75" customWidth="1"/>
    <col min="16139" max="16139" width="24.5703125" style="75" customWidth="1"/>
    <col min="16140" max="16141" width="1.7109375" style="75" customWidth="1"/>
    <col min="16142" max="16384" width="11.42578125" style="75"/>
  </cols>
  <sheetData>
    <row r="1" spans="1:11" s="110" customFormat="1" ht="21" customHeight="1" x14ac:dyDescent="0.25">
      <c r="A1" s="108" t="s">
        <v>107</v>
      </c>
      <c r="B1" s="109"/>
    </row>
    <row r="2" spans="1:11" s="110" customFormat="1" ht="19.5" customHeight="1" x14ac:dyDescent="0.25">
      <c r="A2" s="68" t="s">
        <v>938</v>
      </c>
      <c r="B2" s="109"/>
      <c r="C2" s="111"/>
      <c r="D2" s="111"/>
      <c r="E2" s="111"/>
      <c r="F2" s="111"/>
      <c r="G2" s="111"/>
      <c r="H2" s="111"/>
      <c r="I2" s="111"/>
      <c r="J2" s="111"/>
      <c r="K2" s="112" t="s">
        <v>109</v>
      </c>
    </row>
    <row r="3" spans="1:11" s="110" customFormat="1" ht="22.5" customHeight="1" x14ac:dyDescent="0.25">
      <c r="A3" s="63" t="s">
        <v>430</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x14ac:dyDescent="0.25">
      <c r="A6" s="114" t="s">
        <v>112</v>
      </c>
      <c r="B6" s="114" t="s">
        <v>113</v>
      </c>
      <c r="C6" s="114" t="s">
        <v>114</v>
      </c>
      <c r="D6" s="114"/>
      <c r="E6" s="115" t="s">
        <v>115</v>
      </c>
      <c r="F6" s="115"/>
      <c r="G6" s="114" t="s">
        <v>116</v>
      </c>
      <c r="H6" s="71" t="s">
        <v>117</v>
      </c>
      <c r="I6" s="71"/>
      <c r="J6" s="114" t="s">
        <v>118</v>
      </c>
      <c r="K6" s="114" t="s">
        <v>119</v>
      </c>
    </row>
    <row r="7" spans="1:11" s="116" customFormat="1" x14ac:dyDescent="0.25">
      <c r="A7" s="64" t="s">
        <v>120</v>
      </c>
      <c r="B7" s="61" t="s">
        <v>121</v>
      </c>
      <c r="C7" s="61" t="s">
        <v>122</v>
      </c>
      <c r="D7" s="61" t="s">
        <v>123</v>
      </c>
      <c r="E7" s="61" t="s">
        <v>124</v>
      </c>
      <c r="F7" s="61"/>
      <c r="G7" s="61" t="s">
        <v>125</v>
      </c>
      <c r="H7" s="61" t="s">
        <v>126</v>
      </c>
      <c r="I7" s="61"/>
      <c r="J7" s="61" t="s">
        <v>298</v>
      </c>
      <c r="K7" s="73" t="s">
        <v>128</v>
      </c>
    </row>
    <row r="8" spans="1:11" s="116" customFormat="1" x14ac:dyDescent="0.25">
      <c r="A8" s="64"/>
      <c r="B8" s="61"/>
      <c r="C8" s="61"/>
      <c r="D8" s="61"/>
      <c r="E8" s="117" t="s">
        <v>129</v>
      </c>
      <c r="F8" s="117" t="s">
        <v>130</v>
      </c>
      <c r="G8" s="61"/>
      <c r="H8" s="117" t="s">
        <v>129</v>
      </c>
      <c r="I8" s="117" t="s">
        <v>130</v>
      </c>
      <c r="J8" s="61"/>
      <c r="K8" s="73"/>
    </row>
    <row r="9" spans="1:11" ht="15.95" customHeight="1" x14ac:dyDescent="0.25">
      <c r="A9" s="118" t="s">
        <v>131</v>
      </c>
      <c r="B9" s="119"/>
      <c r="C9" s="119"/>
      <c r="D9" s="119"/>
      <c r="E9" s="119"/>
      <c r="F9" s="119"/>
      <c r="G9" s="119"/>
      <c r="H9" s="119"/>
      <c r="I9" s="119"/>
      <c r="J9" s="119"/>
      <c r="K9" s="120">
        <f>SUM(K10)</f>
        <v>0</v>
      </c>
    </row>
    <row r="10" spans="1:11" ht="19.5" customHeight="1" x14ac:dyDescent="0.25">
      <c r="A10" s="121"/>
      <c r="B10" s="122"/>
      <c r="C10" s="122"/>
      <c r="D10" s="123"/>
      <c r="E10" s="123"/>
      <c r="F10" s="123"/>
      <c r="G10" s="122"/>
      <c r="H10" s="122"/>
      <c r="I10" s="122"/>
      <c r="J10" s="122"/>
      <c r="K10" s="124"/>
    </row>
    <row r="11" spans="1:11" ht="15.95" customHeight="1" x14ac:dyDescent="0.25">
      <c r="A11" s="118" t="s">
        <v>132</v>
      </c>
      <c r="B11" s="119"/>
      <c r="C11" s="119"/>
      <c r="D11" s="125"/>
      <c r="E11" s="125"/>
      <c r="F11" s="125"/>
      <c r="G11" s="119"/>
      <c r="H11" s="119"/>
      <c r="I11" s="119"/>
      <c r="J11" s="119"/>
      <c r="K11" s="120">
        <f>SUM(K12:K30)</f>
        <v>697618792</v>
      </c>
    </row>
    <row r="12" spans="1:11" ht="15.95" customHeight="1" x14ac:dyDescent="0.25">
      <c r="A12" s="121" t="s">
        <v>939</v>
      </c>
      <c r="B12" s="126" t="s">
        <v>940</v>
      </c>
      <c r="C12" s="126" t="s">
        <v>210</v>
      </c>
      <c r="D12" s="127">
        <v>1.6E-2</v>
      </c>
      <c r="E12" s="127">
        <v>7.0000000000000001E-3</v>
      </c>
      <c r="F12" s="127">
        <v>0.08</v>
      </c>
      <c r="G12" s="128"/>
      <c r="H12" s="128"/>
      <c r="I12" s="128"/>
      <c r="J12" s="122" t="s">
        <v>941</v>
      </c>
      <c r="K12" s="124">
        <v>285316367</v>
      </c>
    </row>
    <row r="13" spans="1:11" ht="15.95" customHeight="1" x14ac:dyDescent="0.25">
      <c r="A13" s="121" t="s">
        <v>850</v>
      </c>
      <c r="B13" s="126"/>
      <c r="C13" s="126" t="s">
        <v>210</v>
      </c>
      <c r="D13" s="127"/>
      <c r="E13" s="127">
        <v>0.15</v>
      </c>
      <c r="F13" s="127">
        <v>0.16</v>
      </c>
      <c r="G13" s="128"/>
      <c r="H13" s="128"/>
      <c r="I13" s="128"/>
      <c r="J13" s="122" t="s">
        <v>941</v>
      </c>
      <c r="K13" s="124">
        <v>76826008</v>
      </c>
    </row>
    <row r="14" spans="1:11" ht="15.95" customHeight="1" x14ac:dyDescent="0.25">
      <c r="A14" s="121" t="s">
        <v>942</v>
      </c>
      <c r="B14" s="130" t="s">
        <v>943</v>
      </c>
      <c r="C14" s="126" t="s">
        <v>210</v>
      </c>
      <c r="D14" s="127"/>
      <c r="E14" s="127"/>
      <c r="F14" s="127"/>
      <c r="G14" s="128"/>
      <c r="H14" s="128">
        <v>211</v>
      </c>
      <c r="I14" s="128">
        <v>1351</v>
      </c>
      <c r="J14" s="122" t="s">
        <v>941</v>
      </c>
      <c r="K14" s="124">
        <v>73211773</v>
      </c>
    </row>
    <row r="15" spans="1:11" ht="15.95" customHeight="1" x14ac:dyDescent="0.25">
      <c r="A15" s="121" t="s">
        <v>944</v>
      </c>
      <c r="B15" s="126" t="s">
        <v>945</v>
      </c>
      <c r="C15" s="126" t="s">
        <v>210</v>
      </c>
      <c r="D15" s="127">
        <v>0.08</v>
      </c>
      <c r="E15" s="127"/>
      <c r="F15" s="127"/>
      <c r="G15" s="128"/>
      <c r="H15" s="128"/>
      <c r="I15" s="128"/>
      <c r="J15" s="122" t="s">
        <v>941</v>
      </c>
      <c r="K15" s="124">
        <v>64580607</v>
      </c>
    </row>
    <row r="16" spans="1:11" ht="15.95" customHeight="1" x14ac:dyDescent="0.25">
      <c r="A16" s="121" t="s">
        <v>946</v>
      </c>
      <c r="B16" s="126" t="s">
        <v>940</v>
      </c>
      <c r="C16" s="126" t="s">
        <v>210</v>
      </c>
      <c r="D16" s="127"/>
      <c r="E16" s="127"/>
      <c r="F16" s="127"/>
      <c r="G16" s="128"/>
      <c r="H16" s="128">
        <v>157</v>
      </c>
      <c r="I16" s="128">
        <v>318</v>
      </c>
      <c r="J16" s="122" t="s">
        <v>941</v>
      </c>
      <c r="K16" s="124">
        <v>38695949</v>
      </c>
    </row>
    <row r="17" spans="1:11" ht="15.95" customHeight="1" x14ac:dyDescent="0.25">
      <c r="A17" s="121" t="s">
        <v>947</v>
      </c>
      <c r="B17" s="126"/>
      <c r="C17" s="126" t="s">
        <v>210</v>
      </c>
      <c r="D17" s="127"/>
      <c r="E17" s="127"/>
      <c r="F17" s="127"/>
      <c r="G17" s="128"/>
      <c r="H17" s="128"/>
      <c r="I17" s="128"/>
      <c r="J17" s="122" t="s">
        <v>941</v>
      </c>
      <c r="K17" s="124">
        <v>49167629</v>
      </c>
    </row>
    <row r="18" spans="1:11" ht="15.95" customHeight="1" x14ac:dyDescent="0.25">
      <c r="A18" s="121" t="s">
        <v>948</v>
      </c>
      <c r="B18" s="126" t="s">
        <v>949</v>
      </c>
      <c r="C18" s="126" t="s">
        <v>210</v>
      </c>
      <c r="D18" s="127"/>
      <c r="E18" s="127">
        <v>0.02</v>
      </c>
      <c r="F18" s="127">
        <v>0.08</v>
      </c>
      <c r="G18" s="128"/>
      <c r="H18" s="128">
        <v>228</v>
      </c>
      <c r="I18" s="128">
        <v>18228</v>
      </c>
      <c r="J18" s="122" t="s">
        <v>941</v>
      </c>
      <c r="K18" s="124">
        <v>16589160</v>
      </c>
    </row>
    <row r="19" spans="1:11" ht="15.95" customHeight="1" x14ac:dyDescent="0.25">
      <c r="A19" s="121" t="s">
        <v>950</v>
      </c>
      <c r="B19" s="126" t="s">
        <v>940</v>
      </c>
      <c r="C19" s="126" t="s">
        <v>210</v>
      </c>
      <c r="D19" s="127">
        <v>0.1</v>
      </c>
      <c r="E19" s="127"/>
      <c r="F19" s="127"/>
      <c r="G19" s="128"/>
      <c r="H19" s="128"/>
      <c r="I19" s="128"/>
      <c r="J19" s="122" t="s">
        <v>941</v>
      </c>
      <c r="K19" s="124">
        <v>44229844</v>
      </c>
    </row>
    <row r="20" spans="1:11" ht="15.95" customHeight="1" x14ac:dyDescent="0.25">
      <c r="A20" s="121" t="s">
        <v>374</v>
      </c>
      <c r="B20" s="126" t="s">
        <v>951</v>
      </c>
      <c r="C20" s="126" t="s">
        <v>210</v>
      </c>
      <c r="D20" s="127"/>
      <c r="E20" s="127">
        <v>0.04</v>
      </c>
      <c r="F20" s="127">
        <v>0.105</v>
      </c>
      <c r="G20" s="128"/>
      <c r="H20" s="128"/>
      <c r="I20" s="128"/>
      <c r="J20" s="122" t="s">
        <v>941</v>
      </c>
      <c r="K20" s="124">
        <v>18229928</v>
      </c>
    </row>
    <row r="21" spans="1:11" ht="15.95" customHeight="1" x14ac:dyDescent="0.25">
      <c r="A21" s="121" t="s">
        <v>952</v>
      </c>
      <c r="B21" s="126"/>
      <c r="C21" s="126"/>
      <c r="D21" s="127"/>
      <c r="E21" s="127"/>
      <c r="F21" s="127"/>
      <c r="G21" s="128"/>
      <c r="H21" s="128"/>
      <c r="I21" s="128"/>
      <c r="J21" s="122" t="s">
        <v>941</v>
      </c>
      <c r="K21" s="124">
        <v>7591479</v>
      </c>
    </row>
    <row r="22" spans="1:11" ht="15.95" customHeight="1" x14ac:dyDescent="0.25">
      <c r="A22" s="121" t="s">
        <v>183</v>
      </c>
      <c r="B22" s="126"/>
      <c r="C22" s="126"/>
      <c r="D22" s="127"/>
      <c r="E22" s="127"/>
      <c r="F22" s="127"/>
      <c r="G22" s="128"/>
      <c r="H22" s="128">
        <v>150</v>
      </c>
      <c r="I22" s="128">
        <v>21000</v>
      </c>
      <c r="J22" s="122" t="s">
        <v>941</v>
      </c>
      <c r="K22" s="124">
        <v>9486168</v>
      </c>
    </row>
    <row r="23" spans="1:11" ht="15.95" customHeight="1" x14ac:dyDescent="0.25">
      <c r="A23" s="121" t="s">
        <v>953</v>
      </c>
      <c r="B23" s="126" t="s">
        <v>954</v>
      </c>
      <c r="C23" s="126"/>
      <c r="D23" s="127"/>
      <c r="E23" s="127"/>
      <c r="F23" s="127"/>
      <c r="G23" s="128"/>
      <c r="H23" s="128"/>
      <c r="I23" s="128"/>
      <c r="J23" s="122" t="s">
        <v>955</v>
      </c>
      <c r="K23" s="124">
        <v>480000</v>
      </c>
    </row>
    <row r="24" spans="1:11" ht="15.95" customHeight="1" x14ac:dyDescent="0.25">
      <c r="A24" s="121" t="s">
        <v>956</v>
      </c>
      <c r="B24" s="126"/>
      <c r="C24" s="126"/>
      <c r="D24" s="127"/>
      <c r="E24" s="127"/>
      <c r="F24" s="127"/>
      <c r="G24" s="128"/>
      <c r="H24" s="128"/>
      <c r="I24" s="128"/>
      <c r="J24" s="122" t="s">
        <v>941</v>
      </c>
      <c r="K24" s="124">
        <v>5010300</v>
      </c>
    </row>
    <row r="25" spans="1:11" ht="15.95" customHeight="1" x14ac:dyDescent="0.25">
      <c r="A25" s="121" t="s">
        <v>957</v>
      </c>
      <c r="B25" s="126"/>
      <c r="C25" s="126"/>
      <c r="D25" s="127"/>
      <c r="E25" s="127"/>
      <c r="F25" s="127"/>
      <c r="G25" s="128"/>
      <c r="H25" s="128"/>
      <c r="I25" s="128"/>
      <c r="J25" s="122" t="s">
        <v>955</v>
      </c>
      <c r="K25" s="124">
        <v>350000</v>
      </c>
    </row>
    <row r="26" spans="1:11" ht="15.95" customHeight="1" x14ac:dyDescent="0.25">
      <c r="A26" s="121" t="s">
        <v>958</v>
      </c>
      <c r="B26" s="126" t="s">
        <v>959</v>
      </c>
      <c r="C26" s="126"/>
      <c r="D26" s="127"/>
      <c r="E26" s="127"/>
      <c r="F26" s="127"/>
      <c r="G26" s="128"/>
      <c r="H26" s="131">
        <v>14</v>
      </c>
      <c r="I26" s="128">
        <v>28</v>
      </c>
      <c r="J26" s="122" t="s">
        <v>941</v>
      </c>
      <c r="K26" s="124">
        <v>4027212</v>
      </c>
    </row>
    <row r="27" spans="1:11" ht="15.95" customHeight="1" x14ac:dyDescent="0.25">
      <c r="A27" s="121" t="s">
        <v>960</v>
      </c>
      <c r="B27" s="126"/>
      <c r="C27" s="126"/>
      <c r="D27" s="127"/>
      <c r="E27" s="127"/>
      <c r="F27" s="127"/>
      <c r="G27" s="128"/>
      <c r="H27" s="128"/>
      <c r="I27" s="128"/>
      <c r="J27" s="122" t="s">
        <v>961</v>
      </c>
      <c r="K27" s="124">
        <v>1396268</v>
      </c>
    </row>
    <row r="28" spans="1:11" ht="15.95" customHeight="1" x14ac:dyDescent="0.25">
      <c r="A28" s="912" t="s">
        <v>962</v>
      </c>
      <c r="B28" s="126" t="s">
        <v>963</v>
      </c>
      <c r="C28" s="126" t="s">
        <v>964</v>
      </c>
      <c r="D28" s="127">
        <v>0.08</v>
      </c>
      <c r="E28" s="127"/>
      <c r="F28" s="127"/>
      <c r="G28" s="128"/>
      <c r="H28" s="128"/>
      <c r="I28" s="128"/>
      <c r="J28" s="122" t="s">
        <v>941</v>
      </c>
      <c r="K28" s="124">
        <v>2430000</v>
      </c>
    </row>
    <row r="29" spans="1:11" ht="15.95" customHeight="1" x14ac:dyDescent="0.25">
      <c r="A29" s="132" t="s">
        <v>965</v>
      </c>
      <c r="B29" s="126"/>
      <c r="C29" s="126"/>
      <c r="D29" s="127"/>
      <c r="E29" s="127"/>
      <c r="F29" s="127"/>
      <c r="G29" s="128"/>
      <c r="H29" s="128"/>
      <c r="I29" s="128"/>
      <c r="J29" s="122" t="s">
        <v>941</v>
      </c>
      <c r="K29" s="124">
        <v>100</v>
      </c>
    </row>
    <row r="30" spans="1:11" ht="15.95" customHeight="1" x14ac:dyDescent="0.25">
      <c r="A30" s="132"/>
      <c r="B30" s="126"/>
      <c r="C30" s="126"/>
      <c r="D30" s="127"/>
      <c r="E30" s="127"/>
      <c r="F30" s="127"/>
      <c r="G30" s="128"/>
      <c r="H30" s="128"/>
      <c r="I30" s="128"/>
      <c r="J30" s="122"/>
      <c r="K30" s="124"/>
    </row>
    <row r="31" spans="1:11" s="110" customFormat="1" ht="15.95" customHeight="1" x14ac:dyDescent="0.25">
      <c r="A31" s="133" t="s">
        <v>149</v>
      </c>
      <c r="B31" s="134"/>
      <c r="C31" s="134"/>
      <c r="D31" s="135"/>
      <c r="E31" s="135"/>
      <c r="F31" s="135"/>
      <c r="G31" s="134"/>
      <c r="H31" s="134"/>
      <c r="I31" s="134"/>
      <c r="J31" s="134"/>
      <c r="K31" s="136">
        <f>SUM(K32:K33)</f>
        <v>910000</v>
      </c>
    </row>
    <row r="32" spans="1:11" s="110" customFormat="1" ht="15.95" customHeight="1" x14ac:dyDescent="0.25">
      <c r="A32" s="121" t="s">
        <v>966</v>
      </c>
      <c r="B32" s="126" t="s">
        <v>210</v>
      </c>
      <c r="C32" s="137" t="s">
        <v>967</v>
      </c>
      <c r="D32" s="138"/>
      <c r="E32" s="127"/>
      <c r="F32" s="127"/>
      <c r="G32" s="139"/>
      <c r="H32" s="139"/>
      <c r="I32" s="139"/>
      <c r="J32" s="140"/>
      <c r="K32" s="142">
        <v>910000</v>
      </c>
    </row>
    <row r="33" spans="1:11" s="110" customFormat="1" ht="15.95" customHeight="1" x14ac:dyDescent="0.25">
      <c r="A33" s="121"/>
      <c r="B33" s="140"/>
      <c r="C33" s="140"/>
      <c r="D33" s="141"/>
      <c r="E33" s="141"/>
      <c r="F33" s="141"/>
      <c r="G33" s="140"/>
      <c r="H33" s="140"/>
      <c r="I33" s="140"/>
      <c r="J33" s="140"/>
      <c r="K33" s="142"/>
    </row>
    <row r="34" spans="1:11" ht="15.95" customHeight="1" x14ac:dyDescent="0.25">
      <c r="A34" s="118" t="s">
        <v>155</v>
      </c>
      <c r="B34" s="119"/>
      <c r="C34" s="119"/>
      <c r="D34" s="125"/>
      <c r="E34" s="125"/>
      <c r="F34" s="125"/>
      <c r="G34" s="119"/>
      <c r="H34" s="119"/>
      <c r="I34" s="119"/>
      <c r="J34" s="119"/>
      <c r="K34" s="120">
        <f>SUM(K35:K43)</f>
        <v>31773095</v>
      </c>
    </row>
    <row r="35" spans="1:11" ht="15.95" customHeight="1" x14ac:dyDescent="0.25">
      <c r="A35" s="121" t="s">
        <v>240</v>
      </c>
      <c r="B35" s="126" t="s">
        <v>943</v>
      </c>
      <c r="C35" s="126" t="s">
        <v>968</v>
      </c>
      <c r="D35" s="127"/>
      <c r="E35" s="127"/>
      <c r="F35" s="127"/>
      <c r="G35" s="128"/>
      <c r="H35" s="128">
        <v>462</v>
      </c>
      <c r="I35" s="128">
        <v>12180</v>
      </c>
      <c r="J35" s="122" t="s">
        <v>941</v>
      </c>
      <c r="K35" s="124">
        <v>9865300</v>
      </c>
    </row>
    <row r="36" spans="1:11" ht="15.95" customHeight="1" x14ac:dyDescent="0.25">
      <c r="A36" s="121" t="s">
        <v>969</v>
      </c>
      <c r="B36" s="126" t="s">
        <v>945</v>
      </c>
      <c r="C36" s="126" t="s">
        <v>210</v>
      </c>
      <c r="D36" s="127"/>
      <c r="E36" s="127"/>
      <c r="F36" s="127"/>
      <c r="G36" s="128"/>
      <c r="H36" s="128"/>
      <c r="I36" s="128"/>
      <c r="J36" s="122"/>
      <c r="K36" s="124">
        <v>11197764</v>
      </c>
    </row>
    <row r="37" spans="1:11" x14ac:dyDescent="0.25">
      <c r="A37" s="121" t="s">
        <v>970</v>
      </c>
      <c r="B37" s="126" t="s">
        <v>971</v>
      </c>
      <c r="C37" s="126" t="s">
        <v>972</v>
      </c>
      <c r="D37" s="138"/>
      <c r="E37" s="143">
        <v>3.0000000000000001E-3</v>
      </c>
      <c r="F37" s="143">
        <v>1.4999999999999999E-2</v>
      </c>
      <c r="G37" s="139"/>
      <c r="H37" s="139">
        <v>490</v>
      </c>
      <c r="I37" s="139">
        <v>8540</v>
      </c>
      <c r="J37" s="122" t="s">
        <v>941</v>
      </c>
      <c r="K37" s="142">
        <v>4900953</v>
      </c>
    </row>
    <row r="38" spans="1:11" x14ac:dyDescent="0.25">
      <c r="A38" s="121" t="s">
        <v>973</v>
      </c>
      <c r="B38" s="126"/>
      <c r="C38" s="126" t="s">
        <v>972</v>
      </c>
      <c r="D38" s="127"/>
      <c r="E38" s="127">
        <v>0.02</v>
      </c>
      <c r="F38" s="127">
        <v>0.05</v>
      </c>
      <c r="G38" s="128"/>
      <c r="H38" s="128"/>
      <c r="I38" s="128"/>
      <c r="J38" s="122" t="s">
        <v>941</v>
      </c>
      <c r="K38" s="124">
        <v>2110854</v>
      </c>
    </row>
    <row r="39" spans="1:11" ht="30" x14ac:dyDescent="0.25">
      <c r="A39" s="121" t="s">
        <v>974</v>
      </c>
      <c r="B39" s="130" t="s">
        <v>975</v>
      </c>
      <c r="C39" s="130" t="s">
        <v>976</v>
      </c>
      <c r="D39" s="127"/>
      <c r="E39" s="127"/>
      <c r="F39" s="127"/>
      <c r="G39" s="128"/>
      <c r="H39" s="128">
        <v>300</v>
      </c>
      <c r="I39" s="128">
        <v>4500</v>
      </c>
      <c r="J39" s="122"/>
      <c r="K39" s="124">
        <v>1850152</v>
      </c>
    </row>
    <row r="40" spans="1:11" ht="15.95" customHeight="1" x14ac:dyDescent="0.25">
      <c r="A40" s="121" t="s">
        <v>977</v>
      </c>
      <c r="B40" s="144"/>
      <c r="C40" s="144"/>
      <c r="D40" s="145"/>
      <c r="E40" s="145"/>
      <c r="F40" s="145"/>
      <c r="G40" s="131"/>
      <c r="H40" s="131">
        <v>50</v>
      </c>
      <c r="I40" s="131">
        <v>150</v>
      </c>
      <c r="J40" s="301" t="s">
        <v>941</v>
      </c>
      <c r="K40" s="305">
        <v>600000</v>
      </c>
    </row>
    <row r="41" spans="1:11" ht="15.95" customHeight="1" x14ac:dyDescent="0.25">
      <c r="A41" s="121" t="s">
        <v>313</v>
      </c>
      <c r="B41" s="126" t="s">
        <v>978</v>
      </c>
      <c r="C41" s="126"/>
      <c r="D41" s="127"/>
      <c r="E41" s="127">
        <v>0.1</v>
      </c>
      <c r="F41" s="127">
        <v>0.5</v>
      </c>
      <c r="G41" s="128"/>
      <c r="H41" s="128">
        <v>1189</v>
      </c>
      <c r="I41" s="128">
        <v>7140</v>
      </c>
      <c r="J41" s="122" t="s">
        <v>941</v>
      </c>
      <c r="K41" s="124">
        <v>904400</v>
      </c>
    </row>
    <row r="42" spans="1:11" ht="15.95" customHeight="1" x14ac:dyDescent="0.25">
      <c r="A42" s="121" t="s">
        <v>315</v>
      </c>
      <c r="B42" s="126" t="s">
        <v>943</v>
      </c>
      <c r="C42" s="126" t="s">
        <v>979</v>
      </c>
      <c r="D42" s="127"/>
      <c r="E42" s="127"/>
      <c r="F42" s="127"/>
      <c r="G42" s="128"/>
      <c r="H42" s="128">
        <v>910</v>
      </c>
      <c r="I42" s="128">
        <v>3220</v>
      </c>
      <c r="J42" s="122" t="s">
        <v>941</v>
      </c>
      <c r="K42" s="124">
        <v>343672</v>
      </c>
    </row>
    <row r="43" spans="1:11" ht="15.95" customHeight="1" x14ac:dyDescent="0.25">
      <c r="A43" s="121"/>
      <c r="B43" s="126"/>
      <c r="C43" s="126"/>
      <c r="D43" s="127"/>
      <c r="E43" s="127"/>
      <c r="F43" s="127"/>
      <c r="G43" s="128"/>
      <c r="H43" s="128"/>
      <c r="I43" s="128"/>
      <c r="J43" s="122"/>
      <c r="K43" s="124"/>
    </row>
    <row r="44" spans="1:11" ht="15.95" customHeight="1" x14ac:dyDescent="0.25">
      <c r="A44" s="118" t="s">
        <v>190</v>
      </c>
      <c r="B44" s="119"/>
      <c r="C44" s="119"/>
      <c r="D44" s="125"/>
      <c r="E44" s="125"/>
      <c r="F44" s="125"/>
      <c r="G44" s="119"/>
      <c r="H44" s="119"/>
      <c r="I44" s="119"/>
      <c r="J44" s="119"/>
      <c r="K44" s="120">
        <f>SUM(K45:K49)</f>
        <v>3626769</v>
      </c>
    </row>
    <row r="45" spans="1:11" ht="15.95" customHeight="1" x14ac:dyDescent="0.25">
      <c r="A45" s="121" t="s">
        <v>980</v>
      </c>
      <c r="B45" s="126" t="s">
        <v>210</v>
      </c>
      <c r="C45" s="126" t="s">
        <v>981</v>
      </c>
      <c r="D45" s="127"/>
      <c r="E45" s="127"/>
      <c r="F45" s="127"/>
      <c r="G45" s="131">
        <v>11900</v>
      </c>
      <c r="H45" s="128"/>
      <c r="I45" s="128"/>
      <c r="J45" s="122"/>
      <c r="K45" s="124">
        <v>2217072</v>
      </c>
    </row>
    <row r="46" spans="1:11" x14ac:dyDescent="0.25">
      <c r="A46" s="121" t="s">
        <v>982</v>
      </c>
      <c r="B46" s="126" t="s">
        <v>210</v>
      </c>
      <c r="C46" s="126" t="s">
        <v>981</v>
      </c>
      <c r="D46" s="127"/>
      <c r="E46" s="127"/>
      <c r="F46" s="127"/>
      <c r="G46" s="128"/>
      <c r="H46" s="128">
        <v>6860</v>
      </c>
      <c r="I46" s="128">
        <v>16198</v>
      </c>
      <c r="J46" s="122"/>
      <c r="K46" s="124">
        <v>1060706</v>
      </c>
    </row>
    <row r="47" spans="1:11" ht="15.95" customHeight="1" x14ac:dyDescent="0.25">
      <c r="A47" s="121" t="s">
        <v>983</v>
      </c>
      <c r="B47" s="126" t="s">
        <v>210</v>
      </c>
      <c r="C47" s="126"/>
      <c r="D47" s="127"/>
      <c r="E47" s="127"/>
      <c r="F47" s="127"/>
      <c r="G47" s="128">
        <v>5600</v>
      </c>
      <c r="H47" s="128"/>
      <c r="I47" s="128"/>
      <c r="J47" s="122"/>
      <c r="K47" s="124">
        <v>145900</v>
      </c>
    </row>
    <row r="48" spans="1:11" ht="15.95" customHeight="1" x14ac:dyDescent="0.25">
      <c r="A48" s="121" t="s">
        <v>984</v>
      </c>
      <c r="B48" s="126" t="s">
        <v>210</v>
      </c>
      <c r="C48" s="126" t="s">
        <v>985</v>
      </c>
      <c r="D48" s="127"/>
      <c r="E48" s="127"/>
      <c r="F48" s="127"/>
      <c r="G48" s="128"/>
      <c r="H48" s="128">
        <v>600</v>
      </c>
      <c r="I48" s="128">
        <v>3000</v>
      </c>
      <c r="J48" s="122"/>
      <c r="K48" s="124">
        <v>203091</v>
      </c>
    </row>
    <row r="49" spans="1:11" ht="15.95" customHeight="1" x14ac:dyDescent="0.25">
      <c r="A49" s="147"/>
      <c r="B49" s="122"/>
      <c r="C49" s="122"/>
      <c r="D49" s="123"/>
      <c r="E49" s="123"/>
      <c r="F49" s="123"/>
      <c r="G49" s="122"/>
      <c r="H49" s="122"/>
      <c r="I49" s="122"/>
      <c r="J49" s="122"/>
      <c r="K49" s="124"/>
    </row>
    <row r="50" spans="1:11" ht="15.95" customHeight="1" x14ac:dyDescent="0.25">
      <c r="A50" s="118" t="s">
        <v>191</v>
      </c>
      <c r="B50" s="119"/>
      <c r="C50" s="119"/>
      <c r="D50" s="125"/>
      <c r="E50" s="125"/>
      <c r="F50" s="125"/>
      <c r="G50" s="119"/>
      <c r="H50" s="119"/>
      <c r="I50" s="119"/>
      <c r="J50" s="119"/>
      <c r="K50" s="120">
        <f>SUM(K51:K52)</f>
        <v>4344322</v>
      </c>
    </row>
    <row r="51" spans="1:11" ht="15.95" customHeight="1" x14ac:dyDescent="0.25">
      <c r="A51" s="121" t="s">
        <v>581</v>
      </c>
      <c r="B51" s="126"/>
      <c r="C51" s="126"/>
      <c r="D51" s="127"/>
      <c r="E51" s="127">
        <v>0.1</v>
      </c>
      <c r="F51" s="127">
        <v>1</v>
      </c>
      <c r="G51" s="128"/>
      <c r="H51" s="128"/>
      <c r="I51" s="128"/>
      <c r="J51" s="122"/>
      <c r="K51" s="124">
        <v>4344322</v>
      </c>
    </row>
    <row r="52" spans="1:11" ht="15.95" customHeight="1" x14ac:dyDescent="0.25">
      <c r="A52" s="121"/>
      <c r="B52" s="126"/>
      <c r="C52" s="126"/>
      <c r="D52" s="127"/>
      <c r="E52" s="127"/>
      <c r="F52" s="127"/>
      <c r="G52" s="128"/>
      <c r="H52" s="128"/>
      <c r="I52" s="128"/>
      <c r="J52" s="122"/>
      <c r="K52" s="124"/>
    </row>
    <row r="53" spans="1:11" ht="15.95" customHeight="1" x14ac:dyDescent="0.25">
      <c r="A53" s="133" t="s">
        <v>192</v>
      </c>
      <c r="B53" s="134"/>
      <c r="C53" s="134"/>
      <c r="D53" s="135"/>
      <c r="E53" s="135"/>
      <c r="F53" s="135"/>
      <c r="G53" s="134"/>
      <c r="H53" s="134"/>
      <c r="I53" s="134"/>
      <c r="J53" s="134"/>
      <c r="K53" s="136">
        <f>SUM(K54:K55)</f>
        <v>513807</v>
      </c>
    </row>
    <row r="54" spans="1:11" ht="15.95" customHeight="1" x14ac:dyDescent="0.25">
      <c r="A54" s="121" t="s">
        <v>986</v>
      </c>
      <c r="B54" s="126" t="s">
        <v>210</v>
      </c>
      <c r="C54" s="126" t="s">
        <v>945</v>
      </c>
      <c r="D54" s="127"/>
      <c r="E54" s="127"/>
      <c r="F54" s="127"/>
      <c r="G54" s="131">
        <v>11900</v>
      </c>
      <c r="H54" s="128"/>
      <c r="I54" s="128"/>
      <c r="J54" s="122"/>
      <c r="K54" s="124">
        <v>513807</v>
      </c>
    </row>
    <row r="55" spans="1:11" s="110" customFormat="1" ht="15.95" customHeight="1" x14ac:dyDescent="0.25">
      <c r="A55" s="148"/>
      <c r="B55" s="140"/>
      <c r="C55" s="140"/>
      <c r="D55" s="141"/>
      <c r="E55" s="141"/>
      <c r="F55" s="141"/>
      <c r="G55" s="140"/>
      <c r="H55" s="140"/>
      <c r="I55" s="140"/>
      <c r="J55" s="140"/>
      <c r="K55" s="142"/>
    </row>
    <row r="56" spans="1:11" s="110" customFormat="1" ht="15.95" customHeight="1" x14ac:dyDescent="0.25">
      <c r="A56" s="118" t="s">
        <v>193</v>
      </c>
      <c r="B56" s="119"/>
      <c r="C56" s="119"/>
      <c r="D56" s="125"/>
      <c r="E56" s="125"/>
      <c r="F56" s="125"/>
      <c r="G56" s="119"/>
      <c r="H56" s="119"/>
      <c r="I56" s="119"/>
      <c r="J56" s="119"/>
      <c r="K56" s="120">
        <f>SUM(K57:K64)</f>
        <v>143366981</v>
      </c>
    </row>
    <row r="57" spans="1:11" ht="15.95" customHeight="1" x14ac:dyDescent="0.25">
      <c r="A57" s="121" t="s">
        <v>987</v>
      </c>
      <c r="B57" s="126" t="s">
        <v>988</v>
      </c>
      <c r="C57" s="126"/>
      <c r="D57" s="127"/>
      <c r="E57" s="127"/>
      <c r="F57" s="127"/>
      <c r="G57" s="128"/>
      <c r="H57" s="128"/>
      <c r="I57" s="128"/>
      <c r="J57" s="122" t="s">
        <v>941</v>
      </c>
      <c r="K57" s="124">
        <v>38322126</v>
      </c>
    </row>
    <row r="58" spans="1:11" ht="15.95" customHeight="1" x14ac:dyDescent="0.25">
      <c r="A58" s="121" t="s">
        <v>989</v>
      </c>
      <c r="B58" s="126" t="s">
        <v>990</v>
      </c>
      <c r="C58" s="126"/>
      <c r="D58" s="127"/>
      <c r="E58" s="127"/>
      <c r="F58" s="127"/>
      <c r="G58" s="128"/>
      <c r="H58" s="128"/>
      <c r="I58" s="128"/>
      <c r="J58" s="122" t="s">
        <v>941</v>
      </c>
      <c r="K58" s="124">
        <v>6100000</v>
      </c>
    </row>
    <row r="59" spans="1:11" ht="15.95" customHeight="1" x14ac:dyDescent="0.25">
      <c r="A59" s="121" t="s">
        <v>991</v>
      </c>
      <c r="B59" s="121"/>
      <c r="C59" s="122"/>
      <c r="D59" s="122"/>
      <c r="E59" s="884"/>
      <c r="F59" s="884"/>
      <c r="G59" s="884"/>
      <c r="H59" s="913"/>
      <c r="I59" s="913"/>
      <c r="J59" s="913"/>
      <c r="K59" s="124">
        <v>77623454</v>
      </c>
    </row>
    <row r="60" spans="1:11" ht="15.95" customHeight="1" x14ac:dyDescent="0.25">
      <c r="A60" s="121" t="s">
        <v>992</v>
      </c>
      <c r="B60" s="126" t="s">
        <v>972</v>
      </c>
      <c r="C60" s="126"/>
      <c r="D60" s="127"/>
      <c r="E60" s="127"/>
      <c r="F60" s="127"/>
      <c r="G60" s="128"/>
      <c r="H60" s="128"/>
      <c r="I60" s="128"/>
      <c r="J60" s="122"/>
      <c r="K60" s="124">
        <v>6236421</v>
      </c>
    </row>
    <row r="61" spans="1:11" ht="15.95" customHeight="1" x14ac:dyDescent="0.25">
      <c r="A61" s="121" t="s">
        <v>993</v>
      </c>
      <c r="B61" s="126"/>
      <c r="C61" s="126"/>
      <c r="D61" s="127"/>
      <c r="E61" s="127"/>
      <c r="F61" s="127"/>
      <c r="G61" s="128"/>
      <c r="H61" s="128"/>
      <c r="I61" s="128"/>
      <c r="J61" s="122"/>
      <c r="K61" s="124">
        <v>1050000</v>
      </c>
    </row>
    <row r="62" spans="1:11" ht="15.95" customHeight="1" x14ac:dyDescent="0.25">
      <c r="A62" s="121" t="s">
        <v>270</v>
      </c>
      <c r="B62" s="126"/>
      <c r="C62" s="126" t="s">
        <v>972</v>
      </c>
      <c r="D62" s="127"/>
      <c r="E62" s="127"/>
      <c r="F62" s="127"/>
      <c r="G62" s="128"/>
      <c r="H62" s="128"/>
      <c r="I62" s="128"/>
      <c r="J62" s="122" t="s">
        <v>941</v>
      </c>
      <c r="K62" s="124">
        <v>13695180</v>
      </c>
    </row>
    <row r="63" spans="1:11" ht="15.95" customHeight="1" x14ac:dyDescent="0.25">
      <c r="A63" s="121" t="s">
        <v>994</v>
      </c>
      <c r="B63" s="126" t="s">
        <v>210</v>
      </c>
      <c r="C63" s="126" t="s">
        <v>210</v>
      </c>
      <c r="D63" s="127"/>
      <c r="E63" s="127"/>
      <c r="F63" s="127"/>
      <c r="G63" s="128"/>
      <c r="H63" s="128"/>
      <c r="I63" s="128"/>
      <c r="J63" s="122"/>
      <c r="K63" s="124">
        <v>132000</v>
      </c>
    </row>
    <row r="64" spans="1:11" ht="15.95" customHeight="1" x14ac:dyDescent="0.25">
      <c r="A64" s="121" t="s">
        <v>995</v>
      </c>
      <c r="B64" s="126" t="s">
        <v>210</v>
      </c>
      <c r="C64" s="126" t="s">
        <v>996</v>
      </c>
      <c r="D64" s="127"/>
      <c r="E64" s="127"/>
      <c r="F64" s="127"/>
      <c r="G64" s="128"/>
      <c r="H64" s="128"/>
      <c r="I64" s="128"/>
      <c r="J64" s="122"/>
      <c r="K64" s="124">
        <v>207800</v>
      </c>
    </row>
    <row r="65" spans="1:11" ht="15.95" customHeight="1" x14ac:dyDescent="0.25">
      <c r="A65" s="149" t="s">
        <v>197</v>
      </c>
      <c r="B65" s="150"/>
      <c r="C65" s="150"/>
      <c r="D65" s="151"/>
      <c r="E65" s="151"/>
      <c r="F65" s="151"/>
      <c r="G65" s="150"/>
      <c r="H65" s="150"/>
      <c r="I65" s="150"/>
      <c r="J65" s="150"/>
      <c r="K65" s="152">
        <f>+K9+K11+K31+K34+K44+K50+K53+K56</f>
        <v>882153766</v>
      </c>
    </row>
    <row r="66" spans="1:11" ht="15.95" customHeight="1" x14ac:dyDescent="0.25">
      <c r="A66" s="153"/>
      <c r="B66" s="154"/>
      <c r="C66" s="154"/>
      <c r="D66" s="154"/>
      <c r="E66" s="154"/>
      <c r="F66" s="154"/>
      <c r="G66" s="154"/>
      <c r="H66" s="154"/>
      <c r="I66" s="154"/>
      <c r="J66" s="154"/>
      <c r="K66" s="154"/>
    </row>
    <row r="67" spans="1:11" x14ac:dyDescent="0.25">
      <c r="K67" s="155"/>
    </row>
  </sheetData>
  <mergeCells count="10">
    <mergeCell ref="J7:J8"/>
    <mergeCell ref="K7:K8"/>
    <mergeCell ref="H6:I6"/>
    <mergeCell ref="A7:A8"/>
    <mergeCell ref="B7:B8"/>
    <mergeCell ref="C7:C8"/>
    <mergeCell ref="D7:D8"/>
    <mergeCell ref="E7:F7"/>
    <mergeCell ref="G7:G8"/>
    <mergeCell ref="H7:I7"/>
  </mergeCells>
  <pageMargins left="0.39370078740157483" right="0.39370078740157483" top="0.39370078740157483" bottom="0.39370078740157483" header="0.31496062992125984" footer="0.31496062992125984"/>
  <pageSetup paperSize="9" scale="5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workbookViewId="0">
      <selection activeCell="A7" sqref="A7"/>
    </sheetView>
  </sheetViews>
  <sheetFormatPr baseColWidth="10" defaultRowHeight="15" x14ac:dyDescent="0.25"/>
  <cols>
    <col min="1" max="1" width="71" style="75" customWidth="1"/>
    <col min="2" max="6" width="17.7109375" style="75" customWidth="1"/>
    <col min="7" max="7" width="19.42578125" style="75" customWidth="1"/>
    <col min="8" max="11" width="17.7109375" style="75" customWidth="1"/>
    <col min="12" max="256" width="11.42578125" style="75"/>
    <col min="257" max="257" width="71" style="75" customWidth="1"/>
    <col min="258" max="262" width="17.7109375" style="75" customWidth="1"/>
    <col min="263" max="263" width="19.42578125" style="75" customWidth="1"/>
    <col min="264" max="267" width="17.7109375" style="75" customWidth="1"/>
    <col min="268" max="512" width="11.42578125" style="75"/>
    <col min="513" max="513" width="71" style="75" customWidth="1"/>
    <col min="514" max="518" width="17.7109375" style="75" customWidth="1"/>
    <col min="519" max="519" width="19.42578125" style="75" customWidth="1"/>
    <col min="520" max="523" width="17.7109375" style="75" customWidth="1"/>
    <col min="524" max="768" width="11.42578125" style="75"/>
    <col min="769" max="769" width="71" style="75" customWidth="1"/>
    <col min="770" max="774" width="17.7109375" style="75" customWidth="1"/>
    <col min="775" max="775" width="19.42578125" style="75" customWidth="1"/>
    <col min="776" max="779" width="17.7109375" style="75" customWidth="1"/>
    <col min="780" max="1024" width="11.42578125" style="75"/>
    <col min="1025" max="1025" width="71" style="75" customWidth="1"/>
    <col min="1026" max="1030" width="17.7109375" style="75" customWidth="1"/>
    <col min="1031" max="1031" width="19.42578125" style="75" customWidth="1"/>
    <col min="1032" max="1035" width="17.7109375" style="75" customWidth="1"/>
    <col min="1036" max="1280" width="11.42578125" style="75"/>
    <col min="1281" max="1281" width="71" style="75" customWidth="1"/>
    <col min="1282" max="1286" width="17.7109375" style="75" customWidth="1"/>
    <col min="1287" max="1287" width="19.42578125" style="75" customWidth="1"/>
    <col min="1288" max="1291" width="17.7109375" style="75" customWidth="1"/>
    <col min="1292" max="1536" width="11.42578125" style="75"/>
    <col min="1537" max="1537" width="71" style="75" customWidth="1"/>
    <col min="1538" max="1542" width="17.7109375" style="75" customWidth="1"/>
    <col min="1543" max="1543" width="19.42578125" style="75" customWidth="1"/>
    <col min="1544" max="1547" width="17.7109375" style="75" customWidth="1"/>
    <col min="1548" max="1792" width="11.42578125" style="75"/>
    <col min="1793" max="1793" width="71" style="75" customWidth="1"/>
    <col min="1794" max="1798" width="17.7109375" style="75" customWidth="1"/>
    <col min="1799" max="1799" width="19.42578125" style="75" customWidth="1"/>
    <col min="1800" max="1803" width="17.7109375" style="75" customWidth="1"/>
    <col min="1804" max="2048" width="11.42578125" style="75"/>
    <col min="2049" max="2049" width="71" style="75" customWidth="1"/>
    <col min="2050" max="2054" width="17.7109375" style="75" customWidth="1"/>
    <col min="2055" max="2055" width="19.42578125" style="75" customWidth="1"/>
    <col min="2056" max="2059" width="17.7109375" style="75" customWidth="1"/>
    <col min="2060" max="2304" width="11.42578125" style="75"/>
    <col min="2305" max="2305" width="71" style="75" customWidth="1"/>
    <col min="2306" max="2310" width="17.7109375" style="75" customWidth="1"/>
    <col min="2311" max="2311" width="19.42578125" style="75" customWidth="1"/>
    <col min="2312" max="2315" width="17.7109375" style="75" customWidth="1"/>
    <col min="2316" max="2560" width="11.42578125" style="75"/>
    <col min="2561" max="2561" width="71" style="75" customWidth="1"/>
    <col min="2562" max="2566" width="17.7109375" style="75" customWidth="1"/>
    <col min="2567" max="2567" width="19.42578125" style="75" customWidth="1"/>
    <col min="2568" max="2571" width="17.7109375" style="75" customWidth="1"/>
    <col min="2572" max="2816" width="11.42578125" style="75"/>
    <col min="2817" max="2817" width="71" style="75" customWidth="1"/>
    <col min="2818" max="2822" width="17.7109375" style="75" customWidth="1"/>
    <col min="2823" max="2823" width="19.42578125" style="75" customWidth="1"/>
    <col min="2824" max="2827" width="17.7109375" style="75" customWidth="1"/>
    <col min="2828" max="3072" width="11.42578125" style="75"/>
    <col min="3073" max="3073" width="71" style="75" customWidth="1"/>
    <col min="3074" max="3078" width="17.7109375" style="75" customWidth="1"/>
    <col min="3079" max="3079" width="19.42578125" style="75" customWidth="1"/>
    <col min="3080" max="3083" width="17.7109375" style="75" customWidth="1"/>
    <col min="3084" max="3328" width="11.42578125" style="75"/>
    <col min="3329" max="3329" width="71" style="75" customWidth="1"/>
    <col min="3330" max="3334" width="17.7109375" style="75" customWidth="1"/>
    <col min="3335" max="3335" width="19.42578125" style="75" customWidth="1"/>
    <col min="3336" max="3339" width="17.7109375" style="75" customWidth="1"/>
    <col min="3340" max="3584" width="11.42578125" style="75"/>
    <col min="3585" max="3585" width="71" style="75" customWidth="1"/>
    <col min="3586" max="3590" width="17.7109375" style="75" customWidth="1"/>
    <col min="3591" max="3591" width="19.42578125" style="75" customWidth="1"/>
    <col min="3592" max="3595" width="17.7109375" style="75" customWidth="1"/>
    <col min="3596" max="3840" width="11.42578125" style="75"/>
    <col min="3841" max="3841" width="71" style="75" customWidth="1"/>
    <col min="3842" max="3846" width="17.7109375" style="75" customWidth="1"/>
    <col min="3847" max="3847" width="19.42578125" style="75" customWidth="1"/>
    <col min="3848" max="3851" width="17.7109375" style="75" customWidth="1"/>
    <col min="3852" max="4096" width="11.42578125" style="75"/>
    <col min="4097" max="4097" width="71" style="75" customWidth="1"/>
    <col min="4098" max="4102" width="17.7109375" style="75" customWidth="1"/>
    <col min="4103" max="4103" width="19.42578125" style="75" customWidth="1"/>
    <col min="4104" max="4107" width="17.7109375" style="75" customWidth="1"/>
    <col min="4108" max="4352" width="11.42578125" style="75"/>
    <col min="4353" max="4353" width="71" style="75" customWidth="1"/>
    <col min="4354" max="4358" width="17.7109375" style="75" customWidth="1"/>
    <col min="4359" max="4359" width="19.42578125" style="75" customWidth="1"/>
    <col min="4360" max="4363" width="17.7109375" style="75" customWidth="1"/>
    <col min="4364" max="4608" width="11.42578125" style="75"/>
    <col min="4609" max="4609" width="71" style="75" customWidth="1"/>
    <col min="4610" max="4614" width="17.7109375" style="75" customWidth="1"/>
    <col min="4615" max="4615" width="19.42578125" style="75" customWidth="1"/>
    <col min="4616" max="4619" width="17.7109375" style="75" customWidth="1"/>
    <col min="4620" max="4864" width="11.42578125" style="75"/>
    <col min="4865" max="4865" width="71" style="75" customWidth="1"/>
    <col min="4866" max="4870" width="17.7109375" style="75" customWidth="1"/>
    <col min="4871" max="4871" width="19.42578125" style="75" customWidth="1"/>
    <col min="4872" max="4875" width="17.7109375" style="75" customWidth="1"/>
    <col min="4876" max="5120" width="11.42578125" style="75"/>
    <col min="5121" max="5121" width="71" style="75" customWidth="1"/>
    <col min="5122" max="5126" width="17.7109375" style="75" customWidth="1"/>
    <col min="5127" max="5127" width="19.42578125" style="75" customWidth="1"/>
    <col min="5128" max="5131" width="17.7109375" style="75" customWidth="1"/>
    <col min="5132" max="5376" width="11.42578125" style="75"/>
    <col min="5377" max="5377" width="71" style="75" customWidth="1"/>
    <col min="5378" max="5382" width="17.7109375" style="75" customWidth="1"/>
    <col min="5383" max="5383" width="19.42578125" style="75" customWidth="1"/>
    <col min="5384" max="5387" width="17.7109375" style="75" customWidth="1"/>
    <col min="5388" max="5632" width="11.42578125" style="75"/>
    <col min="5633" max="5633" width="71" style="75" customWidth="1"/>
    <col min="5634" max="5638" width="17.7109375" style="75" customWidth="1"/>
    <col min="5639" max="5639" width="19.42578125" style="75" customWidth="1"/>
    <col min="5640" max="5643" width="17.7109375" style="75" customWidth="1"/>
    <col min="5644" max="5888" width="11.42578125" style="75"/>
    <col min="5889" max="5889" width="71" style="75" customWidth="1"/>
    <col min="5890" max="5894" width="17.7109375" style="75" customWidth="1"/>
    <col min="5895" max="5895" width="19.42578125" style="75" customWidth="1"/>
    <col min="5896" max="5899" width="17.7109375" style="75" customWidth="1"/>
    <col min="5900" max="6144" width="11.42578125" style="75"/>
    <col min="6145" max="6145" width="71" style="75" customWidth="1"/>
    <col min="6146" max="6150" width="17.7109375" style="75" customWidth="1"/>
    <col min="6151" max="6151" width="19.42578125" style="75" customWidth="1"/>
    <col min="6152" max="6155" width="17.7109375" style="75" customWidth="1"/>
    <col min="6156" max="6400" width="11.42578125" style="75"/>
    <col min="6401" max="6401" width="71" style="75" customWidth="1"/>
    <col min="6402" max="6406" width="17.7109375" style="75" customWidth="1"/>
    <col min="6407" max="6407" width="19.42578125" style="75" customWidth="1"/>
    <col min="6408" max="6411" width="17.7109375" style="75" customWidth="1"/>
    <col min="6412" max="6656" width="11.42578125" style="75"/>
    <col min="6657" max="6657" width="71" style="75" customWidth="1"/>
    <col min="6658" max="6662" width="17.7109375" style="75" customWidth="1"/>
    <col min="6663" max="6663" width="19.42578125" style="75" customWidth="1"/>
    <col min="6664" max="6667" width="17.7109375" style="75" customWidth="1"/>
    <col min="6668" max="6912" width="11.42578125" style="75"/>
    <col min="6913" max="6913" width="71" style="75" customWidth="1"/>
    <col min="6914" max="6918" width="17.7109375" style="75" customWidth="1"/>
    <col min="6919" max="6919" width="19.42578125" style="75" customWidth="1"/>
    <col min="6920" max="6923" width="17.7109375" style="75" customWidth="1"/>
    <col min="6924" max="7168" width="11.42578125" style="75"/>
    <col min="7169" max="7169" width="71" style="75" customWidth="1"/>
    <col min="7170" max="7174" width="17.7109375" style="75" customWidth="1"/>
    <col min="7175" max="7175" width="19.42578125" style="75" customWidth="1"/>
    <col min="7176" max="7179" width="17.7109375" style="75" customWidth="1"/>
    <col min="7180" max="7424" width="11.42578125" style="75"/>
    <col min="7425" max="7425" width="71" style="75" customWidth="1"/>
    <col min="7426" max="7430" width="17.7109375" style="75" customWidth="1"/>
    <col min="7431" max="7431" width="19.42578125" style="75" customWidth="1"/>
    <col min="7432" max="7435" width="17.7109375" style="75" customWidth="1"/>
    <col min="7436" max="7680" width="11.42578125" style="75"/>
    <col min="7681" max="7681" width="71" style="75" customWidth="1"/>
    <col min="7682" max="7686" width="17.7109375" style="75" customWidth="1"/>
    <col min="7687" max="7687" width="19.42578125" style="75" customWidth="1"/>
    <col min="7688" max="7691" width="17.7109375" style="75" customWidth="1"/>
    <col min="7692" max="7936" width="11.42578125" style="75"/>
    <col min="7937" max="7937" width="71" style="75" customWidth="1"/>
    <col min="7938" max="7942" width="17.7109375" style="75" customWidth="1"/>
    <col min="7943" max="7943" width="19.42578125" style="75" customWidth="1"/>
    <col min="7944" max="7947" width="17.7109375" style="75" customWidth="1"/>
    <col min="7948" max="8192" width="11.42578125" style="75"/>
    <col min="8193" max="8193" width="71" style="75" customWidth="1"/>
    <col min="8194" max="8198" width="17.7109375" style="75" customWidth="1"/>
    <col min="8199" max="8199" width="19.42578125" style="75" customWidth="1"/>
    <col min="8200" max="8203" width="17.7109375" style="75" customWidth="1"/>
    <col min="8204" max="8448" width="11.42578125" style="75"/>
    <col min="8449" max="8449" width="71" style="75" customWidth="1"/>
    <col min="8450" max="8454" width="17.7109375" style="75" customWidth="1"/>
    <col min="8455" max="8455" width="19.42578125" style="75" customWidth="1"/>
    <col min="8456" max="8459" width="17.7109375" style="75" customWidth="1"/>
    <col min="8460" max="8704" width="11.42578125" style="75"/>
    <col min="8705" max="8705" width="71" style="75" customWidth="1"/>
    <col min="8706" max="8710" width="17.7109375" style="75" customWidth="1"/>
    <col min="8711" max="8711" width="19.42578125" style="75" customWidth="1"/>
    <col min="8712" max="8715" width="17.7109375" style="75" customWidth="1"/>
    <col min="8716" max="8960" width="11.42578125" style="75"/>
    <col min="8961" max="8961" width="71" style="75" customWidth="1"/>
    <col min="8962" max="8966" width="17.7109375" style="75" customWidth="1"/>
    <col min="8967" max="8967" width="19.42578125" style="75" customWidth="1"/>
    <col min="8968" max="8971" width="17.7109375" style="75" customWidth="1"/>
    <col min="8972" max="9216" width="11.42578125" style="75"/>
    <col min="9217" max="9217" width="71" style="75" customWidth="1"/>
    <col min="9218" max="9222" width="17.7109375" style="75" customWidth="1"/>
    <col min="9223" max="9223" width="19.42578125" style="75" customWidth="1"/>
    <col min="9224" max="9227" width="17.7109375" style="75" customWidth="1"/>
    <col min="9228" max="9472" width="11.42578125" style="75"/>
    <col min="9473" max="9473" width="71" style="75" customWidth="1"/>
    <col min="9474" max="9478" width="17.7109375" style="75" customWidth="1"/>
    <col min="9479" max="9479" width="19.42578125" style="75" customWidth="1"/>
    <col min="9480" max="9483" width="17.7109375" style="75" customWidth="1"/>
    <col min="9484" max="9728" width="11.42578125" style="75"/>
    <col min="9729" max="9729" width="71" style="75" customWidth="1"/>
    <col min="9730" max="9734" width="17.7109375" style="75" customWidth="1"/>
    <col min="9735" max="9735" width="19.42578125" style="75" customWidth="1"/>
    <col min="9736" max="9739" width="17.7109375" style="75" customWidth="1"/>
    <col min="9740" max="9984" width="11.42578125" style="75"/>
    <col min="9985" max="9985" width="71" style="75" customWidth="1"/>
    <col min="9986" max="9990" width="17.7109375" style="75" customWidth="1"/>
    <col min="9991" max="9991" width="19.42578125" style="75" customWidth="1"/>
    <col min="9992" max="9995" width="17.7109375" style="75" customWidth="1"/>
    <col min="9996" max="10240" width="11.42578125" style="75"/>
    <col min="10241" max="10241" width="71" style="75" customWidth="1"/>
    <col min="10242" max="10246" width="17.7109375" style="75" customWidth="1"/>
    <col min="10247" max="10247" width="19.42578125" style="75" customWidth="1"/>
    <col min="10248" max="10251" width="17.7109375" style="75" customWidth="1"/>
    <col min="10252" max="10496" width="11.42578125" style="75"/>
    <col min="10497" max="10497" width="71" style="75" customWidth="1"/>
    <col min="10498" max="10502" width="17.7109375" style="75" customWidth="1"/>
    <col min="10503" max="10503" width="19.42578125" style="75" customWidth="1"/>
    <col min="10504" max="10507" width="17.7109375" style="75" customWidth="1"/>
    <col min="10508" max="10752" width="11.42578125" style="75"/>
    <col min="10753" max="10753" width="71" style="75" customWidth="1"/>
    <col min="10754" max="10758" width="17.7109375" style="75" customWidth="1"/>
    <col min="10759" max="10759" width="19.42578125" style="75" customWidth="1"/>
    <col min="10760" max="10763" width="17.7109375" style="75" customWidth="1"/>
    <col min="10764" max="11008" width="11.42578125" style="75"/>
    <col min="11009" max="11009" width="71" style="75" customWidth="1"/>
    <col min="11010" max="11014" width="17.7109375" style="75" customWidth="1"/>
    <col min="11015" max="11015" width="19.42578125" style="75" customWidth="1"/>
    <col min="11016" max="11019" width="17.7109375" style="75" customWidth="1"/>
    <col min="11020" max="11264" width="11.42578125" style="75"/>
    <col min="11265" max="11265" width="71" style="75" customWidth="1"/>
    <col min="11266" max="11270" width="17.7109375" style="75" customWidth="1"/>
    <col min="11271" max="11271" width="19.42578125" style="75" customWidth="1"/>
    <col min="11272" max="11275" width="17.7109375" style="75" customWidth="1"/>
    <col min="11276" max="11520" width="11.42578125" style="75"/>
    <col min="11521" max="11521" width="71" style="75" customWidth="1"/>
    <col min="11522" max="11526" width="17.7109375" style="75" customWidth="1"/>
    <col min="11527" max="11527" width="19.42578125" style="75" customWidth="1"/>
    <col min="11528" max="11531" width="17.7109375" style="75" customWidth="1"/>
    <col min="11532" max="11776" width="11.42578125" style="75"/>
    <col min="11777" max="11777" width="71" style="75" customWidth="1"/>
    <col min="11778" max="11782" width="17.7109375" style="75" customWidth="1"/>
    <col min="11783" max="11783" width="19.42578125" style="75" customWidth="1"/>
    <col min="11784" max="11787" width="17.7109375" style="75" customWidth="1"/>
    <col min="11788" max="12032" width="11.42578125" style="75"/>
    <col min="12033" max="12033" width="71" style="75" customWidth="1"/>
    <col min="12034" max="12038" width="17.7109375" style="75" customWidth="1"/>
    <col min="12039" max="12039" width="19.42578125" style="75" customWidth="1"/>
    <col min="12040" max="12043" width="17.7109375" style="75" customWidth="1"/>
    <col min="12044" max="12288" width="11.42578125" style="75"/>
    <col min="12289" max="12289" width="71" style="75" customWidth="1"/>
    <col min="12290" max="12294" width="17.7109375" style="75" customWidth="1"/>
    <col min="12295" max="12295" width="19.42578125" style="75" customWidth="1"/>
    <col min="12296" max="12299" width="17.7109375" style="75" customWidth="1"/>
    <col min="12300" max="12544" width="11.42578125" style="75"/>
    <col min="12545" max="12545" width="71" style="75" customWidth="1"/>
    <col min="12546" max="12550" width="17.7109375" style="75" customWidth="1"/>
    <col min="12551" max="12551" width="19.42578125" style="75" customWidth="1"/>
    <col min="12552" max="12555" width="17.7109375" style="75" customWidth="1"/>
    <col min="12556" max="12800" width="11.42578125" style="75"/>
    <col min="12801" max="12801" width="71" style="75" customWidth="1"/>
    <col min="12802" max="12806" width="17.7109375" style="75" customWidth="1"/>
    <col min="12807" max="12807" width="19.42578125" style="75" customWidth="1"/>
    <col min="12808" max="12811" width="17.7109375" style="75" customWidth="1"/>
    <col min="12812" max="13056" width="11.42578125" style="75"/>
    <col min="13057" max="13057" width="71" style="75" customWidth="1"/>
    <col min="13058" max="13062" width="17.7109375" style="75" customWidth="1"/>
    <col min="13063" max="13063" width="19.42578125" style="75" customWidth="1"/>
    <col min="13064" max="13067" width="17.7109375" style="75" customWidth="1"/>
    <col min="13068" max="13312" width="11.42578125" style="75"/>
    <col min="13313" max="13313" width="71" style="75" customWidth="1"/>
    <col min="13314" max="13318" width="17.7109375" style="75" customWidth="1"/>
    <col min="13319" max="13319" width="19.42578125" style="75" customWidth="1"/>
    <col min="13320" max="13323" width="17.7109375" style="75" customWidth="1"/>
    <col min="13324" max="13568" width="11.42578125" style="75"/>
    <col min="13569" max="13569" width="71" style="75" customWidth="1"/>
    <col min="13570" max="13574" width="17.7109375" style="75" customWidth="1"/>
    <col min="13575" max="13575" width="19.42578125" style="75" customWidth="1"/>
    <col min="13576" max="13579" width="17.7109375" style="75" customWidth="1"/>
    <col min="13580" max="13824" width="11.42578125" style="75"/>
    <col min="13825" max="13825" width="71" style="75" customWidth="1"/>
    <col min="13826" max="13830" width="17.7109375" style="75" customWidth="1"/>
    <col min="13831" max="13831" width="19.42578125" style="75" customWidth="1"/>
    <col min="13832" max="13835" width="17.7109375" style="75" customWidth="1"/>
    <col min="13836" max="14080" width="11.42578125" style="75"/>
    <col min="14081" max="14081" width="71" style="75" customWidth="1"/>
    <col min="14082" max="14086" width="17.7109375" style="75" customWidth="1"/>
    <col min="14087" max="14087" width="19.42578125" style="75" customWidth="1"/>
    <col min="14088" max="14091" width="17.7109375" style="75" customWidth="1"/>
    <col min="14092" max="14336" width="11.42578125" style="75"/>
    <col min="14337" max="14337" width="71" style="75" customWidth="1"/>
    <col min="14338" max="14342" width="17.7109375" style="75" customWidth="1"/>
    <col min="14343" max="14343" width="19.42578125" style="75" customWidth="1"/>
    <col min="14344" max="14347" width="17.7109375" style="75" customWidth="1"/>
    <col min="14348" max="14592" width="11.42578125" style="75"/>
    <col min="14593" max="14593" width="71" style="75" customWidth="1"/>
    <col min="14594" max="14598" width="17.7109375" style="75" customWidth="1"/>
    <col min="14599" max="14599" width="19.42578125" style="75" customWidth="1"/>
    <col min="14600" max="14603" width="17.7109375" style="75" customWidth="1"/>
    <col min="14604" max="14848" width="11.42578125" style="75"/>
    <col min="14849" max="14849" width="71" style="75" customWidth="1"/>
    <col min="14850" max="14854" width="17.7109375" style="75" customWidth="1"/>
    <col min="14855" max="14855" width="19.42578125" style="75" customWidth="1"/>
    <col min="14856" max="14859" width="17.7109375" style="75" customWidth="1"/>
    <col min="14860" max="15104" width="11.42578125" style="75"/>
    <col min="15105" max="15105" width="71" style="75" customWidth="1"/>
    <col min="15106" max="15110" width="17.7109375" style="75" customWidth="1"/>
    <col min="15111" max="15111" width="19.42578125" style="75" customWidth="1"/>
    <col min="15112" max="15115" width="17.7109375" style="75" customWidth="1"/>
    <col min="15116" max="15360" width="11.42578125" style="75"/>
    <col min="15361" max="15361" width="71" style="75" customWidth="1"/>
    <col min="15362" max="15366" width="17.7109375" style="75" customWidth="1"/>
    <col min="15367" max="15367" width="19.42578125" style="75" customWidth="1"/>
    <col min="15368" max="15371" width="17.7109375" style="75" customWidth="1"/>
    <col min="15372" max="15616" width="11.42578125" style="75"/>
    <col min="15617" max="15617" width="71" style="75" customWidth="1"/>
    <col min="15618" max="15622" width="17.7109375" style="75" customWidth="1"/>
    <col min="15623" max="15623" width="19.42578125" style="75" customWidth="1"/>
    <col min="15624" max="15627" width="17.7109375" style="75" customWidth="1"/>
    <col min="15628" max="15872" width="11.42578125" style="75"/>
    <col min="15873" max="15873" width="71" style="75" customWidth="1"/>
    <col min="15874" max="15878" width="17.7109375" style="75" customWidth="1"/>
    <col min="15879" max="15879" width="19.42578125" style="75" customWidth="1"/>
    <col min="15880" max="15883" width="17.7109375" style="75" customWidth="1"/>
    <col min="15884" max="16128" width="11.42578125" style="75"/>
    <col min="16129" max="16129" width="71" style="75" customWidth="1"/>
    <col min="16130" max="16134" width="17.7109375" style="75" customWidth="1"/>
    <col min="16135" max="16135" width="19.42578125" style="75" customWidth="1"/>
    <col min="16136" max="16139" width="17.7109375" style="75" customWidth="1"/>
    <col min="16140" max="16384" width="11.42578125" style="75"/>
  </cols>
  <sheetData>
    <row r="1" spans="1:11" s="229" customFormat="1" ht="15.75" x14ac:dyDescent="0.25">
      <c r="A1" s="108" t="s">
        <v>107</v>
      </c>
    </row>
    <row r="2" spans="1:11" s="229" customFormat="1" ht="15.75" x14ac:dyDescent="0.25">
      <c r="A2" s="68" t="s">
        <v>997</v>
      </c>
      <c r="B2" s="231"/>
      <c r="C2" s="231"/>
      <c r="D2" s="231"/>
      <c r="E2" s="231"/>
      <c r="F2" s="231"/>
      <c r="G2" s="231"/>
      <c r="H2" s="231"/>
      <c r="I2" s="231"/>
      <c r="J2" s="231"/>
      <c r="K2" s="232" t="s">
        <v>109</v>
      </c>
    </row>
    <row r="3" spans="1:11" s="229" customFormat="1" ht="15.75" x14ac:dyDescent="0.25">
      <c r="A3" s="63" t="s">
        <v>110</v>
      </c>
      <c r="B3" s="231"/>
      <c r="C3" s="231"/>
      <c r="D3" s="231"/>
      <c r="E3" s="231"/>
      <c r="F3" s="231"/>
      <c r="G3" s="231"/>
      <c r="H3" s="231"/>
      <c r="I3" s="231"/>
      <c r="J3" s="231"/>
      <c r="K3" s="231"/>
    </row>
    <row r="4" spans="1:11" s="229" customFormat="1" ht="15.75" x14ac:dyDescent="0.25">
      <c r="A4" s="108" t="s">
        <v>111</v>
      </c>
      <c r="B4" s="231"/>
      <c r="C4" s="231"/>
      <c r="D4" s="231"/>
      <c r="E4" s="231"/>
      <c r="F4" s="231"/>
      <c r="G4" s="231"/>
      <c r="H4" s="231"/>
      <c r="I4" s="231"/>
      <c r="J4" s="231"/>
      <c r="K4" s="231"/>
    </row>
    <row r="5" spans="1:11" s="229" customFormat="1" x14ac:dyDescent="0.25">
      <c r="A5" s="230"/>
      <c r="B5" s="231"/>
      <c r="C5" s="231"/>
      <c r="D5" s="231"/>
      <c r="E5" s="231"/>
      <c r="F5" s="231"/>
      <c r="G5" s="231"/>
      <c r="H5" s="231"/>
      <c r="I5" s="231"/>
      <c r="J5" s="231"/>
      <c r="K5" s="231"/>
    </row>
    <row r="6" spans="1:11" s="229" customFormat="1" ht="18.75" customHeight="1" x14ac:dyDescent="0.25">
      <c r="A6" s="914"/>
      <c r="D6" s="915"/>
      <c r="E6" s="915"/>
      <c r="F6" s="915"/>
      <c r="G6" s="914"/>
      <c r="H6" s="915"/>
      <c r="I6" s="915"/>
      <c r="K6" s="915"/>
    </row>
    <row r="7" spans="1:11" s="229" customFormat="1" x14ac:dyDescent="0.25">
      <c r="A7" s="235" t="s">
        <v>112</v>
      </c>
      <c r="B7" s="235" t="s">
        <v>113</v>
      </c>
      <c r="C7" s="235" t="s">
        <v>114</v>
      </c>
      <c r="D7" s="235"/>
      <c r="E7" s="236" t="s">
        <v>115</v>
      </c>
      <c r="F7" s="236"/>
      <c r="G7" s="235" t="s">
        <v>116</v>
      </c>
      <c r="H7" s="57" t="s">
        <v>117</v>
      </c>
      <c r="I7" s="57"/>
      <c r="J7" s="235" t="s">
        <v>118</v>
      </c>
      <c r="K7" s="235" t="s">
        <v>119</v>
      </c>
    </row>
    <row r="8" spans="1:11" s="379" customFormat="1" x14ac:dyDescent="0.25">
      <c r="A8" s="916" t="s">
        <v>120</v>
      </c>
      <c r="B8" s="917" t="s">
        <v>121</v>
      </c>
      <c r="C8" s="917" t="s">
        <v>122</v>
      </c>
      <c r="D8" s="917" t="s">
        <v>123</v>
      </c>
      <c r="E8" s="917" t="s">
        <v>124</v>
      </c>
      <c r="F8" s="917"/>
      <c r="G8" s="917" t="s">
        <v>125</v>
      </c>
      <c r="H8" s="917" t="s">
        <v>126</v>
      </c>
      <c r="I8" s="917"/>
      <c r="J8" s="917" t="s">
        <v>298</v>
      </c>
      <c r="K8" s="918" t="s">
        <v>128</v>
      </c>
    </row>
    <row r="9" spans="1:11" s="379" customFormat="1" x14ac:dyDescent="0.25">
      <c r="A9" s="916"/>
      <c r="B9" s="917"/>
      <c r="C9" s="917"/>
      <c r="D9" s="917"/>
      <c r="E9" s="919" t="s">
        <v>129</v>
      </c>
      <c r="F9" s="919" t="s">
        <v>130</v>
      </c>
      <c r="G9" s="917"/>
      <c r="H9" s="919" t="s">
        <v>129</v>
      </c>
      <c r="I9" s="919" t="s">
        <v>130</v>
      </c>
      <c r="J9" s="917"/>
      <c r="K9" s="918"/>
    </row>
    <row r="10" spans="1:11" ht="15.95" customHeight="1" x14ac:dyDescent="0.25">
      <c r="A10" s="182" t="s">
        <v>131</v>
      </c>
      <c r="B10" s="183"/>
      <c r="C10" s="183"/>
      <c r="D10" s="183"/>
      <c r="E10" s="183"/>
      <c r="F10" s="183"/>
      <c r="G10" s="183"/>
      <c r="H10" s="183"/>
      <c r="I10" s="183"/>
      <c r="J10" s="183"/>
      <c r="K10" s="380">
        <f>SUM(K11)</f>
        <v>0</v>
      </c>
    </row>
    <row r="11" spans="1:11" ht="19.5" customHeight="1" x14ac:dyDescent="0.25">
      <c r="A11" s="188"/>
      <c r="B11" s="184"/>
      <c r="C11" s="184"/>
      <c r="D11" s="185"/>
      <c r="E11" s="185"/>
      <c r="F11" s="185"/>
      <c r="G11" s="184"/>
      <c r="H11" s="184"/>
      <c r="I11" s="184"/>
      <c r="J11" s="184"/>
      <c r="K11" s="381"/>
    </row>
    <row r="12" spans="1:11" ht="15.95" customHeight="1" x14ac:dyDescent="0.25">
      <c r="A12" s="182" t="s">
        <v>132</v>
      </c>
      <c r="B12" s="183"/>
      <c r="C12" s="183"/>
      <c r="D12" s="186"/>
      <c r="E12" s="186"/>
      <c r="F12" s="186"/>
      <c r="G12" s="183"/>
      <c r="H12" s="183"/>
      <c r="I12" s="183"/>
      <c r="J12" s="183"/>
      <c r="K12" s="380">
        <f>SUM(K13:K22)</f>
        <v>49860000</v>
      </c>
    </row>
    <row r="13" spans="1:11" ht="15.95" customHeight="1" x14ac:dyDescent="0.25">
      <c r="A13" s="188" t="s">
        <v>998</v>
      </c>
      <c r="B13" s="184" t="s">
        <v>999</v>
      </c>
      <c r="C13" s="184" t="s">
        <v>210</v>
      </c>
      <c r="D13" s="185">
        <v>0.16</v>
      </c>
      <c r="E13" s="185">
        <v>0.02</v>
      </c>
      <c r="F13" s="185">
        <v>0.28000000000000003</v>
      </c>
      <c r="G13" s="184"/>
      <c r="H13" s="184"/>
      <c r="I13" s="184"/>
      <c r="J13" s="184" t="s">
        <v>1000</v>
      </c>
      <c r="K13" s="381">
        <v>25000000</v>
      </c>
    </row>
    <row r="14" spans="1:11" ht="15.95" customHeight="1" x14ac:dyDescent="0.25">
      <c r="A14" s="188" t="s">
        <v>599</v>
      </c>
      <c r="B14" s="184" t="s">
        <v>1001</v>
      </c>
      <c r="C14" s="184" t="s">
        <v>207</v>
      </c>
      <c r="D14" s="185"/>
      <c r="E14" s="920">
        <v>5.7500000000000002E-2</v>
      </c>
      <c r="F14" s="920">
        <v>0.11749999999999999</v>
      </c>
      <c r="G14" s="184"/>
      <c r="H14" s="184"/>
      <c r="I14" s="184"/>
      <c r="J14" s="184" t="s">
        <v>1000</v>
      </c>
      <c r="K14" s="381">
        <v>11000000</v>
      </c>
    </row>
    <row r="15" spans="1:11" ht="15.95" customHeight="1" x14ac:dyDescent="0.25">
      <c r="A15" s="188" t="s">
        <v>1002</v>
      </c>
      <c r="B15" s="184" t="s">
        <v>1003</v>
      </c>
      <c r="C15" s="184" t="s">
        <v>210</v>
      </c>
      <c r="D15" s="920">
        <v>1.2E-2</v>
      </c>
      <c r="E15" s="920">
        <v>4.0000000000000001E-3</v>
      </c>
      <c r="F15" s="185">
        <v>7.0000000000000007E-2</v>
      </c>
      <c r="G15" s="184"/>
      <c r="H15" s="184"/>
      <c r="I15" s="921"/>
      <c r="J15" s="184" t="s">
        <v>1004</v>
      </c>
      <c r="K15" s="381">
        <v>9000000</v>
      </c>
    </row>
    <row r="16" spans="1:11" ht="15.95" customHeight="1" x14ac:dyDescent="0.25">
      <c r="A16" s="188" t="s">
        <v>1005</v>
      </c>
      <c r="B16" s="184" t="s">
        <v>1001</v>
      </c>
      <c r="C16" s="184" t="s">
        <v>207</v>
      </c>
      <c r="D16" s="185"/>
      <c r="E16" s="920">
        <v>5.5E-2</v>
      </c>
      <c r="F16" s="920">
        <v>9.2999999999999999E-2</v>
      </c>
      <c r="G16" s="184"/>
      <c r="H16" s="184"/>
      <c r="I16" s="921"/>
      <c r="J16" s="184" t="s">
        <v>1006</v>
      </c>
      <c r="K16" s="381">
        <v>4700000</v>
      </c>
    </row>
    <row r="17" spans="1:11" ht="15.95" customHeight="1" x14ac:dyDescent="0.25">
      <c r="A17" s="188" t="s">
        <v>1007</v>
      </c>
      <c r="B17" s="184" t="s">
        <v>1008</v>
      </c>
      <c r="C17" s="184" t="s">
        <v>1009</v>
      </c>
      <c r="D17" s="185">
        <v>0.1</v>
      </c>
      <c r="E17" s="185"/>
      <c r="F17" s="185"/>
      <c r="G17" s="184"/>
      <c r="H17" s="381">
        <v>1250</v>
      </c>
      <c r="I17" s="184"/>
      <c r="J17" s="184" t="s">
        <v>1010</v>
      </c>
      <c r="K17" s="381">
        <v>160000</v>
      </c>
    </row>
    <row r="18" spans="1:11" ht="15.95" customHeight="1" x14ac:dyDescent="0.25">
      <c r="A18" s="188"/>
      <c r="B18" s="184"/>
      <c r="C18" s="184"/>
      <c r="D18" s="185"/>
      <c r="E18" s="185"/>
      <c r="F18" s="185"/>
      <c r="G18" s="184"/>
      <c r="H18" s="184"/>
      <c r="I18" s="184"/>
      <c r="J18" s="184"/>
      <c r="K18" s="381"/>
    </row>
    <row r="19" spans="1:11" ht="15.95" customHeight="1" x14ac:dyDescent="0.25">
      <c r="A19" s="188"/>
      <c r="B19" s="184"/>
      <c r="C19" s="184"/>
      <c r="D19" s="185"/>
      <c r="E19" s="185"/>
      <c r="F19" s="185"/>
      <c r="G19" s="184"/>
      <c r="H19" s="184"/>
      <c r="I19" s="184"/>
      <c r="J19" s="184"/>
      <c r="K19" s="381"/>
    </row>
    <row r="20" spans="1:11" ht="15.95" customHeight="1" x14ac:dyDescent="0.25">
      <c r="A20" s="188"/>
      <c r="B20" s="184"/>
      <c r="C20" s="184"/>
      <c r="D20" s="185"/>
      <c r="E20" s="185"/>
      <c r="F20" s="185"/>
      <c r="G20" s="184"/>
      <c r="H20" s="184"/>
      <c r="I20" s="184"/>
      <c r="J20" s="184"/>
      <c r="K20" s="381"/>
    </row>
    <row r="21" spans="1:11" ht="15.95" customHeight="1" x14ac:dyDescent="0.25">
      <c r="A21" s="188"/>
      <c r="B21" s="184"/>
      <c r="C21" s="184"/>
      <c r="D21" s="185"/>
      <c r="E21" s="185"/>
      <c r="F21" s="185"/>
      <c r="G21" s="184"/>
      <c r="H21" s="184"/>
      <c r="I21" s="184"/>
      <c r="J21" s="184"/>
      <c r="K21" s="381"/>
    </row>
    <row r="22" spans="1:11" ht="15.95" customHeight="1" x14ac:dyDescent="0.25">
      <c r="A22" s="188"/>
      <c r="B22" s="184"/>
      <c r="C22" s="184"/>
      <c r="D22" s="185"/>
      <c r="E22" s="185"/>
      <c r="F22" s="185"/>
      <c r="G22" s="184"/>
      <c r="H22" s="184"/>
      <c r="I22" s="184"/>
      <c r="J22" s="184"/>
      <c r="K22" s="381"/>
    </row>
    <row r="23" spans="1:11" s="229" customFormat="1" ht="15.95" customHeight="1" x14ac:dyDescent="0.25">
      <c r="A23" s="189" t="s">
        <v>149</v>
      </c>
      <c r="B23" s="190"/>
      <c r="C23" s="190"/>
      <c r="D23" s="191"/>
      <c r="E23" s="191"/>
      <c r="F23" s="191"/>
      <c r="G23" s="190"/>
      <c r="H23" s="190"/>
      <c r="I23" s="190"/>
      <c r="J23" s="190"/>
      <c r="K23" s="382">
        <f>SUM(K24:K25)</f>
        <v>16000000</v>
      </c>
    </row>
    <row r="24" spans="1:11" s="229" customFormat="1" ht="15.95" customHeight="1" x14ac:dyDescent="0.25">
      <c r="A24" s="75" t="s">
        <v>1011</v>
      </c>
      <c r="B24" s="194" t="s">
        <v>318</v>
      </c>
      <c r="C24" s="194" t="s">
        <v>1012</v>
      </c>
      <c r="D24" s="193"/>
      <c r="E24" s="193"/>
      <c r="F24" s="193"/>
      <c r="G24" s="194"/>
      <c r="H24" s="194"/>
      <c r="I24" s="194"/>
      <c r="J24" s="184" t="s">
        <v>1013</v>
      </c>
      <c r="K24" s="383">
        <v>16000000</v>
      </c>
    </row>
    <row r="25" spans="1:11" s="229" customFormat="1" ht="15.95" customHeight="1" x14ac:dyDescent="0.25">
      <c r="A25" s="188"/>
      <c r="B25" s="194"/>
      <c r="C25" s="194"/>
      <c r="D25" s="193"/>
      <c r="E25" s="193"/>
      <c r="F25" s="193"/>
      <c r="G25" s="194"/>
      <c r="H25" s="194"/>
      <c r="I25" s="194"/>
      <c r="J25" s="194"/>
      <c r="K25" s="383"/>
    </row>
    <row r="26" spans="1:11" ht="15.95" customHeight="1" x14ac:dyDescent="0.25">
      <c r="A26" s="182" t="s">
        <v>155</v>
      </c>
      <c r="B26" s="183"/>
      <c r="C26" s="183"/>
      <c r="D26" s="186"/>
      <c r="E26" s="186"/>
      <c r="F26" s="186"/>
      <c r="G26" s="183"/>
      <c r="H26" s="183"/>
      <c r="I26" s="183"/>
      <c r="J26" s="183"/>
      <c r="K26" s="380">
        <f>SUM(K27:K33)</f>
        <v>4575000</v>
      </c>
    </row>
    <row r="27" spans="1:11" ht="15.95" customHeight="1" x14ac:dyDescent="0.25">
      <c r="A27" s="188" t="s">
        <v>1014</v>
      </c>
      <c r="B27" s="184" t="s">
        <v>180</v>
      </c>
      <c r="C27" s="184" t="s">
        <v>1015</v>
      </c>
      <c r="D27" s="185"/>
      <c r="E27" s="185"/>
      <c r="F27" s="185"/>
      <c r="G27" s="184"/>
      <c r="H27" s="381">
        <v>250</v>
      </c>
      <c r="I27" s="381">
        <v>7000</v>
      </c>
      <c r="J27" s="184" t="s">
        <v>1016</v>
      </c>
      <c r="K27" s="381">
        <v>2000000</v>
      </c>
    </row>
    <row r="28" spans="1:11" ht="15.95" customHeight="1" x14ac:dyDescent="0.25">
      <c r="A28" s="188" t="s">
        <v>1017</v>
      </c>
      <c r="B28" s="184" t="s">
        <v>1018</v>
      </c>
      <c r="C28" s="184" t="s">
        <v>334</v>
      </c>
      <c r="D28" s="185"/>
      <c r="E28" s="185"/>
      <c r="F28" s="185"/>
      <c r="G28" s="184"/>
      <c r="H28" s="381">
        <v>125</v>
      </c>
      <c r="I28" s="381">
        <v>5000</v>
      </c>
      <c r="J28" s="184" t="s">
        <v>1019</v>
      </c>
      <c r="K28" s="381">
        <v>1600000</v>
      </c>
    </row>
    <row r="29" spans="1:11" ht="15.95" customHeight="1" x14ac:dyDescent="0.25">
      <c r="A29" s="188" t="s">
        <v>1020</v>
      </c>
      <c r="B29" s="184" t="s">
        <v>180</v>
      </c>
      <c r="C29" s="184" t="s">
        <v>979</v>
      </c>
      <c r="D29" s="185"/>
      <c r="E29" s="185"/>
      <c r="F29" s="185"/>
      <c r="G29" s="184"/>
      <c r="H29" s="381">
        <v>750</v>
      </c>
      <c r="I29" s="381">
        <v>7500</v>
      </c>
      <c r="J29" s="184" t="s">
        <v>1021</v>
      </c>
      <c r="K29" s="381">
        <v>800000</v>
      </c>
    </row>
    <row r="30" spans="1:11" ht="15.95" customHeight="1" x14ac:dyDescent="0.25">
      <c r="A30" s="187" t="s">
        <v>1022</v>
      </c>
      <c r="B30" s="184" t="s">
        <v>134</v>
      </c>
      <c r="C30" s="184" t="s">
        <v>334</v>
      </c>
      <c r="D30" s="920">
        <v>4.0000000000000001E-3</v>
      </c>
      <c r="E30" s="185"/>
      <c r="F30" s="185"/>
      <c r="G30" s="184"/>
      <c r="H30" s="381">
        <v>195</v>
      </c>
      <c r="I30" s="381">
        <v>5000</v>
      </c>
      <c r="J30" s="184" t="s">
        <v>1019</v>
      </c>
      <c r="K30" s="381">
        <v>150000</v>
      </c>
    </row>
    <row r="31" spans="1:11" ht="15.95" customHeight="1" x14ac:dyDescent="0.25">
      <c r="A31" s="384" t="s">
        <v>1023</v>
      </c>
      <c r="B31" s="184" t="s">
        <v>180</v>
      </c>
      <c r="C31" s="184" t="s">
        <v>181</v>
      </c>
      <c r="D31" s="185"/>
      <c r="E31" s="185"/>
      <c r="F31" s="185"/>
      <c r="G31" s="184"/>
      <c r="H31" s="381">
        <v>125</v>
      </c>
      <c r="I31" s="381">
        <v>7500</v>
      </c>
      <c r="J31" s="184" t="s">
        <v>1024</v>
      </c>
      <c r="K31" s="381">
        <v>25000</v>
      </c>
    </row>
    <row r="32" spans="1:11" ht="15.95" customHeight="1" x14ac:dyDescent="0.25">
      <c r="A32" s="188"/>
      <c r="B32" s="184"/>
      <c r="C32" s="184"/>
      <c r="D32" s="185"/>
      <c r="E32" s="185"/>
      <c r="F32" s="185"/>
      <c r="G32" s="184"/>
      <c r="H32" s="184"/>
      <c r="I32" s="184"/>
      <c r="J32" s="184"/>
      <c r="K32" s="381"/>
    </row>
    <row r="33" spans="1:11" ht="15.95" customHeight="1" x14ac:dyDescent="0.25">
      <c r="A33" s="188"/>
      <c r="B33" s="184"/>
      <c r="C33" s="184"/>
      <c r="D33" s="185"/>
      <c r="E33" s="185"/>
      <c r="F33" s="185"/>
      <c r="G33" s="184"/>
      <c r="H33" s="184"/>
      <c r="I33" s="184"/>
      <c r="J33" s="184"/>
      <c r="K33" s="381"/>
    </row>
    <row r="34" spans="1:11" ht="15.95" customHeight="1" x14ac:dyDescent="0.25">
      <c r="A34" s="182" t="s">
        <v>190</v>
      </c>
      <c r="B34" s="183"/>
      <c r="C34" s="183"/>
      <c r="D34" s="186"/>
      <c r="E34" s="186"/>
      <c r="F34" s="186"/>
      <c r="G34" s="183"/>
      <c r="H34" s="183"/>
      <c r="I34" s="183"/>
      <c r="J34" s="183"/>
      <c r="K34" s="380">
        <f>SUM(K35:K37)</f>
        <v>0</v>
      </c>
    </row>
    <row r="35" spans="1:11" ht="15.95" customHeight="1" x14ac:dyDescent="0.25">
      <c r="A35" s="195"/>
      <c r="B35" s="184"/>
      <c r="C35" s="184"/>
      <c r="D35" s="185"/>
      <c r="E35" s="185"/>
      <c r="F35" s="185"/>
      <c r="G35" s="184"/>
      <c r="H35" s="184"/>
      <c r="I35" s="184"/>
      <c r="J35" s="184"/>
      <c r="K35" s="381"/>
    </row>
    <row r="36" spans="1:11" ht="15.95" customHeight="1" x14ac:dyDescent="0.25">
      <c r="A36" s="195"/>
      <c r="B36" s="184"/>
      <c r="C36" s="184"/>
      <c r="D36" s="185"/>
      <c r="E36" s="185"/>
      <c r="F36" s="185"/>
      <c r="G36" s="184"/>
      <c r="H36" s="184"/>
      <c r="I36" s="184"/>
      <c r="J36" s="184"/>
      <c r="K36" s="381"/>
    </row>
    <row r="37" spans="1:11" ht="15.95" customHeight="1" x14ac:dyDescent="0.25">
      <c r="A37" s="195"/>
      <c r="B37" s="184"/>
      <c r="C37" s="184"/>
      <c r="D37" s="185"/>
      <c r="E37" s="185"/>
      <c r="F37" s="185"/>
      <c r="G37" s="184"/>
      <c r="H37" s="184"/>
      <c r="I37" s="184"/>
      <c r="J37" s="184"/>
      <c r="K37" s="381"/>
    </row>
    <row r="38" spans="1:11" ht="15.95" customHeight="1" x14ac:dyDescent="0.25">
      <c r="A38" s="182" t="s">
        <v>191</v>
      </c>
      <c r="B38" s="183"/>
      <c r="C38" s="183"/>
      <c r="D38" s="186"/>
      <c r="E38" s="186"/>
      <c r="F38" s="186"/>
      <c r="G38" s="183"/>
      <c r="H38" s="183"/>
      <c r="I38" s="183"/>
      <c r="J38" s="183"/>
      <c r="K38" s="380">
        <f>SUM(K39:K41)</f>
        <v>300000</v>
      </c>
    </row>
    <row r="39" spans="1:11" ht="15.95" customHeight="1" x14ac:dyDescent="0.25">
      <c r="A39" s="75" t="s">
        <v>1025</v>
      </c>
      <c r="B39" s="184" t="s">
        <v>1026</v>
      </c>
      <c r="C39" s="184" t="s">
        <v>1027</v>
      </c>
      <c r="D39" s="185"/>
      <c r="E39" s="185"/>
      <c r="F39" s="185"/>
      <c r="G39" s="184"/>
      <c r="H39" s="184"/>
      <c r="I39" s="184"/>
      <c r="J39" s="184" t="s">
        <v>1028</v>
      </c>
      <c r="K39" s="381">
        <v>300000</v>
      </c>
    </row>
    <row r="40" spans="1:11" ht="15.95" customHeight="1" x14ac:dyDescent="0.25">
      <c r="A40" s="195"/>
      <c r="B40" s="184"/>
      <c r="C40" s="184"/>
      <c r="D40" s="185"/>
      <c r="E40" s="185"/>
      <c r="F40" s="185"/>
      <c r="G40" s="184"/>
      <c r="H40" s="184"/>
      <c r="I40" s="184"/>
      <c r="J40" s="184"/>
      <c r="K40" s="381"/>
    </row>
    <row r="41" spans="1:11" ht="15.95" customHeight="1" x14ac:dyDescent="0.25">
      <c r="A41" s="195"/>
      <c r="B41" s="184"/>
      <c r="C41" s="184"/>
      <c r="D41" s="185"/>
      <c r="E41" s="185"/>
      <c r="F41" s="185"/>
      <c r="G41" s="184"/>
      <c r="H41" s="184"/>
      <c r="I41" s="184"/>
      <c r="J41" s="184"/>
      <c r="K41" s="381"/>
    </row>
    <row r="42" spans="1:11" s="229" customFormat="1" ht="15.95" customHeight="1" x14ac:dyDescent="0.25">
      <c r="A42" s="189" t="s">
        <v>192</v>
      </c>
      <c r="B42" s="190"/>
      <c r="C42" s="190"/>
      <c r="D42" s="191"/>
      <c r="E42" s="191"/>
      <c r="F42" s="191"/>
      <c r="G42" s="190"/>
      <c r="H42" s="190"/>
      <c r="I42" s="190"/>
      <c r="J42" s="190"/>
      <c r="K42" s="382">
        <f>SUM(K43)</f>
        <v>0</v>
      </c>
    </row>
    <row r="43" spans="1:11" s="229" customFormat="1" ht="15.95" customHeight="1" x14ac:dyDescent="0.25">
      <c r="A43" s="385"/>
      <c r="B43" s="194"/>
      <c r="C43" s="194"/>
      <c r="D43" s="193"/>
      <c r="E43" s="193"/>
      <c r="F43" s="193"/>
      <c r="G43" s="194"/>
      <c r="H43" s="194"/>
      <c r="I43" s="194"/>
      <c r="J43" s="194"/>
      <c r="K43" s="383"/>
    </row>
    <row r="44" spans="1:11" ht="15.95" customHeight="1" x14ac:dyDescent="0.25">
      <c r="A44" s="182" t="s">
        <v>193</v>
      </c>
      <c r="B44" s="183"/>
      <c r="C44" s="183"/>
      <c r="D44" s="186"/>
      <c r="E44" s="186"/>
      <c r="F44" s="186"/>
      <c r="G44" s="183"/>
      <c r="H44" s="183"/>
      <c r="I44" s="183"/>
      <c r="J44" s="183"/>
      <c r="K44" s="380">
        <f>SUM(K45:K46)</f>
        <v>6405500</v>
      </c>
    </row>
    <row r="45" spans="1:11" ht="15.95" customHeight="1" x14ac:dyDescent="0.25">
      <c r="A45" s="922" t="s">
        <v>1029</v>
      </c>
      <c r="B45" s="184"/>
      <c r="C45" s="184"/>
      <c r="D45" s="185"/>
      <c r="E45" s="185"/>
      <c r="F45" s="185"/>
      <c r="G45" s="184"/>
      <c r="H45" s="184"/>
      <c r="I45" s="184"/>
      <c r="J45" s="184" t="s">
        <v>1030</v>
      </c>
      <c r="K45" s="381">
        <v>6195500</v>
      </c>
    </row>
    <row r="46" spans="1:11" ht="15.95" customHeight="1" x14ac:dyDescent="0.25">
      <c r="A46" s="187" t="s">
        <v>1031</v>
      </c>
      <c r="B46" s="184" t="s">
        <v>1032</v>
      </c>
      <c r="C46" s="184"/>
      <c r="D46" s="185"/>
      <c r="E46" s="185"/>
      <c r="F46" s="185"/>
      <c r="G46" s="184"/>
      <c r="H46" s="184"/>
      <c r="I46" s="184"/>
      <c r="J46" s="184" t="s">
        <v>1033</v>
      </c>
      <c r="K46" s="381">
        <v>210000</v>
      </c>
    </row>
    <row r="47" spans="1:11" ht="15.95" customHeight="1" x14ac:dyDescent="0.25">
      <c r="A47" s="923" t="s">
        <v>197</v>
      </c>
      <c r="B47" s="924"/>
      <c r="C47" s="924"/>
      <c r="D47" s="925"/>
      <c r="E47" s="925"/>
      <c r="F47" s="925"/>
      <c r="G47" s="924"/>
      <c r="H47" s="924"/>
      <c r="I47" s="924"/>
      <c r="J47" s="924"/>
      <c r="K47" s="926">
        <f>+K10+K12+K23+K26+K34+K38+K42+K44</f>
        <v>77140500</v>
      </c>
    </row>
    <row r="48" spans="1:11" x14ac:dyDescent="0.25">
      <c r="A48" s="386"/>
      <c r="B48" s="384"/>
      <c r="C48" s="384"/>
      <c r="D48" s="384"/>
      <c r="E48" s="384"/>
      <c r="F48" s="384"/>
      <c r="G48" s="384"/>
      <c r="H48" s="384"/>
      <c r="I48" s="384"/>
      <c r="J48" s="384"/>
      <c r="K48" s="384"/>
    </row>
    <row r="50" spans="11:11" x14ac:dyDescent="0.25">
      <c r="K50" s="911"/>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showGridLines="0" zoomScale="96" zoomScaleNormal="96" workbookViewId="0">
      <selection activeCell="L55" sqref="L55"/>
    </sheetView>
  </sheetViews>
  <sheetFormatPr baseColWidth="10" defaultRowHeight="15" x14ac:dyDescent="0.25"/>
  <cols>
    <col min="1" max="1" width="65.140625" style="75" customWidth="1"/>
    <col min="2" max="2" width="38" style="75" customWidth="1"/>
    <col min="3" max="3" width="15.140625" style="75" customWidth="1"/>
    <col min="4" max="4" width="21.28515625" style="75" customWidth="1"/>
    <col min="5" max="5" width="11.28515625" style="75" customWidth="1"/>
    <col min="6" max="6" width="10.5703125" style="75" customWidth="1"/>
    <col min="7" max="7" width="8.7109375" style="75" customWidth="1"/>
    <col min="8" max="8" width="8" style="75" customWidth="1"/>
    <col min="9" max="9" width="8.140625" style="75" customWidth="1"/>
    <col min="10" max="10" width="19.5703125" style="75" customWidth="1"/>
    <col min="11" max="11" width="17.7109375" style="75" customWidth="1"/>
    <col min="12" max="12" width="19.28515625" style="75" customWidth="1"/>
    <col min="13" max="256" width="11.42578125" style="75"/>
    <col min="257" max="257" width="65.140625" style="75" customWidth="1"/>
    <col min="258" max="258" width="38" style="75" customWidth="1"/>
    <col min="259" max="259" width="15.140625" style="75" customWidth="1"/>
    <col min="260" max="260" width="21.28515625" style="75" customWidth="1"/>
    <col min="261" max="261" width="11.28515625" style="75" customWidth="1"/>
    <col min="262" max="262" width="10.5703125" style="75" customWidth="1"/>
    <col min="263" max="263" width="8.7109375" style="75" customWidth="1"/>
    <col min="264" max="264" width="8" style="75" customWidth="1"/>
    <col min="265" max="265" width="8.140625" style="75" customWidth="1"/>
    <col min="266" max="266" width="19.5703125" style="75" customWidth="1"/>
    <col min="267" max="267" width="17.7109375" style="75" customWidth="1"/>
    <col min="268" max="268" width="19.28515625" style="75" customWidth="1"/>
    <col min="269" max="512" width="11.42578125" style="75"/>
    <col min="513" max="513" width="65.140625" style="75" customWidth="1"/>
    <col min="514" max="514" width="38" style="75" customWidth="1"/>
    <col min="515" max="515" width="15.140625" style="75" customWidth="1"/>
    <col min="516" max="516" width="21.28515625" style="75" customWidth="1"/>
    <col min="517" max="517" width="11.28515625" style="75" customWidth="1"/>
    <col min="518" max="518" width="10.5703125" style="75" customWidth="1"/>
    <col min="519" max="519" width="8.7109375" style="75" customWidth="1"/>
    <col min="520" max="520" width="8" style="75" customWidth="1"/>
    <col min="521" max="521" width="8.140625" style="75" customWidth="1"/>
    <col min="522" max="522" width="19.5703125" style="75" customWidth="1"/>
    <col min="523" max="523" width="17.7109375" style="75" customWidth="1"/>
    <col min="524" max="524" width="19.28515625" style="75" customWidth="1"/>
    <col min="525" max="768" width="11.42578125" style="75"/>
    <col min="769" max="769" width="65.140625" style="75" customWidth="1"/>
    <col min="770" max="770" width="38" style="75" customWidth="1"/>
    <col min="771" max="771" width="15.140625" style="75" customWidth="1"/>
    <col min="772" max="772" width="21.28515625" style="75" customWidth="1"/>
    <col min="773" max="773" width="11.28515625" style="75" customWidth="1"/>
    <col min="774" max="774" width="10.5703125" style="75" customWidth="1"/>
    <col min="775" max="775" width="8.7109375" style="75" customWidth="1"/>
    <col min="776" max="776" width="8" style="75" customWidth="1"/>
    <col min="777" max="777" width="8.140625" style="75" customWidth="1"/>
    <col min="778" max="778" width="19.5703125" style="75" customWidth="1"/>
    <col min="779" max="779" width="17.7109375" style="75" customWidth="1"/>
    <col min="780" max="780" width="19.28515625" style="75" customWidth="1"/>
    <col min="781" max="1024" width="11.42578125" style="75"/>
    <col min="1025" max="1025" width="65.140625" style="75" customWidth="1"/>
    <col min="1026" max="1026" width="38" style="75" customWidth="1"/>
    <col min="1027" max="1027" width="15.140625" style="75" customWidth="1"/>
    <col min="1028" max="1028" width="21.28515625" style="75" customWidth="1"/>
    <col min="1029" max="1029" width="11.28515625" style="75" customWidth="1"/>
    <col min="1030" max="1030" width="10.5703125" style="75" customWidth="1"/>
    <col min="1031" max="1031" width="8.7109375" style="75" customWidth="1"/>
    <col min="1032" max="1032" width="8" style="75" customWidth="1"/>
    <col min="1033" max="1033" width="8.140625" style="75" customWidth="1"/>
    <col min="1034" max="1034" width="19.5703125" style="75" customWidth="1"/>
    <col min="1035" max="1035" width="17.7109375" style="75" customWidth="1"/>
    <col min="1036" max="1036" width="19.28515625" style="75" customWidth="1"/>
    <col min="1037" max="1280" width="11.42578125" style="75"/>
    <col min="1281" max="1281" width="65.140625" style="75" customWidth="1"/>
    <col min="1282" max="1282" width="38" style="75" customWidth="1"/>
    <col min="1283" max="1283" width="15.140625" style="75" customWidth="1"/>
    <col min="1284" max="1284" width="21.28515625" style="75" customWidth="1"/>
    <col min="1285" max="1285" width="11.28515625" style="75" customWidth="1"/>
    <col min="1286" max="1286" width="10.5703125" style="75" customWidth="1"/>
    <col min="1287" max="1287" width="8.7109375" style="75" customWidth="1"/>
    <col min="1288" max="1288" width="8" style="75" customWidth="1"/>
    <col min="1289" max="1289" width="8.140625" style="75" customWidth="1"/>
    <col min="1290" max="1290" width="19.5703125" style="75" customWidth="1"/>
    <col min="1291" max="1291" width="17.7109375" style="75" customWidth="1"/>
    <col min="1292" max="1292" width="19.28515625" style="75" customWidth="1"/>
    <col min="1293" max="1536" width="11.42578125" style="75"/>
    <col min="1537" max="1537" width="65.140625" style="75" customWidth="1"/>
    <col min="1538" max="1538" width="38" style="75" customWidth="1"/>
    <col min="1539" max="1539" width="15.140625" style="75" customWidth="1"/>
    <col min="1540" max="1540" width="21.28515625" style="75" customWidth="1"/>
    <col min="1541" max="1541" width="11.28515625" style="75" customWidth="1"/>
    <col min="1542" max="1542" width="10.5703125" style="75" customWidth="1"/>
    <col min="1543" max="1543" width="8.7109375" style="75" customWidth="1"/>
    <col min="1544" max="1544" width="8" style="75" customWidth="1"/>
    <col min="1545" max="1545" width="8.140625" style="75" customWidth="1"/>
    <col min="1546" max="1546" width="19.5703125" style="75" customWidth="1"/>
    <col min="1547" max="1547" width="17.7109375" style="75" customWidth="1"/>
    <col min="1548" max="1548" width="19.28515625" style="75" customWidth="1"/>
    <col min="1549" max="1792" width="11.42578125" style="75"/>
    <col min="1793" max="1793" width="65.140625" style="75" customWidth="1"/>
    <col min="1794" max="1794" width="38" style="75" customWidth="1"/>
    <col min="1795" max="1795" width="15.140625" style="75" customWidth="1"/>
    <col min="1796" max="1796" width="21.28515625" style="75" customWidth="1"/>
    <col min="1797" max="1797" width="11.28515625" style="75" customWidth="1"/>
    <col min="1798" max="1798" width="10.5703125" style="75" customWidth="1"/>
    <col min="1799" max="1799" width="8.7109375" style="75" customWidth="1"/>
    <col min="1800" max="1800" width="8" style="75" customWidth="1"/>
    <col min="1801" max="1801" width="8.140625" style="75" customWidth="1"/>
    <col min="1802" max="1802" width="19.5703125" style="75" customWidth="1"/>
    <col min="1803" max="1803" width="17.7109375" style="75" customWidth="1"/>
    <col min="1804" max="1804" width="19.28515625" style="75" customWidth="1"/>
    <col min="1805" max="2048" width="11.42578125" style="75"/>
    <col min="2049" max="2049" width="65.140625" style="75" customWidth="1"/>
    <col min="2050" max="2050" width="38" style="75" customWidth="1"/>
    <col min="2051" max="2051" width="15.140625" style="75" customWidth="1"/>
    <col min="2052" max="2052" width="21.28515625" style="75" customWidth="1"/>
    <col min="2053" max="2053" width="11.28515625" style="75" customWidth="1"/>
    <col min="2054" max="2054" width="10.5703125" style="75" customWidth="1"/>
    <col min="2055" max="2055" width="8.7109375" style="75" customWidth="1"/>
    <col min="2056" max="2056" width="8" style="75" customWidth="1"/>
    <col min="2057" max="2057" width="8.140625" style="75" customWidth="1"/>
    <col min="2058" max="2058" width="19.5703125" style="75" customWidth="1"/>
    <col min="2059" max="2059" width="17.7109375" style="75" customWidth="1"/>
    <col min="2060" max="2060" width="19.28515625" style="75" customWidth="1"/>
    <col min="2061" max="2304" width="11.42578125" style="75"/>
    <col min="2305" max="2305" width="65.140625" style="75" customWidth="1"/>
    <col min="2306" max="2306" width="38" style="75" customWidth="1"/>
    <col min="2307" max="2307" width="15.140625" style="75" customWidth="1"/>
    <col min="2308" max="2308" width="21.28515625" style="75" customWidth="1"/>
    <col min="2309" max="2309" width="11.28515625" style="75" customWidth="1"/>
    <col min="2310" max="2310" width="10.5703125" style="75" customWidth="1"/>
    <col min="2311" max="2311" width="8.7109375" style="75" customWidth="1"/>
    <col min="2312" max="2312" width="8" style="75" customWidth="1"/>
    <col min="2313" max="2313" width="8.140625" style="75" customWidth="1"/>
    <col min="2314" max="2314" width="19.5703125" style="75" customWidth="1"/>
    <col min="2315" max="2315" width="17.7109375" style="75" customWidth="1"/>
    <col min="2316" max="2316" width="19.28515625" style="75" customWidth="1"/>
    <col min="2317" max="2560" width="11.42578125" style="75"/>
    <col min="2561" max="2561" width="65.140625" style="75" customWidth="1"/>
    <col min="2562" max="2562" width="38" style="75" customWidth="1"/>
    <col min="2563" max="2563" width="15.140625" style="75" customWidth="1"/>
    <col min="2564" max="2564" width="21.28515625" style="75" customWidth="1"/>
    <col min="2565" max="2565" width="11.28515625" style="75" customWidth="1"/>
    <col min="2566" max="2566" width="10.5703125" style="75" customWidth="1"/>
    <col min="2567" max="2567" width="8.7109375" style="75" customWidth="1"/>
    <col min="2568" max="2568" width="8" style="75" customWidth="1"/>
    <col min="2569" max="2569" width="8.140625" style="75" customWidth="1"/>
    <col min="2570" max="2570" width="19.5703125" style="75" customWidth="1"/>
    <col min="2571" max="2571" width="17.7109375" style="75" customWidth="1"/>
    <col min="2572" max="2572" width="19.28515625" style="75" customWidth="1"/>
    <col min="2573" max="2816" width="11.42578125" style="75"/>
    <col min="2817" max="2817" width="65.140625" style="75" customWidth="1"/>
    <col min="2818" max="2818" width="38" style="75" customWidth="1"/>
    <col min="2819" max="2819" width="15.140625" style="75" customWidth="1"/>
    <col min="2820" max="2820" width="21.28515625" style="75" customWidth="1"/>
    <col min="2821" max="2821" width="11.28515625" style="75" customWidth="1"/>
    <col min="2822" max="2822" width="10.5703125" style="75" customWidth="1"/>
    <col min="2823" max="2823" width="8.7109375" style="75" customWidth="1"/>
    <col min="2824" max="2824" width="8" style="75" customWidth="1"/>
    <col min="2825" max="2825" width="8.140625" style="75" customWidth="1"/>
    <col min="2826" max="2826" width="19.5703125" style="75" customWidth="1"/>
    <col min="2827" max="2827" width="17.7109375" style="75" customWidth="1"/>
    <col min="2828" max="2828" width="19.28515625" style="75" customWidth="1"/>
    <col min="2829" max="3072" width="11.42578125" style="75"/>
    <col min="3073" max="3073" width="65.140625" style="75" customWidth="1"/>
    <col min="3074" max="3074" width="38" style="75" customWidth="1"/>
    <col min="3075" max="3075" width="15.140625" style="75" customWidth="1"/>
    <col min="3076" max="3076" width="21.28515625" style="75" customWidth="1"/>
    <col min="3077" max="3077" width="11.28515625" style="75" customWidth="1"/>
    <col min="3078" max="3078" width="10.5703125" style="75" customWidth="1"/>
    <col min="3079" max="3079" width="8.7109375" style="75" customWidth="1"/>
    <col min="3080" max="3080" width="8" style="75" customWidth="1"/>
    <col min="3081" max="3081" width="8.140625" style="75" customWidth="1"/>
    <col min="3082" max="3082" width="19.5703125" style="75" customWidth="1"/>
    <col min="3083" max="3083" width="17.7109375" style="75" customWidth="1"/>
    <col min="3084" max="3084" width="19.28515625" style="75" customWidth="1"/>
    <col min="3085" max="3328" width="11.42578125" style="75"/>
    <col min="3329" max="3329" width="65.140625" style="75" customWidth="1"/>
    <col min="3330" max="3330" width="38" style="75" customWidth="1"/>
    <col min="3331" max="3331" width="15.140625" style="75" customWidth="1"/>
    <col min="3332" max="3332" width="21.28515625" style="75" customWidth="1"/>
    <col min="3333" max="3333" width="11.28515625" style="75" customWidth="1"/>
    <col min="3334" max="3334" width="10.5703125" style="75" customWidth="1"/>
    <col min="3335" max="3335" width="8.7109375" style="75" customWidth="1"/>
    <col min="3336" max="3336" width="8" style="75" customWidth="1"/>
    <col min="3337" max="3337" width="8.140625" style="75" customWidth="1"/>
    <col min="3338" max="3338" width="19.5703125" style="75" customWidth="1"/>
    <col min="3339" max="3339" width="17.7109375" style="75" customWidth="1"/>
    <col min="3340" max="3340" width="19.28515625" style="75" customWidth="1"/>
    <col min="3341" max="3584" width="11.42578125" style="75"/>
    <col min="3585" max="3585" width="65.140625" style="75" customWidth="1"/>
    <col min="3586" max="3586" width="38" style="75" customWidth="1"/>
    <col min="3587" max="3587" width="15.140625" style="75" customWidth="1"/>
    <col min="3588" max="3588" width="21.28515625" style="75" customWidth="1"/>
    <col min="3589" max="3589" width="11.28515625" style="75" customWidth="1"/>
    <col min="3590" max="3590" width="10.5703125" style="75" customWidth="1"/>
    <col min="3591" max="3591" width="8.7109375" style="75" customWidth="1"/>
    <col min="3592" max="3592" width="8" style="75" customWidth="1"/>
    <col min="3593" max="3593" width="8.140625" style="75" customWidth="1"/>
    <col min="3594" max="3594" width="19.5703125" style="75" customWidth="1"/>
    <col min="3595" max="3595" width="17.7109375" style="75" customWidth="1"/>
    <col min="3596" max="3596" width="19.28515625" style="75" customWidth="1"/>
    <col min="3597" max="3840" width="11.42578125" style="75"/>
    <col min="3841" max="3841" width="65.140625" style="75" customWidth="1"/>
    <col min="3842" max="3842" width="38" style="75" customWidth="1"/>
    <col min="3843" max="3843" width="15.140625" style="75" customWidth="1"/>
    <col min="3844" max="3844" width="21.28515625" style="75" customWidth="1"/>
    <col min="3845" max="3845" width="11.28515625" style="75" customWidth="1"/>
    <col min="3846" max="3846" width="10.5703125" style="75" customWidth="1"/>
    <col min="3847" max="3847" width="8.7109375" style="75" customWidth="1"/>
    <col min="3848" max="3848" width="8" style="75" customWidth="1"/>
    <col min="3849" max="3849" width="8.140625" style="75" customWidth="1"/>
    <col min="3850" max="3850" width="19.5703125" style="75" customWidth="1"/>
    <col min="3851" max="3851" width="17.7109375" style="75" customWidth="1"/>
    <col min="3852" max="3852" width="19.28515625" style="75" customWidth="1"/>
    <col min="3853" max="4096" width="11.42578125" style="75"/>
    <col min="4097" max="4097" width="65.140625" style="75" customWidth="1"/>
    <col min="4098" max="4098" width="38" style="75" customWidth="1"/>
    <col min="4099" max="4099" width="15.140625" style="75" customWidth="1"/>
    <col min="4100" max="4100" width="21.28515625" style="75" customWidth="1"/>
    <col min="4101" max="4101" width="11.28515625" style="75" customWidth="1"/>
    <col min="4102" max="4102" width="10.5703125" style="75" customWidth="1"/>
    <col min="4103" max="4103" width="8.7109375" style="75" customWidth="1"/>
    <col min="4104" max="4104" width="8" style="75" customWidth="1"/>
    <col min="4105" max="4105" width="8.140625" style="75" customWidth="1"/>
    <col min="4106" max="4106" width="19.5703125" style="75" customWidth="1"/>
    <col min="4107" max="4107" width="17.7109375" style="75" customWidth="1"/>
    <col min="4108" max="4108" width="19.28515625" style="75" customWidth="1"/>
    <col min="4109" max="4352" width="11.42578125" style="75"/>
    <col min="4353" max="4353" width="65.140625" style="75" customWidth="1"/>
    <col min="4354" max="4354" width="38" style="75" customWidth="1"/>
    <col min="4355" max="4355" width="15.140625" style="75" customWidth="1"/>
    <col min="4356" max="4356" width="21.28515625" style="75" customWidth="1"/>
    <col min="4357" max="4357" width="11.28515625" style="75" customWidth="1"/>
    <col min="4358" max="4358" width="10.5703125" style="75" customWidth="1"/>
    <col min="4359" max="4359" width="8.7109375" style="75" customWidth="1"/>
    <col min="4360" max="4360" width="8" style="75" customWidth="1"/>
    <col min="4361" max="4361" width="8.140625" style="75" customWidth="1"/>
    <col min="4362" max="4362" width="19.5703125" style="75" customWidth="1"/>
    <col min="4363" max="4363" width="17.7109375" style="75" customWidth="1"/>
    <col min="4364" max="4364" width="19.28515625" style="75" customWidth="1"/>
    <col min="4365" max="4608" width="11.42578125" style="75"/>
    <col min="4609" max="4609" width="65.140625" style="75" customWidth="1"/>
    <col min="4610" max="4610" width="38" style="75" customWidth="1"/>
    <col min="4611" max="4611" width="15.140625" style="75" customWidth="1"/>
    <col min="4612" max="4612" width="21.28515625" style="75" customWidth="1"/>
    <col min="4613" max="4613" width="11.28515625" style="75" customWidth="1"/>
    <col min="4614" max="4614" width="10.5703125" style="75" customWidth="1"/>
    <col min="4615" max="4615" width="8.7109375" style="75" customWidth="1"/>
    <col min="4616" max="4616" width="8" style="75" customWidth="1"/>
    <col min="4617" max="4617" width="8.140625" style="75" customWidth="1"/>
    <col min="4618" max="4618" width="19.5703125" style="75" customWidth="1"/>
    <col min="4619" max="4619" width="17.7109375" style="75" customWidth="1"/>
    <col min="4620" max="4620" width="19.28515625" style="75" customWidth="1"/>
    <col min="4621" max="4864" width="11.42578125" style="75"/>
    <col min="4865" max="4865" width="65.140625" style="75" customWidth="1"/>
    <col min="4866" max="4866" width="38" style="75" customWidth="1"/>
    <col min="4867" max="4867" width="15.140625" style="75" customWidth="1"/>
    <col min="4868" max="4868" width="21.28515625" style="75" customWidth="1"/>
    <col min="4869" max="4869" width="11.28515625" style="75" customWidth="1"/>
    <col min="4870" max="4870" width="10.5703125" style="75" customWidth="1"/>
    <col min="4871" max="4871" width="8.7109375" style="75" customWidth="1"/>
    <col min="4872" max="4872" width="8" style="75" customWidth="1"/>
    <col min="4873" max="4873" width="8.140625" style="75" customWidth="1"/>
    <col min="4874" max="4874" width="19.5703125" style="75" customWidth="1"/>
    <col min="4875" max="4875" width="17.7109375" style="75" customWidth="1"/>
    <col min="4876" max="4876" width="19.28515625" style="75" customWidth="1"/>
    <col min="4877" max="5120" width="11.42578125" style="75"/>
    <col min="5121" max="5121" width="65.140625" style="75" customWidth="1"/>
    <col min="5122" max="5122" width="38" style="75" customWidth="1"/>
    <col min="5123" max="5123" width="15.140625" style="75" customWidth="1"/>
    <col min="5124" max="5124" width="21.28515625" style="75" customWidth="1"/>
    <col min="5125" max="5125" width="11.28515625" style="75" customWidth="1"/>
    <col min="5126" max="5126" width="10.5703125" style="75" customWidth="1"/>
    <col min="5127" max="5127" width="8.7109375" style="75" customWidth="1"/>
    <col min="5128" max="5128" width="8" style="75" customWidth="1"/>
    <col min="5129" max="5129" width="8.140625" style="75" customWidth="1"/>
    <col min="5130" max="5130" width="19.5703125" style="75" customWidth="1"/>
    <col min="5131" max="5131" width="17.7109375" style="75" customWidth="1"/>
    <col min="5132" max="5132" width="19.28515625" style="75" customWidth="1"/>
    <col min="5133" max="5376" width="11.42578125" style="75"/>
    <col min="5377" max="5377" width="65.140625" style="75" customWidth="1"/>
    <col min="5378" max="5378" width="38" style="75" customWidth="1"/>
    <col min="5379" max="5379" width="15.140625" style="75" customWidth="1"/>
    <col min="5380" max="5380" width="21.28515625" style="75" customWidth="1"/>
    <col min="5381" max="5381" width="11.28515625" style="75" customWidth="1"/>
    <col min="5382" max="5382" width="10.5703125" style="75" customWidth="1"/>
    <col min="5383" max="5383" width="8.7109375" style="75" customWidth="1"/>
    <col min="5384" max="5384" width="8" style="75" customWidth="1"/>
    <col min="5385" max="5385" width="8.140625" style="75" customWidth="1"/>
    <col min="5386" max="5386" width="19.5703125" style="75" customWidth="1"/>
    <col min="5387" max="5387" width="17.7109375" style="75" customWidth="1"/>
    <col min="5388" max="5388" width="19.28515625" style="75" customWidth="1"/>
    <col min="5389" max="5632" width="11.42578125" style="75"/>
    <col min="5633" max="5633" width="65.140625" style="75" customWidth="1"/>
    <col min="5634" max="5634" width="38" style="75" customWidth="1"/>
    <col min="5635" max="5635" width="15.140625" style="75" customWidth="1"/>
    <col min="5636" max="5636" width="21.28515625" style="75" customWidth="1"/>
    <col min="5637" max="5637" width="11.28515625" style="75" customWidth="1"/>
    <col min="5638" max="5638" width="10.5703125" style="75" customWidth="1"/>
    <col min="5639" max="5639" width="8.7109375" style="75" customWidth="1"/>
    <col min="5640" max="5640" width="8" style="75" customWidth="1"/>
    <col min="5641" max="5641" width="8.140625" style="75" customWidth="1"/>
    <col min="5642" max="5642" width="19.5703125" style="75" customWidth="1"/>
    <col min="5643" max="5643" width="17.7109375" style="75" customWidth="1"/>
    <col min="5644" max="5644" width="19.28515625" style="75" customWidth="1"/>
    <col min="5645" max="5888" width="11.42578125" style="75"/>
    <col min="5889" max="5889" width="65.140625" style="75" customWidth="1"/>
    <col min="5890" max="5890" width="38" style="75" customWidth="1"/>
    <col min="5891" max="5891" width="15.140625" style="75" customWidth="1"/>
    <col min="5892" max="5892" width="21.28515625" style="75" customWidth="1"/>
    <col min="5893" max="5893" width="11.28515625" style="75" customWidth="1"/>
    <col min="5894" max="5894" width="10.5703125" style="75" customWidth="1"/>
    <col min="5895" max="5895" width="8.7109375" style="75" customWidth="1"/>
    <col min="5896" max="5896" width="8" style="75" customWidth="1"/>
    <col min="5897" max="5897" width="8.140625" style="75" customWidth="1"/>
    <col min="5898" max="5898" width="19.5703125" style="75" customWidth="1"/>
    <col min="5899" max="5899" width="17.7109375" style="75" customWidth="1"/>
    <col min="5900" max="5900" width="19.28515625" style="75" customWidth="1"/>
    <col min="5901" max="6144" width="11.42578125" style="75"/>
    <col min="6145" max="6145" width="65.140625" style="75" customWidth="1"/>
    <col min="6146" max="6146" width="38" style="75" customWidth="1"/>
    <col min="6147" max="6147" width="15.140625" style="75" customWidth="1"/>
    <col min="6148" max="6148" width="21.28515625" style="75" customWidth="1"/>
    <col min="6149" max="6149" width="11.28515625" style="75" customWidth="1"/>
    <col min="6150" max="6150" width="10.5703125" style="75" customWidth="1"/>
    <col min="6151" max="6151" width="8.7109375" style="75" customWidth="1"/>
    <col min="6152" max="6152" width="8" style="75" customWidth="1"/>
    <col min="6153" max="6153" width="8.140625" style="75" customWidth="1"/>
    <col min="6154" max="6154" width="19.5703125" style="75" customWidth="1"/>
    <col min="6155" max="6155" width="17.7109375" style="75" customWidth="1"/>
    <col min="6156" max="6156" width="19.28515625" style="75" customWidth="1"/>
    <col min="6157" max="6400" width="11.42578125" style="75"/>
    <col min="6401" max="6401" width="65.140625" style="75" customWidth="1"/>
    <col min="6402" max="6402" width="38" style="75" customWidth="1"/>
    <col min="6403" max="6403" width="15.140625" style="75" customWidth="1"/>
    <col min="6404" max="6404" width="21.28515625" style="75" customWidth="1"/>
    <col min="6405" max="6405" width="11.28515625" style="75" customWidth="1"/>
    <col min="6406" max="6406" width="10.5703125" style="75" customWidth="1"/>
    <col min="6407" max="6407" width="8.7109375" style="75" customWidth="1"/>
    <col min="6408" max="6408" width="8" style="75" customWidth="1"/>
    <col min="6409" max="6409" width="8.140625" style="75" customWidth="1"/>
    <col min="6410" max="6410" width="19.5703125" style="75" customWidth="1"/>
    <col min="6411" max="6411" width="17.7109375" style="75" customWidth="1"/>
    <col min="6412" max="6412" width="19.28515625" style="75" customWidth="1"/>
    <col min="6413" max="6656" width="11.42578125" style="75"/>
    <col min="6657" max="6657" width="65.140625" style="75" customWidth="1"/>
    <col min="6658" max="6658" width="38" style="75" customWidth="1"/>
    <col min="6659" max="6659" width="15.140625" style="75" customWidth="1"/>
    <col min="6660" max="6660" width="21.28515625" style="75" customWidth="1"/>
    <col min="6661" max="6661" width="11.28515625" style="75" customWidth="1"/>
    <col min="6662" max="6662" width="10.5703125" style="75" customWidth="1"/>
    <col min="6663" max="6663" width="8.7109375" style="75" customWidth="1"/>
    <col min="6664" max="6664" width="8" style="75" customWidth="1"/>
    <col min="6665" max="6665" width="8.140625" style="75" customWidth="1"/>
    <col min="6666" max="6666" width="19.5703125" style="75" customWidth="1"/>
    <col min="6667" max="6667" width="17.7109375" style="75" customWidth="1"/>
    <col min="6668" max="6668" width="19.28515625" style="75" customWidth="1"/>
    <col min="6669" max="6912" width="11.42578125" style="75"/>
    <col min="6913" max="6913" width="65.140625" style="75" customWidth="1"/>
    <col min="6914" max="6914" width="38" style="75" customWidth="1"/>
    <col min="6915" max="6915" width="15.140625" style="75" customWidth="1"/>
    <col min="6916" max="6916" width="21.28515625" style="75" customWidth="1"/>
    <col min="6917" max="6917" width="11.28515625" style="75" customWidth="1"/>
    <col min="6918" max="6918" width="10.5703125" style="75" customWidth="1"/>
    <col min="6919" max="6919" width="8.7109375" style="75" customWidth="1"/>
    <col min="6920" max="6920" width="8" style="75" customWidth="1"/>
    <col min="6921" max="6921" width="8.140625" style="75" customWidth="1"/>
    <col min="6922" max="6922" width="19.5703125" style="75" customWidth="1"/>
    <col min="6923" max="6923" width="17.7109375" style="75" customWidth="1"/>
    <col min="6924" max="6924" width="19.28515625" style="75" customWidth="1"/>
    <col min="6925" max="7168" width="11.42578125" style="75"/>
    <col min="7169" max="7169" width="65.140625" style="75" customWidth="1"/>
    <col min="7170" max="7170" width="38" style="75" customWidth="1"/>
    <col min="7171" max="7171" width="15.140625" style="75" customWidth="1"/>
    <col min="7172" max="7172" width="21.28515625" style="75" customWidth="1"/>
    <col min="7173" max="7173" width="11.28515625" style="75" customWidth="1"/>
    <col min="7174" max="7174" width="10.5703125" style="75" customWidth="1"/>
    <col min="7175" max="7175" width="8.7109375" style="75" customWidth="1"/>
    <col min="7176" max="7176" width="8" style="75" customWidth="1"/>
    <col min="7177" max="7177" width="8.140625" style="75" customWidth="1"/>
    <col min="7178" max="7178" width="19.5703125" style="75" customWidth="1"/>
    <col min="7179" max="7179" width="17.7109375" style="75" customWidth="1"/>
    <col min="7180" max="7180" width="19.28515625" style="75" customWidth="1"/>
    <col min="7181" max="7424" width="11.42578125" style="75"/>
    <col min="7425" max="7425" width="65.140625" style="75" customWidth="1"/>
    <col min="7426" max="7426" width="38" style="75" customWidth="1"/>
    <col min="7427" max="7427" width="15.140625" style="75" customWidth="1"/>
    <col min="7428" max="7428" width="21.28515625" style="75" customWidth="1"/>
    <col min="7429" max="7429" width="11.28515625" style="75" customWidth="1"/>
    <col min="7430" max="7430" width="10.5703125" style="75" customWidth="1"/>
    <col min="7431" max="7431" width="8.7109375" style="75" customWidth="1"/>
    <col min="7432" max="7432" width="8" style="75" customWidth="1"/>
    <col min="7433" max="7433" width="8.140625" style="75" customWidth="1"/>
    <col min="7434" max="7434" width="19.5703125" style="75" customWidth="1"/>
    <col min="7435" max="7435" width="17.7109375" style="75" customWidth="1"/>
    <col min="7436" max="7436" width="19.28515625" style="75" customWidth="1"/>
    <col min="7437" max="7680" width="11.42578125" style="75"/>
    <col min="7681" max="7681" width="65.140625" style="75" customWidth="1"/>
    <col min="7682" max="7682" width="38" style="75" customWidth="1"/>
    <col min="7683" max="7683" width="15.140625" style="75" customWidth="1"/>
    <col min="7684" max="7684" width="21.28515625" style="75" customWidth="1"/>
    <col min="7685" max="7685" width="11.28515625" style="75" customWidth="1"/>
    <col min="7686" max="7686" width="10.5703125" style="75" customWidth="1"/>
    <col min="7687" max="7687" width="8.7109375" style="75" customWidth="1"/>
    <col min="7688" max="7688" width="8" style="75" customWidth="1"/>
    <col min="7689" max="7689" width="8.140625" style="75" customWidth="1"/>
    <col min="7690" max="7690" width="19.5703125" style="75" customWidth="1"/>
    <col min="7691" max="7691" width="17.7109375" style="75" customWidth="1"/>
    <col min="7692" max="7692" width="19.28515625" style="75" customWidth="1"/>
    <col min="7693" max="7936" width="11.42578125" style="75"/>
    <col min="7937" max="7937" width="65.140625" style="75" customWidth="1"/>
    <col min="7938" max="7938" width="38" style="75" customWidth="1"/>
    <col min="7939" max="7939" width="15.140625" style="75" customWidth="1"/>
    <col min="7940" max="7940" width="21.28515625" style="75" customWidth="1"/>
    <col min="7941" max="7941" width="11.28515625" style="75" customWidth="1"/>
    <col min="7942" max="7942" width="10.5703125" style="75" customWidth="1"/>
    <col min="7943" max="7943" width="8.7109375" style="75" customWidth="1"/>
    <col min="7944" max="7944" width="8" style="75" customWidth="1"/>
    <col min="7945" max="7945" width="8.140625" style="75" customWidth="1"/>
    <col min="7946" max="7946" width="19.5703125" style="75" customWidth="1"/>
    <col min="7947" max="7947" width="17.7109375" style="75" customWidth="1"/>
    <col min="7948" max="7948" width="19.28515625" style="75" customWidth="1"/>
    <col min="7949" max="8192" width="11.42578125" style="75"/>
    <col min="8193" max="8193" width="65.140625" style="75" customWidth="1"/>
    <col min="8194" max="8194" width="38" style="75" customWidth="1"/>
    <col min="8195" max="8195" width="15.140625" style="75" customWidth="1"/>
    <col min="8196" max="8196" width="21.28515625" style="75" customWidth="1"/>
    <col min="8197" max="8197" width="11.28515625" style="75" customWidth="1"/>
    <col min="8198" max="8198" width="10.5703125" style="75" customWidth="1"/>
    <col min="8199" max="8199" width="8.7109375" style="75" customWidth="1"/>
    <col min="8200" max="8200" width="8" style="75" customWidth="1"/>
    <col min="8201" max="8201" width="8.140625" style="75" customWidth="1"/>
    <col min="8202" max="8202" width="19.5703125" style="75" customWidth="1"/>
    <col min="8203" max="8203" width="17.7109375" style="75" customWidth="1"/>
    <col min="8204" max="8204" width="19.28515625" style="75" customWidth="1"/>
    <col min="8205" max="8448" width="11.42578125" style="75"/>
    <col min="8449" max="8449" width="65.140625" style="75" customWidth="1"/>
    <col min="8450" max="8450" width="38" style="75" customWidth="1"/>
    <col min="8451" max="8451" width="15.140625" style="75" customWidth="1"/>
    <col min="8452" max="8452" width="21.28515625" style="75" customWidth="1"/>
    <col min="8453" max="8453" width="11.28515625" style="75" customWidth="1"/>
    <col min="8454" max="8454" width="10.5703125" style="75" customWidth="1"/>
    <col min="8455" max="8455" width="8.7109375" style="75" customWidth="1"/>
    <col min="8456" max="8456" width="8" style="75" customWidth="1"/>
    <col min="8457" max="8457" width="8.140625" style="75" customWidth="1"/>
    <col min="8458" max="8458" width="19.5703125" style="75" customWidth="1"/>
    <col min="8459" max="8459" width="17.7109375" style="75" customWidth="1"/>
    <col min="8460" max="8460" width="19.28515625" style="75" customWidth="1"/>
    <col min="8461" max="8704" width="11.42578125" style="75"/>
    <col min="8705" max="8705" width="65.140625" style="75" customWidth="1"/>
    <col min="8706" max="8706" width="38" style="75" customWidth="1"/>
    <col min="8707" max="8707" width="15.140625" style="75" customWidth="1"/>
    <col min="8708" max="8708" width="21.28515625" style="75" customWidth="1"/>
    <col min="8709" max="8709" width="11.28515625" style="75" customWidth="1"/>
    <col min="8710" max="8710" width="10.5703125" style="75" customWidth="1"/>
    <col min="8711" max="8711" width="8.7109375" style="75" customWidth="1"/>
    <col min="8712" max="8712" width="8" style="75" customWidth="1"/>
    <col min="8713" max="8713" width="8.140625" style="75" customWidth="1"/>
    <col min="8714" max="8714" width="19.5703125" style="75" customWidth="1"/>
    <col min="8715" max="8715" width="17.7109375" style="75" customWidth="1"/>
    <col min="8716" max="8716" width="19.28515625" style="75" customWidth="1"/>
    <col min="8717" max="8960" width="11.42578125" style="75"/>
    <col min="8961" max="8961" width="65.140625" style="75" customWidth="1"/>
    <col min="8962" max="8962" width="38" style="75" customWidth="1"/>
    <col min="8963" max="8963" width="15.140625" style="75" customWidth="1"/>
    <col min="8964" max="8964" width="21.28515625" style="75" customWidth="1"/>
    <col min="8965" max="8965" width="11.28515625" style="75" customWidth="1"/>
    <col min="8966" max="8966" width="10.5703125" style="75" customWidth="1"/>
    <col min="8967" max="8967" width="8.7109375" style="75" customWidth="1"/>
    <col min="8968" max="8968" width="8" style="75" customWidth="1"/>
    <col min="8969" max="8969" width="8.140625" style="75" customWidth="1"/>
    <col min="8970" max="8970" width="19.5703125" style="75" customWidth="1"/>
    <col min="8971" max="8971" width="17.7109375" style="75" customWidth="1"/>
    <col min="8972" max="8972" width="19.28515625" style="75" customWidth="1"/>
    <col min="8973" max="9216" width="11.42578125" style="75"/>
    <col min="9217" max="9217" width="65.140625" style="75" customWidth="1"/>
    <col min="9218" max="9218" width="38" style="75" customWidth="1"/>
    <col min="9219" max="9219" width="15.140625" style="75" customWidth="1"/>
    <col min="9220" max="9220" width="21.28515625" style="75" customWidth="1"/>
    <col min="9221" max="9221" width="11.28515625" style="75" customWidth="1"/>
    <col min="9222" max="9222" width="10.5703125" style="75" customWidth="1"/>
    <col min="9223" max="9223" width="8.7109375" style="75" customWidth="1"/>
    <col min="9224" max="9224" width="8" style="75" customWidth="1"/>
    <col min="9225" max="9225" width="8.140625" style="75" customWidth="1"/>
    <col min="9226" max="9226" width="19.5703125" style="75" customWidth="1"/>
    <col min="9227" max="9227" width="17.7109375" style="75" customWidth="1"/>
    <col min="9228" max="9228" width="19.28515625" style="75" customWidth="1"/>
    <col min="9229" max="9472" width="11.42578125" style="75"/>
    <col min="9473" max="9473" width="65.140625" style="75" customWidth="1"/>
    <col min="9474" max="9474" width="38" style="75" customWidth="1"/>
    <col min="9475" max="9475" width="15.140625" style="75" customWidth="1"/>
    <col min="9476" max="9476" width="21.28515625" style="75" customWidth="1"/>
    <col min="9477" max="9477" width="11.28515625" style="75" customWidth="1"/>
    <col min="9478" max="9478" width="10.5703125" style="75" customWidth="1"/>
    <col min="9479" max="9479" width="8.7109375" style="75" customWidth="1"/>
    <col min="9480" max="9480" width="8" style="75" customWidth="1"/>
    <col min="9481" max="9481" width="8.140625" style="75" customWidth="1"/>
    <col min="9482" max="9482" width="19.5703125" style="75" customWidth="1"/>
    <col min="9483" max="9483" width="17.7109375" style="75" customWidth="1"/>
    <col min="9484" max="9484" width="19.28515625" style="75" customWidth="1"/>
    <col min="9485" max="9728" width="11.42578125" style="75"/>
    <col min="9729" max="9729" width="65.140625" style="75" customWidth="1"/>
    <col min="9730" max="9730" width="38" style="75" customWidth="1"/>
    <col min="9731" max="9731" width="15.140625" style="75" customWidth="1"/>
    <col min="9732" max="9732" width="21.28515625" style="75" customWidth="1"/>
    <col min="9733" max="9733" width="11.28515625" style="75" customWidth="1"/>
    <col min="9734" max="9734" width="10.5703125" style="75" customWidth="1"/>
    <col min="9735" max="9735" width="8.7109375" style="75" customWidth="1"/>
    <col min="9736" max="9736" width="8" style="75" customWidth="1"/>
    <col min="9737" max="9737" width="8.140625" style="75" customWidth="1"/>
    <col min="9738" max="9738" width="19.5703125" style="75" customWidth="1"/>
    <col min="9739" max="9739" width="17.7109375" style="75" customWidth="1"/>
    <col min="9740" max="9740" width="19.28515625" style="75" customWidth="1"/>
    <col min="9741" max="9984" width="11.42578125" style="75"/>
    <col min="9985" max="9985" width="65.140625" style="75" customWidth="1"/>
    <col min="9986" max="9986" width="38" style="75" customWidth="1"/>
    <col min="9987" max="9987" width="15.140625" style="75" customWidth="1"/>
    <col min="9988" max="9988" width="21.28515625" style="75" customWidth="1"/>
    <col min="9989" max="9989" width="11.28515625" style="75" customWidth="1"/>
    <col min="9990" max="9990" width="10.5703125" style="75" customWidth="1"/>
    <col min="9991" max="9991" width="8.7109375" style="75" customWidth="1"/>
    <col min="9992" max="9992" width="8" style="75" customWidth="1"/>
    <col min="9993" max="9993" width="8.140625" style="75" customWidth="1"/>
    <col min="9994" max="9994" width="19.5703125" style="75" customWidth="1"/>
    <col min="9995" max="9995" width="17.7109375" style="75" customWidth="1"/>
    <col min="9996" max="9996" width="19.28515625" style="75" customWidth="1"/>
    <col min="9997" max="10240" width="11.42578125" style="75"/>
    <col min="10241" max="10241" width="65.140625" style="75" customWidth="1"/>
    <col min="10242" max="10242" width="38" style="75" customWidth="1"/>
    <col min="10243" max="10243" width="15.140625" style="75" customWidth="1"/>
    <col min="10244" max="10244" width="21.28515625" style="75" customWidth="1"/>
    <col min="10245" max="10245" width="11.28515625" style="75" customWidth="1"/>
    <col min="10246" max="10246" width="10.5703125" style="75" customWidth="1"/>
    <col min="10247" max="10247" width="8.7109375" style="75" customWidth="1"/>
    <col min="10248" max="10248" width="8" style="75" customWidth="1"/>
    <col min="10249" max="10249" width="8.140625" style="75" customWidth="1"/>
    <col min="10250" max="10250" width="19.5703125" style="75" customWidth="1"/>
    <col min="10251" max="10251" width="17.7109375" style="75" customWidth="1"/>
    <col min="10252" max="10252" width="19.28515625" style="75" customWidth="1"/>
    <col min="10253" max="10496" width="11.42578125" style="75"/>
    <col min="10497" max="10497" width="65.140625" style="75" customWidth="1"/>
    <col min="10498" max="10498" width="38" style="75" customWidth="1"/>
    <col min="10499" max="10499" width="15.140625" style="75" customWidth="1"/>
    <col min="10500" max="10500" width="21.28515625" style="75" customWidth="1"/>
    <col min="10501" max="10501" width="11.28515625" style="75" customWidth="1"/>
    <col min="10502" max="10502" width="10.5703125" style="75" customWidth="1"/>
    <col min="10503" max="10503" width="8.7109375" style="75" customWidth="1"/>
    <col min="10504" max="10504" width="8" style="75" customWidth="1"/>
    <col min="10505" max="10505" width="8.140625" style="75" customWidth="1"/>
    <col min="10506" max="10506" width="19.5703125" style="75" customWidth="1"/>
    <col min="10507" max="10507" width="17.7109375" style="75" customWidth="1"/>
    <col min="10508" max="10508" width="19.28515625" style="75" customWidth="1"/>
    <col min="10509" max="10752" width="11.42578125" style="75"/>
    <col min="10753" max="10753" width="65.140625" style="75" customWidth="1"/>
    <col min="10754" max="10754" width="38" style="75" customWidth="1"/>
    <col min="10755" max="10755" width="15.140625" style="75" customWidth="1"/>
    <col min="10756" max="10756" width="21.28515625" style="75" customWidth="1"/>
    <col min="10757" max="10757" width="11.28515625" style="75" customWidth="1"/>
    <col min="10758" max="10758" width="10.5703125" style="75" customWidth="1"/>
    <col min="10759" max="10759" width="8.7109375" style="75" customWidth="1"/>
    <col min="10760" max="10760" width="8" style="75" customWidth="1"/>
    <col min="10761" max="10761" width="8.140625" style="75" customWidth="1"/>
    <col min="10762" max="10762" width="19.5703125" style="75" customWidth="1"/>
    <col min="10763" max="10763" width="17.7109375" style="75" customWidth="1"/>
    <col min="10764" max="10764" width="19.28515625" style="75" customWidth="1"/>
    <col min="10765" max="11008" width="11.42578125" style="75"/>
    <col min="11009" max="11009" width="65.140625" style="75" customWidth="1"/>
    <col min="11010" max="11010" width="38" style="75" customWidth="1"/>
    <col min="11011" max="11011" width="15.140625" style="75" customWidth="1"/>
    <col min="11012" max="11012" width="21.28515625" style="75" customWidth="1"/>
    <col min="11013" max="11013" width="11.28515625" style="75" customWidth="1"/>
    <col min="11014" max="11014" width="10.5703125" style="75" customWidth="1"/>
    <col min="11015" max="11015" width="8.7109375" style="75" customWidth="1"/>
    <col min="11016" max="11016" width="8" style="75" customWidth="1"/>
    <col min="11017" max="11017" width="8.140625" style="75" customWidth="1"/>
    <col min="11018" max="11018" width="19.5703125" style="75" customWidth="1"/>
    <col min="11019" max="11019" width="17.7109375" style="75" customWidth="1"/>
    <col min="11020" max="11020" width="19.28515625" style="75" customWidth="1"/>
    <col min="11021" max="11264" width="11.42578125" style="75"/>
    <col min="11265" max="11265" width="65.140625" style="75" customWidth="1"/>
    <col min="11266" max="11266" width="38" style="75" customWidth="1"/>
    <col min="11267" max="11267" width="15.140625" style="75" customWidth="1"/>
    <col min="11268" max="11268" width="21.28515625" style="75" customWidth="1"/>
    <col min="11269" max="11269" width="11.28515625" style="75" customWidth="1"/>
    <col min="11270" max="11270" width="10.5703125" style="75" customWidth="1"/>
    <col min="11271" max="11271" width="8.7109375" style="75" customWidth="1"/>
    <col min="11272" max="11272" width="8" style="75" customWidth="1"/>
    <col min="11273" max="11273" width="8.140625" style="75" customWidth="1"/>
    <col min="11274" max="11274" width="19.5703125" style="75" customWidth="1"/>
    <col min="11275" max="11275" width="17.7109375" style="75" customWidth="1"/>
    <col min="11276" max="11276" width="19.28515625" style="75" customWidth="1"/>
    <col min="11277" max="11520" width="11.42578125" style="75"/>
    <col min="11521" max="11521" width="65.140625" style="75" customWidth="1"/>
    <col min="11522" max="11522" width="38" style="75" customWidth="1"/>
    <col min="11523" max="11523" width="15.140625" style="75" customWidth="1"/>
    <col min="11524" max="11524" width="21.28515625" style="75" customWidth="1"/>
    <col min="11525" max="11525" width="11.28515625" style="75" customWidth="1"/>
    <col min="11526" max="11526" width="10.5703125" style="75" customWidth="1"/>
    <col min="11527" max="11527" width="8.7109375" style="75" customWidth="1"/>
    <col min="11528" max="11528" width="8" style="75" customWidth="1"/>
    <col min="11529" max="11529" width="8.140625" style="75" customWidth="1"/>
    <col min="11530" max="11530" width="19.5703125" style="75" customWidth="1"/>
    <col min="11531" max="11531" width="17.7109375" style="75" customWidth="1"/>
    <col min="11532" max="11532" width="19.28515625" style="75" customWidth="1"/>
    <col min="11533" max="11776" width="11.42578125" style="75"/>
    <col min="11777" max="11777" width="65.140625" style="75" customWidth="1"/>
    <col min="11778" max="11778" width="38" style="75" customWidth="1"/>
    <col min="11779" max="11779" width="15.140625" style="75" customWidth="1"/>
    <col min="11780" max="11780" width="21.28515625" style="75" customWidth="1"/>
    <col min="11781" max="11781" width="11.28515625" style="75" customWidth="1"/>
    <col min="11782" max="11782" width="10.5703125" style="75" customWidth="1"/>
    <col min="11783" max="11783" width="8.7109375" style="75" customWidth="1"/>
    <col min="11784" max="11784" width="8" style="75" customWidth="1"/>
    <col min="11785" max="11785" width="8.140625" style="75" customWidth="1"/>
    <col min="11786" max="11786" width="19.5703125" style="75" customWidth="1"/>
    <col min="11787" max="11787" width="17.7109375" style="75" customWidth="1"/>
    <col min="11788" max="11788" width="19.28515625" style="75" customWidth="1"/>
    <col min="11789" max="12032" width="11.42578125" style="75"/>
    <col min="12033" max="12033" width="65.140625" style="75" customWidth="1"/>
    <col min="12034" max="12034" width="38" style="75" customWidth="1"/>
    <col min="12035" max="12035" width="15.140625" style="75" customWidth="1"/>
    <col min="12036" max="12036" width="21.28515625" style="75" customWidth="1"/>
    <col min="12037" max="12037" width="11.28515625" style="75" customWidth="1"/>
    <col min="12038" max="12038" width="10.5703125" style="75" customWidth="1"/>
    <col min="12039" max="12039" width="8.7109375" style="75" customWidth="1"/>
    <col min="12040" max="12040" width="8" style="75" customWidth="1"/>
    <col min="12041" max="12041" width="8.140625" style="75" customWidth="1"/>
    <col min="12042" max="12042" width="19.5703125" style="75" customWidth="1"/>
    <col min="12043" max="12043" width="17.7109375" style="75" customWidth="1"/>
    <col min="12044" max="12044" width="19.28515625" style="75" customWidth="1"/>
    <col min="12045" max="12288" width="11.42578125" style="75"/>
    <col min="12289" max="12289" width="65.140625" style="75" customWidth="1"/>
    <col min="12290" max="12290" width="38" style="75" customWidth="1"/>
    <col min="12291" max="12291" width="15.140625" style="75" customWidth="1"/>
    <col min="12292" max="12292" width="21.28515625" style="75" customWidth="1"/>
    <col min="12293" max="12293" width="11.28515625" style="75" customWidth="1"/>
    <col min="12294" max="12294" width="10.5703125" style="75" customWidth="1"/>
    <col min="12295" max="12295" width="8.7109375" style="75" customWidth="1"/>
    <col min="12296" max="12296" width="8" style="75" customWidth="1"/>
    <col min="12297" max="12297" width="8.140625" style="75" customWidth="1"/>
    <col min="12298" max="12298" width="19.5703125" style="75" customWidth="1"/>
    <col min="12299" max="12299" width="17.7109375" style="75" customWidth="1"/>
    <col min="12300" max="12300" width="19.28515625" style="75" customWidth="1"/>
    <col min="12301" max="12544" width="11.42578125" style="75"/>
    <col min="12545" max="12545" width="65.140625" style="75" customWidth="1"/>
    <col min="12546" max="12546" width="38" style="75" customWidth="1"/>
    <col min="12547" max="12547" width="15.140625" style="75" customWidth="1"/>
    <col min="12548" max="12548" width="21.28515625" style="75" customWidth="1"/>
    <col min="12549" max="12549" width="11.28515625" style="75" customWidth="1"/>
    <col min="12550" max="12550" width="10.5703125" style="75" customWidth="1"/>
    <col min="12551" max="12551" width="8.7109375" style="75" customWidth="1"/>
    <col min="12552" max="12552" width="8" style="75" customWidth="1"/>
    <col min="12553" max="12553" width="8.140625" style="75" customWidth="1"/>
    <col min="12554" max="12554" width="19.5703125" style="75" customWidth="1"/>
    <col min="12555" max="12555" width="17.7109375" style="75" customWidth="1"/>
    <col min="12556" max="12556" width="19.28515625" style="75" customWidth="1"/>
    <col min="12557" max="12800" width="11.42578125" style="75"/>
    <col min="12801" max="12801" width="65.140625" style="75" customWidth="1"/>
    <col min="12802" max="12802" width="38" style="75" customWidth="1"/>
    <col min="12803" max="12803" width="15.140625" style="75" customWidth="1"/>
    <col min="12804" max="12804" width="21.28515625" style="75" customWidth="1"/>
    <col min="12805" max="12805" width="11.28515625" style="75" customWidth="1"/>
    <col min="12806" max="12806" width="10.5703125" style="75" customWidth="1"/>
    <col min="12807" max="12807" width="8.7109375" style="75" customWidth="1"/>
    <col min="12808" max="12808" width="8" style="75" customWidth="1"/>
    <col min="12809" max="12809" width="8.140625" style="75" customWidth="1"/>
    <col min="12810" max="12810" width="19.5703125" style="75" customWidth="1"/>
    <col min="12811" max="12811" width="17.7109375" style="75" customWidth="1"/>
    <col min="12812" max="12812" width="19.28515625" style="75" customWidth="1"/>
    <col min="12813" max="13056" width="11.42578125" style="75"/>
    <col min="13057" max="13057" width="65.140625" style="75" customWidth="1"/>
    <col min="13058" max="13058" width="38" style="75" customWidth="1"/>
    <col min="13059" max="13059" width="15.140625" style="75" customWidth="1"/>
    <col min="13060" max="13060" width="21.28515625" style="75" customWidth="1"/>
    <col min="13061" max="13061" width="11.28515625" style="75" customWidth="1"/>
    <col min="13062" max="13062" width="10.5703125" style="75" customWidth="1"/>
    <col min="13063" max="13063" width="8.7109375" style="75" customWidth="1"/>
    <col min="13064" max="13064" width="8" style="75" customWidth="1"/>
    <col min="13065" max="13065" width="8.140625" style="75" customWidth="1"/>
    <col min="13066" max="13066" width="19.5703125" style="75" customWidth="1"/>
    <col min="13067" max="13067" width="17.7109375" style="75" customWidth="1"/>
    <col min="13068" max="13068" width="19.28515625" style="75" customWidth="1"/>
    <col min="13069" max="13312" width="11.42578125" style="75"/>
    <col min="13313" max="13313" width="65.140625" style="75" customWidth="1"/>
    <col min="13314" max="13314" width="38" style="75" customWidth="1"/>
    <col min="13315" max="13315" width="15.140625" style="75" customWidth="1"/>
    <col min="13316" max="13316" width="21.28515625" style="75" customWidth="1"/>
    <col min="13317" max="13317" width="11.28515625" style="75" customWidth="1"/>
    <col min="13318" max="13318" width="10.5703125" style="75" customWidth="1"/>
    <col min="13319" max="13319" width="8.7109375" style="75" customWidth="1"/>
    <col min="13320" max="13320" width="8" style="75" customWidth="1"/>
    <col min="13321" max="13321" width="8.140625" style="75" customWidth="1"/>
    <col min="13322" max="13322" width="19.5703125" style="75" customWidth="1"/>
    <col min="13323" max="13323" width="17.7109375" style="75" customWidth="1"/>
    <col min="13324" max="13324" width="19.28515625" style="75" customWidth="1"/>
    <col min="13325" max="13568" width="11.42578125" style="75"/>
    <col min="13569" max="13569" width="65.140625" style="75" customWidth="1"/>
    <col min="13570" max="13570" width="38" style="75" customWidth="1"/>
    <col min="13571" max="13571" width="15.140625" style="75" customWidth="1"/>
    <col min="13572" max="13572" width="21.28515625" style="75" customWidth="1"/>
    <col min="13573" max="13573" width="11.28515625" style="75" customWidth="1"/>
    <col min="13574" max="13574" width="10.5703125" style="75" customWidth="1"/>
    <col min="13575" max="13575" width="8.7109375" style="75" customWidth="1"/>
    <col min="13576" max="13576" width="8" style="75" customWidth="1"/>
    <col min="13577" max="13577" width="8.140625" style="75" customWidth="1"/>
    <col min="13578" max="13578" width="19.5703125" style="75" customWidth="1"/>
    <col min="13579" max="13579" width="17.7109375" style="75" customWidth="1"/>
    <col min="13580" max="13580" width="19.28515625" style="75" customWidth="1"/>
    <col min="13581" max="13824" width="11.42578125" style="75"/>
    <col min="13825" max="13825" width="65.140625" style="75" customWidth="1"/>
    <col min="13826" max="13826" width="38" style="75" customWidth="1"/>
    <col min="13827" max="13827" width="15.140625" style="75" customWidth="1"/>
    <col min="13828" max="13828" width="21.28515625" style="75" customWidth="1"/>
    <col min="13829" max="13829" width="11.28515625" style="75" customWidth="1"/>
    <col min="13830" max="13830" width="10.5703125" style="75" customWidth="1"/>
    <col min="13831" max="13831" width="8.7109375" style="75" customWidth="1"/>
    <col min="13832" max="13832" width="8" style="75" customWidth="1"/>
    <col min="13833" max="13833" width="8.140625" style="75" customWidth="1"/>
    <col min="13834" max="13834" width="19.5703125" style="75" customWidth="1"/>
    <col min="13835" max="13835" width="17.7109375" style="75" customWidth="1"/>
    <col min="13836" max="13836" width="19.28515625" style="75" customWidth="1"/>
    <col min="13837" max="14080" width="11.42578125" style="75"/>
    <col min="14081" max="14081" width="65.140625" style="75" customWidth="1"/>
    <col min="14082" max="14082" width="38" style="75" customWidth="1"/>
    <col min="14083" max="14083" width="15.140625" style="75" customWidth="1"/>
    <col min="14084" max="14084" width="21.28515625" style="75" customWidth="1"/>
    <col min="14085" max="14085" width="11.28515625" style="75" customWidth="1"/>
    <col min="14086" max="14086" width="10.5703125" style="75" customWidth="1"/>
    <col min="14087" max="14087" width="8.7109375" style="75" customWidth="1"/>
    <col min="14088" max="14088" width="8" style="75" customWidth="1"/>
    <col min="14089" max="14089" width="8.140625" style="75" customWidth="1"/>
    <col min="14090" max="14090" width="19.5703125" style="75" customWidth="1"/>
    <col min="14091" max="14091" width="17.7109375" style="75" customWidth="1"/>
    <col min="14092" max="14092" width="19.28515625" style="75" customWidth="1"/>
    <col min="14093" max="14336" width="11.42578125" style="75"/>
    <col min="14337" max="14337" width="65.140625" style="75" customWidth="1"/>
    <col min="14338" max="14338" width="38" style="75" customWidth="1"/>
    <col min="14339" max="14339" width="15.140625" style="75" customWidth="1"/>
    <col min="14340" max="14340" width="21.28515625" style="75" customWidth="1"/>
    <col min="14341" max="14341" width="11.28515625" style="75" customWidth="1"/>
    <col min="14342" max="14342" width="10.5703125" style="75" customWidth="1"/>
    <col min="14343" max="14343" width="8.7109375" style="75" customWidth="1"/>
    <col min="14344" max="14344" width="8" style="75" customWidth="1"/>
    <col min="14345" max="14345" width="8.140625" style="75" customWidth="1"/>
    <col min="14346" max="14346" width="19.5703125" style="75" customWidth="1"/>
    <col min="14347" max="14347" width="17.7109375" style="75" customWidth="1"/>
    <col min="14348" max="14348" width="19.28515625" style="75" customWidth="1"/>
    <col min="14349" max="14592" width="11.42578125" style="75"/>
    <col min="14593" max="14593" width="65.140625" style="75" customWidth="1"/>
    <col min="14594" max="14594" width="38" style="75" customWidth="1"/>
    <col min="14595" max="14595" width="15.140625" style="75" customWidth="1"/>
    <col min="14596" max="14596" width="21.28515625" style="75" customWidth="1"/>
    <col min="14597" max="14597" width="11.28515625" style="75" customWidth="1"/>
    <col min="14598" max="14598" width="10.5703125" style="75" customWidth="1"/>
    <col min="14599" max="14599" width="8.7109375" style="75" customWidth="1"/>
    <col min="14600" max="14600" width="8" style="75" customWidth="1"/>
    <col min="14601" max="14601" width="8.140625" style="75" customWidth="1"/>
    <col min="14602" max="14602" width="19.5703125" style="75" customWidth="1"/>
    <col min="14603" max="14603" width="17.7109375" style="75" customWidth="1"/>
    <col min="14604" max="14604" width="19.28515625" style="75" customWidth="1"/>
    <col min="14605" max="14848" width="11.42578125" style="75"/>
    <col min="14849" max="14849" width="65.140625" style="75" customWidth="1"/>
    <col min="14850" max="14850" width="38" style="75" customWidth="1"/>
    <col min="14851" max="14851" width="15.140625" style="75" customWidth="1"/>
    <col min="14852" max="14852" width="21.28515625" style="75" customWidth="1"/>
    <col min="14853" max="14853" width="11.28515625" style="75" customWidth="1"/>
    <col min="14854" max="14854" width="10.5703125" style="75" customWidth="1"/>
    <col min="14855" max="14855" width="8.7109375" style="75" customWidth="1"/>
    <col min="14856" max="14856" width="8" style="75" customWidth="1"/>
    <col min="14857" max="14857" width="8.140625" style="75" customWidth="1"/>
    <col min="14858" max="14858" width="19.5703125" style="75" customWidth="1"/>
    <col min="14859" max="14859" width="17.7109375" style="75" customWidth="1"/>
    <col min="14860" max="14860" width="19.28515625" style="75" customWidth="1"/>
    <col min="14861" max="15104" width="11.42578125" style="75"/>
    <col min="15105" max="15105" width="65.140625" style="75" customWidth="1"/>
    <col min="15106" max="15106" width="38" style="75" customWidth="1"/>
    <col min="15107" max="15107" width="15.140625" style="75" customWidth="1"/>
    <col min="15108" max="15108" width="21.28515625" style="75" customWidth="1"/>
    <col min="15109" max="15109" width="11.28515625" style="75" customWidth="1"/>
    <col min="15110" max="15110" width="10.5703125" style="75" customWidth="1"/>
    <col min="15111" max="15111" width="8.7109375" style="75" customWidth="1"/>
    <col min="15112" max="15112" width="8" style="75" customWidth="1"/>
    <col min="15113" max="15113" width="8.140625" style="75" customWidth="1"/>
    <col min="15114" max="15114" width="19.5703125" style="75" customWidth="1"/>
    <col min="15115" max="15115" width="17.7109375" style="75" customWidth="1"/>
    <col min="15116" max="15116" width="19.28515625" style="75" customWidth="1"/>
    <col min="15117" max="15360" width="11.42578125" style="75"/>
    <col min="15361" max="15361" width="65.140625" style="75" customWidth="1"/>
    <col min="15362" max="15362" width="38" style="75" customWidth="1"/>
    <col min="15363" max="15363" width="15.140625" style="75" customWidth="1"/>
    <col min="15364" max="15364" width="21.28515625" style="75" customWidth="1"/>
    <col min="15365" max="15365" width="11.28515625" style="75" customWidth="1"/>
    <col min="15366" max="15366" width="10.5703125" style="75" customWidth="1"/>
    <col min="15367" max="15367" width="8.7109375" style="75" customWidth="1"/>
    <col min="15368" max="15368" width="8" style="75" customWidth="1"/>
    <col min="15369" max="15369" width="8.140625" style="75" customWidth="1"/>
    <col min="15370" max="15370" width="19.5703125" style="75" customWidth="1"/>
    <col min="15371" max="15371" width="17.7109375" style="75" customWidth="1"/>
    <col min="15372" max="15372" width="19.28515625" style="75" customWidth="1"/>
    <col min="15373" max="15616" width="11.42578125" style="75"/>
    <col min="15617" max="15617" width="65.140625" style="75" customWidth="1"/>
    <col min="15618" max="15618" width="38" style="75" customWidth="1"/>
    <col min="15619" max="15619" width="15.140625" style="75" customWidth="1"/>
    <col min="15620" max="15620" width="21.28515625" style="75" customWidth="1"/>
    <col min="15621" max="15621" width="11.28515625" style="75" customWidth="1"/>
    <col min="15622" max="15622" width="10.5703125" style="75" customWidth="1"/>
    <col min="15623" max="15623" width="8.7109375" style="75" customWidth="1"/>
    <col min="15624" max="15624" width="8" style="75" customWidth="1"/>
    <col min="15625" max="15625" width="8.140625" style="75" customWidth="1"/>
    <col min="15626" max="15626" width="19.5703125" style="75" customWidth="1"/>
    <col min="15627" max="15627" width="17.7109375" style="75" customWidth="1"/>
    <col min="15628" max="15628" width="19.28515625" style="75" customWidth="1"/>
    <col min="15629" max="15872" width="11.42578125" style="75"/>
    <col min="15873" max="15873" width="65.140625" style="75" customWidth="1"/>
    <col min="15874" max="15874" width="38" style="75" customWidth="1"/>
    <col min="15875" max="15875" width="15.140625" style="75" customWidth="1"/>
    <col min="15876" max="15876" width="21.28515625" style="75" customWidth="1"/>
    <col min="15877" max="15877" width="11.28515625" style="75" customWidth="1"/>
    <col min="15878" max="15878" width="10.5703125" style="75" customWidth="1"/>
    <col min="15879" max="15879" width="8.7109375" style="75" customWidth="1"/>
    <col min="15880" max="15880" width="8" style="75" customWidth="1"/>
    <col min="15881" max="15881" width="8.140625" style="75" customWidth="1"/>
    <col min="15882" max="15882" width="19.5703125" style="75" customWidth="1"/>
    <col min="15883" max="15883" width="17.7109375" style="75" customWidth="1"/>
    <col min="15884" max="15884" width="19.28515625" style="75" customWidth="1"/>
    <col min="15885" max="16128" width="11.42578125" style="75"/>
    <col min="16129" max="16129" width="65.140625" style="75" customWidth="1"/>
    <col min="16130" max="16130" width="38" style="75" customWidth="1"/>
    <col min="16131" max="16131" width="15.140625" style="75" customWidth="1"/>
    <col min="16132" max="16132" width="21.28515625" style="75" customWidth="1"/>
    <col min="16133" max="16133" width="11.28515625" style="75" customWidth="1"/>
    <col min="16134" max="16134" width="10.5703125" style="75" customWidth="1"/>
    <col min="16135" max="16135" width="8.7109375" style="75" customWidth="1"/>
    <col min="16136" max="16136" width="8" style="75" customWidth="1"/>
    <col min="16137" max="16137" width="8.140625" style="75" customWidth="1"/>
    <col min="16138" max="16138" width="19.5703125" style="75" customWidth="1"/>
    <col min="16139" max="16139" width="17.7109375" style="75" customWidth="1"/>
    <col min="16140" max="16140" width="19.28515625" style="75" customWidth="1"/>
    <col min="16141" max="16384" width="11.42578125" style="75"/>
  </cols>
  <sheetData>
    <row r="1" spans="1:11" s="110" customFormat="1" ht="21" customHeight="1" x14ac:dyDescent="0.25">
      <c r="A1" s="108" t="s">
        <v>107</v>
      </c>
      <c r="B1" s="109"/>
    </row>
    <row r="2" spans="1:11" s="110" customFormat="1" ht="19.5" customHeight="1" x14ac:dyDescent="0.25">
      <c r="A2" s="68" t="s">
        <v>1034</v>
      </c>
      <c r="B2" s="109"/>
      <c r="C2" s="111"/>
      <c r="D2" s="111"/>
      <c r="E2" s="111"/>
      <c r="F2" s="111"/>
      <c r="G2" s="111"/>
      <c r="H2" s="111"/>
      <c r="I2" s="111"/>
      <c r="J2" s="111"/>
      <c r="K2" s="112" t="s">
        <v>109</v>
      </c>
    </row>
    <row r="3" spans="1:11" s="110" customFormat="1" ht="22.5" customHeight="1" x14ac:dyDescent="0.25">
      <c r="A3" s="63" t="s">
        <v>1035</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ht="18.75" customHeight="1" x14ac:dyDescent="0.3">
      <c r="A6" s="393"/>
      <c r="B6" s="394"/>
      <c r="C6" s="394"/>
      <c r="D6" s="395"/>
      <c r="E6" s="395"/>
      <c r="F6" s="395"/>
      <c r="G6" s="159"/>
      <c r="H6" s="160"/>
      <c r="I6" s="160"/>
      <c r="K6" s="160"/>
    </row>
    <row r="7" spans="1:11" s="110" customFormat="1" ht="18.75" customHeight="1" x14ac:dyDescent="0.25">
      <c r="A7" s="159"/>
      <c r="D7" s="160"/>
      <c r="E7" s="160"/>
      <c r="F7" s="160"/>
      <c r="G7" s="159"/>
      <c r="H7" s="160"/>
      <c r="I7" s="160"/>
      <c r="K7" s="160"/>
    </row>
    <row r="8" spans="1:11" s="110" customFormat="1" x14ac:dyDescent="0.25">
      <c r="A8" s="114" t="s">
        <v>112</v>
      </c>
      <c r="B8" s="114" t="s">
        <v>113</v>
      </c>
      <c r="C8" s="114" t="s">
        <v>114</v>
      </c>
      <c r="D8" s="114"/>
      <c r="E8" s="115" t="s">
        <v>115</v>
      </c>
      <c r="F8" s="115"/>
      <c r="G8" s="114" t="s">
        <v>116</v>
      </c>
      <c r="H8" s="71" t="s">
        <v>117</v>
      </c>
      <c r="I8" s="71"/>
      <c r="J8" s="114" t="s">
        <v>118</v>
      </c>
      <c r="K8" s="114" t="s">
        <v>119</v>
      </c>
    </row>
    <row r="9" spans="1:11" s="116" customFormat="1" ht="28.5" customHeight="1" x14ac:dyDescent="0.25">
      <c r="A9" s="64" t="s">
        <v>120</v>
      </c>
      <c r="B9" s="61" t="s">
        <v>121</v>
      </c>
      <c r="C9" s="61" t="s">
        <v>122</v>
      </c>
      <c r="D9" s="61" t="s">
        <v>123</v>
      </c>
      <c r="E9" s="61" t="s">
        <v>124</v>
      </c>
      <c r="F9" s="61"/>
      <c r="G9" s="61" t="s">
        <v>125</v>
      </c>
      <c r="H9" s="61" t="s">
        <v>126</v>
      </c>
      <c r="I9" s="61"/>
      <c r="J9" s="61" t="s">
        <v>298</v>
      </c>
      <c r="K9" s="73" t="s">
        <v>128</v>
      </c>
    </row>
    <row r="10" spans="1:11" s="116" customFormat="1" x14ac:dyDescent="0.25">
      <c r="A10" s="64"/>
      <c r="B10" s="61"/>
      <c r="C10" s="61"/>
      <c r="D10" s="61"/>
      <c r="E10" s="117" t="s">
        <v>129</v>
      </c>
      <c r="F10" s="117" t="s">
        <v>130</v>
      </c>
      <c r="G10" s="61"/>
      <c r="H10" s="117" t="s">
        <v>129</v>
      </c>
      <c r="I10" s="117" t="s">
        <v>130</v>
      </c>
      <c r="J10" s="61"/>
      <c r="K10" s="73"/>
    </row>
    <row r="11" spans="1:11" ht="15.95" customHeight="1" x14ac:dyDescent="0.25">
      <c r="A11" s="118" t="s">
        <v>131</v>
      </c>
      <c r="B11" s="119"/>
      <c r="C11" s="119"/>
      <c r="D11" s="119"/>
      <c r="E11" s="119"/>
      <c r="F11" s="119"/>
      <c r="G11" s="119"/>
      <c r="H11" s="119"/>
      <c r="I11" s="119"/>
      <c r="J11" s="119"/>
      <c r="K11" s="120">
        <f>SUM(K12)</f>
        <v>0</v>
      </c>
    </row>
    <row r="12" spans="1:11" ht="19.5" customHeight="1" x14ac:dyDescent="0.25">
      <c r="A12" s="121"/>
      <c r="B12" s="122"/>
      <c r="C12" s="122"/>
      <c r="D12" s="123"/>
      <c r="E12" s="123"/>
      <c r="F12" s="123"/>
      <c r="G12" s="122"/>
      <c r="H12" s="122"/>
      <c r="I12" s="122"/>
      <c r="J12" s="122"/>
      <c r="K12" s="124"/>
    </row>
    <row r="13" spans="1:11" ht="15.95" customHeight="1" x14ac:dyDescent="0.25">
      <c r="A13" s="118" t="s">
        <v>132</v>
      </c>
      <c r="B13" s="119"/>
      <c r="C13" s="119"/>
      <c r="D13" s="125"/>
      <c r="E13" s="125"/>
      <c r="F13" s="125"/>
      <c r="G13" s="119"/>
      <c r="H13" s="119"/>
      <c r="I13" s="119"/>
      <c r="J13" s="119"/>
      <c r="K13" s="120">
        <f>SUM(K14:K25)</f>
        <v>738890000</v>
      </c>
    </row>
    <row r="14" spans="1:11" ht="15.95" customHeight="1" x14ac:dyDescent="0.25">
      <c r="A14" s="396" t="s">
        <v>1036</v>
      </c>
      <c r="B14" s="396" t="s">
        <v>1037</v>
      </c>
      <c r="C14" s="396" t="s">
        <v>210</v>
      </c>
      <c r="D14" s="521">
        <v>1.4999999999999999E-2</v>
      </c>
      <c r="E14" s="901">
        <v>5.0000000000000001E-3</v>
      </c>
      <c r="F14" s="927">
        <v>8.5760000000000003E-2</v>
      </c>
      <c r="G14" s="122"/>
      <c r="H14" s="219"/>
      <c r="I14" s="219"/>
      <c r="J14" s="122" t="s">
        <v>1038</v>
      </c>
      <c r="K14" s="124">
        <v>262500000</v>
      </c>
    </row>
    <row r="15" spans="1:11" ht="15.95" customHeight="1" x14ac:dyDescent="0.25">
      <c r="A15" s="396" t="s">
        <v>1039</v>
      </c>
      <c r="B15" s="396" t="s">
        <v>1040</v>
      </c>
      <c r="C15" s="396" t="s">
        <v>210</v>
      </c>
      <c r="D15" s="928"/>
      <c r="E15" s="929">
        <v>0.02</v>
      </c>
      <c r="F15" s="929">
        <v>0.18</v>
      </c>
      <c r="G15" s="122"/>
      <c r="H15" s="219"/>
      <c r="I15" s="219"/>
      <c r="J15" s="122" t="s">
        <v>1038</v>
      </c>
      <c r="K15" s="124">
        <v>101500000</v>
      </c>
    </row>
    <row r="16" spans="1:11" ht="15.95" customHeight="1" x14ac:dyDescent="0.25">
      <c r="A16" s="396" t="s">
        <v>599</v>
      </c>
      <c r="B16" s="396" t="s">
        <v>1041</v>
      </c>
      <c r="C16" s="396" t="s">
        <v>210</v>
      </c>
      <c r="D16" s="928"/>
      <c r="E16" s="930">
        <v>1.5E-5</v>
      </c>
      <c r="F16" s="930">
        <v>4.202E-3</v>
      </c>
      <c r="G16" s="122"/>
      <c r="H16" s="219">
        <v>372</v>
      </c>
      <c r="I16" s="219"/>
      <c r="J16" s="122" t="s">
        <v>1038</v>
      </c>
      <c r="K16" s="124">
        <v>120000000</v>
      </c>
    </row>
    <row r="17" spans="1:11" ht="15.95" customHeight="1" x14ac:dyDescent="0.25">
      <c r="A17" s="396" t="s">
        <v>1042</v>
      </c>
      <c r="B17" s="396" t="s">
        <v>1043</v>
      </c>
      <c r="C17" s="396" t="s">
        <v>979</v>
      </c>
      <c r="D17" s="928"/>
      <c r="E17" s="931"/>
      <c r="F17" s="931"/>
      <c r="G17" s="122"/>
      <c r="H17" s="932">
        <v>1.2589999999999999</v>
      </c>
      <c r="I17" s="932">
        <v>36.432000000000002</v>
      </c>
      <c r="J17" s="122" t="s">
        <v>1038</v>
      </c>
      <c r="K17" s="124">
        <v>52000000</v>
      </c>
    </row>
    <row r="18" spans="1:11" ht="15.95" customHeight="1" x14ac:dyDescent="0.25">
      <c r="A18" s="396" t="s">
        <v>1044</v>
      </c>
      <c r="B18" s="396" t="s">
        <v>1037</v>
      </c>
      <c r="C18" s="396" t="s">
        <v>210</v>
      </c>
      <c r="D18" s="933">
        <v>8.6956000000000006E-2</v>
      </c>
      <c r="E18" s="930"/>
      <c r="F18" s="884"/>
      <c r="G18" s="122"/>
      <c r="H18" s="219"/>
      <c r="I18" s="219"/>
      <c r="J18" s="122"/>
      <c r="K18" s="124">
        <v>75600000</v>
      </c>
    </row>
    <row r="19" spans="1:11" ht="15.95" customHeight="1" x14ac:dyDescent="0.25">
      <c r="A19" s="396" t="s">
        <v>1045</v>
      </c>
      <c r="B19" s="396" t="s">
        <v>1046</v>
      </c>
      <c r="C19" s="396" t="s">
        <v>210</v>
      </c>
      <c r="D19" s="934">
        <v>0.1</v>
      </c>
      <c r="E19" s="930"/>
      <c r="F19" s="930"/>
      <c r="G19" s="122"/>
      <c r="H19" s="219"/>
      <c r="I19" s="219"/>
      <c r="J19" s="122" t="s">
        <v>1038</v>
      </c>
      <c r="K19" s="124">
        <v>26250000</v>
      </c>
    </row>
    <row r="20" spans="1:11" ht="15.95" customHeight="1" x14ac:dyDescent="0.25">
      <c r="A20" s="396" t="s">
        <v>1047</v>
      </c>
      <c r="B20" s="396" t="s">
        <v>1048</v>
      </c>
      <c r="C20" s="396" t="s">
        <v>1009</v>
      </c>
      <c r="D20" s="123"/>
      <c r="E20" s="930"/>
      <c r="F20" s="930"/>
      <c r="G20" s="122"/>
      <c r="H20" s="219"/>
      <c r="I20" s="219"/>
      <c r="J20" s="122" t="s">
        <v>1038</v>
      </c>
      <c r="K20" s="124">
        <v>77000000</v>
      </c>
    </row>
    <row r="21" spans="1:11" ht="15.95" customHeight="1" x14ac:dyDescent="0.25">
      <c r="A21" s="396" t="s">
        <v>1049</v>
      </c>
      <c r="B21" s="396" t="s">
        <v>1050</v>
      </c>
      <c r="C21" s="396" t="s">
        <v>210</v>
      </c>
      <c r="D21" s="397">
        <v>0.21</v>
      </c>
      <c r="E21" s="930"/>
      <c r="F21" s="930"/>
      <c r="G21" s="126"/>
      <c r="H21" s="219"/>
      <c r="I21" s="219"/>
      <c r="J21" s="122" t="s">
        <v>1038</v>
      </c>
      <c r="K21" s="124">
        <v>10920000</v>
      </c>
    </row>
    <row r="22" spans="1:11" ht="15.95" customHeight="1" x14ac:dyDescent="0.25">
      <c r="A22" s="396" t="s">
        <v>1051</v>
      </c>
      <c r="B22" s="396" t="s">
        <v>1052</v>
      </c>
      <c r="C22" s="396" t="s">
        <v>979</v>
      </c>
      <c r="D22" s="123"/>
      <c r="E22" s="930"/>
      <c r="F22" s="930"/>
      <c r="G22" s="126"/>
      <c r="H22" s="220">
        <v>1800</v>
      </c>
      <c r="I22" s="220">
        <v>2600</v>
      </c>
      <c r="J22" s="122" t="s">
        <v>1038</v>
      </c>
      <c r="K22" s="124">
        <v>10800000</v>
      </c>
    </row>
    <row r="23" spans="1:11" ht="16.5" customHeight="1" x14ac:dyDescent="0.25">
      <c r="A23" s="396" t="s">
        <v>1053</v>
      </c>
      <c r="B23" s="396" t="s">
        <v>832</v>
      </c>
      <c r="C23" s="396" t="s">
        <v>1009</v>
      </c>
      <c r="D23" s="123"/>
      <c r="E23" s="930"/>
      <c r="F23" s="930"/>
      <c r="G23" s="126"/>
      <c r="H23" s="220">
        <v>100</v>
      </c>
      <c r="I23" s="220">
        <v>11000</v>
      </c>
      <c r="J23" s="122" t="s">
        <v>1038</v>
      </c>
      <c r="K23" s="124">
        <v>1875000</v>
      </c>
    </row>
    <row r="24" spans="1:11" ht="15.95" customHeight="1" x14ac:dyDescent="0.25">
      <c r="A24" s="396" t="s">
        <v>1054</v>
      </c>
      <c r="B24" s="396" t="s">
        <v>1043</v>
      </c>
      <c r="C24" s="396" t="s">
        <v>1009</v>
      </c>
      <c r="D24" s="123"/>
      <c r="E24" s="930"/>
      <c r="F24" s="930"/>
      <c r="G24" s="126"/>
      <c r="H24" s="935">
        <v>1250</v>
      </c>
      <c r="I24" s="935">
        <v>8000</v>
      </c>
      <c r="J24" s="122" t="s">
        <v>1038</v>
      </c>
      <c r="K24" s="124">
        <v>200000</v>
      </c>
    </row>
    <row r="25" spans="1:11" s="110" customFormat="1" ht="15.95" customHeight="1" x14ac:dyDescent="0.25">
      <c r="A25" s="396" t="s">
        <v>1055</v>
      </c>
      <c r="B25" s="396" t="s">
        <v>1056</v>
      </c>
      <c r="C25" s="396" t="s">
        <v>210</v>
      </c>
      <c r="D25" s="123"/>
      <c r="E25" s="930"/>
      <c r="F25" s="930"/>
      <c r="G25" s="391"/>
      <c r="H25" s="219">
        <v>300</v>
      </c>
      <c r="I25" s="391"/>
      <c r="J25" s="122" t="s">
        <v>1038</v>
      </c>
      <c r="K25" s="124">
        <v>245000</v>
      </c>
    </row>
    <row r="26" spans="1:11" s="110" customFormat="1" ht="15.95" customHeight="1" x14ac:dyDescent="0.25">
      <c r="A26" s="396"/>
      <c r="B26" s="396"/>
      <c r="C26" s="396"/>
      <c r="D26" s="123"/>
      <c r="E26" s="163"/>
      <c r="F26" s="398"/>
      <c r="G26" s="391"/>
      <c r="H26" s="391"/>
      <c r="I26" s="391"/>
      <c r="J26" s="389"/>
      <c r="K26" s="142"/>
    </row>
    <row r="27" spans="1:11" s="110" customFormat="1" ht="15.95" customHeight="1" x14ac:dyDescent="0.25">
      <c r="A27" s="399" t="s">
        <v>149</v>
      </c>
      <c r="B27" s="125"/>
      <c r="C27" s="125"/>
      <c r="D27" s="135"/>
      <c r="E27" s="400"/>
      <c r="F27" s="400"/>
      <c r="G27" s="401"/>
      <c r="H27" s="401"/>
      <c r="I27" s="401"/>
      <c r="J27" s="134"/>
      <c r="K27" s="136">
        <f>SUM(K28)</f>
        <v>25000000</v>
      </c>
    </row>
    <row r="28" spans="1:11" s="110" customFormat="1" ht="15.95" customHeight="1" x14ac:dyDescent="0.25">
      <c r="A28" s="396" t="s">
        <v>1057</v>
      </c>
      <c r="B28" s="396" t="s">
        <v>1058</v>
      </c>
      <c r="C28" s="396" t="s">
        <v>210</v>
      </c>
      <c r="D28" s="141"/>
      <c r="E28" s="158"/>
      <c r="F28" s="158"/>
      <c r="G28" s="137"/>
      <c r="H28" s="137"/>
      <c r="I28" s="137"/>
      <c r="J28" s="122" t="s">
        <v>1038</v>
      </c>
      <c r="K28" s="124">
        <v>25000000</v>
      </c>
    </row>
    <row r="29" spans="1:11" s="110" customFormat="1" ht="15.95" customHeight="1" x14ac:dyDescent="0.25">
      <c r="A29" s="396"/>
      <c r="B29" s="396"/>
      <c r="C29" s="396"/>
      <c r="D29" s="141"/>
      <c r="E29" s="158"/>
      <c r="F29" s="158"/>
      <c r="G29" s="137"/>
      <c r="H29" s="137"/>
      <c r="I29" s="137"/>
      <c r="J29" s="140"/>
      <c r="K29" s="124"/>
    </row>
    <row r="30" spans="1:11" ht="15.95" customHeight="1" x14ac:dyDescent="0.25">
      <c r="A30" s="399" t="s">
        <v>155</v>
      </c>
      <c r="B30" s="125"/>
      <c r="C30" s="125"/>
      <c r="D30" s="125"/>
      <c r="E30" s="375"/>
      <c r="F30" s="375"/>
      <c r="G30" s="374"/>
      <c r="H30" s="374"/>
      <c r="I30" s="374"/>
      <c r="J30" s="119"/>
      <c r="K30" s="120">
        <f>SUM(K31:K40)</f>
        <v>28068000</v>
      </c>
    </row>
    <row r="31" spans="1:11" ht="15.95" customHeight="1" x14ac:dyDescent="0.25">
      <c r="A31" s="396" t="s">
        <v>1059</v>
      </c>
      <c r="B31" s="396" t="s">
        <v>1060</v>
      </c>
      <c r="C31" s="396" t="s">
        <v>235</v>
      </c>
      <c r="D31" s="123"/>
      <c r="E31" s="163"/>
      <c r="F31" s="163"/>
      <c r="G31" s="219">
        <v>40</v>
      </c>
      <c r="H31" s="126"/>
      <c r="I31" s="126"/>
      <c r="J31" s="122" t="s">
        <v>1061</v>
      </c>
      <c r="K31" s="124">
        <v>16200000</v>
      </c>
    </row>
    <row r="32" spans="1:11" ht="15.95" customHeight="1" x14ac:dyDescent="0.25">
      <c r="A32" s="396" t="s">
        <v>1062</v>
      </c>
      <c r="B32" s="396" t="s">
        <v>1063</v>
      </c>
      <c r="C32" s="396" t="s">
        <v>210</v>
      </c>
      <c r="D32" s="123"/>
      <c r="E32" s="163"/>
      <c r="F32" s="163"/>
      <c r="G32" s="126"/>
      <c r="H32" s="219">
        <v>60</v>
      </c>
      <c r="I32" s="219">
        <v>120</v>
      </c>
      <c r="J32" s="122" t="s">
        <v>1038</v>
      </c>
      <c r="K32" s="124">
        <v>2700000</v>
      </c>
    </row>
    <row r="33" spans="1:11" ht="15.95" customHeight="1" x14ac:dyDescent="0.25">
      <c r="A33" s="396" t="s">
        <v>1064</v>
      </c>
      <c r="B33" s="396" t="s">
        <v>1065</v>
      </c>
      <c r="C33" s="396" t="s">
        <v>1066</v>
      </c>
      <c r="D33" s="123"/>
      <c r="E33" s="163"/>
      <c r="F33" s="163"/>
      <c r="G33" s="126"/>
      <c r="H33" s="219">
        <v>1500</v>
      </c>
      <c r="I33" s="219">
        <v>2200</v>
      </c>
      <c r="J33" s="122" t="s">
        <v>1038</v>
      </c>
      <c r="K33" s="124">
        <v>4860000</v>
      </c>
    </row>
    <row r="34" spans="1:11" ht="15.95" customHeight="1" x14ac:dyDescent="0.25">
      <c r="A34" s="396" t="s">
        <v>1067</v>
      </c>
      <c r="B34" s="396" t="s">
        <v>1068</v>
      </c>
      <c r="C34" s="396" t="s">
        <v>804</v>
      </c>
      <c r="D34" s="123"/>
      <c r="E34" s="163"/>
      <c r="F34" s="163"/>
      <c r="G34" s="126"/>
      <c r="H34" s="219">
        <v>800</v>
      </c>
      <c r="I34" s="219">
        <v>4100</v>
      </c>
      <c r="J34" s="122" t="s">
        <v>1038</v>
      </c>
      <c r="K34" s="124">
        <f>200000+1080000</f>
        <v>1280000</v>
      </c>
    </row>
    <row r="35" spans="1:11" ht="15.95" customHeight="1" x14ac:dyDescent="0.25">
      <c r="A35" s="396" t="s">
        <v>1069</v>
      </c>
      <c r="B35" s="396" t="s">
        <v>1070</v>
      </c>
      <c r="C35" s="396" t="s">
        <v>804</v>
      </c>
      <c r="D35" s="123"/>
      <c r="E35" s="163">
        <v>0.03</v>
      </c>
      <c r="F35" s="163">
        <v>0.06</v>
      </c>
      <c r="G35" s="126"/>
      <c r="H35" s="219"/>
      <c r="I35" s="219"/>
      <c r="J35" s="122" t="s">
        <v>1038</v>
      </c>
      <c r="K35" s="124">
        <v>1080000</v>
      </c>
    </row>
    <row r="36" spans="1:11" ht="15.95" customHeight="1" x14ac:dyDescent="0.25">
      <c r="A36" s="396" t="s">
        <v>1071</v>
      </c>
      <c r="B36" s="396" t="s">
        <v>1072</v>
      </c>
      <c r="C36" s="396" t="s">
        <v>804</v>
      </c>
      <c r="D36" s="123"/>
      <c r="E36" s="163"/>
      <c r="F36" s="163"/>
      <c r="G36" s="126"/>
      <c r="H36" s="219"/>
      <c r="I36" s="219"/>
      <c r="J36" s="122" t="s">
        <v>1038</v>
      </c>
      <c r="K36" s="124">
        <v>648000</v>
      </c>
    </row>
    <row r="37" spans="1:11" ht="15.95" customHeight="1" x14ac:dyDescent="0.25">
      <c r="A37" s="396" t="s">
        <v>1073</v>
      </c>
      <c r="B37" s="396" t="s">
        <v>1074</v>
      </c>
      <c r="C37" s="396" t="s">
        <v>979</v>
      </c>
      <c r="D37" s="123"/>
      <c r="E37" s="163"/>
      <c r="F37" s="163"/>
      <c r="G37" s="126"/>
      <c r="H37" s="219">
        <v>300</v>
      </c>
      <c r="I37" s="219">
        <v>10200</v>
      </c>
      <c r="J37" s="122" t="s">
        <v>1038</v>
      </c>
      <c r="K37" s="124">
        <v>300000</v>
      </c>
    </row>
    <row r="38" spans="1:11" ht="15.95" customHeight="1" x14ac:dyDescent="0.25">
      <c r="A38" s="396" t="s">
        <v>1075</v>
      </c>
      <c r="B38" s="396" t="s">
        <v>1043</v>
      </c>
      <c r="C38" s="396" t="s">
        <v>979</v>
      </c>
      <c r="D38" s="123"/>
      <c r="E38" s="163"/>
      <c r="F38" s="163"/>
      <c r="G38" s="126"/>
      <c r="H38" s="219">
        <v>400</v>
      </c>
      <c r="I38" s="219">
        <v>1200</v>
      </c>
      <c r="J38" s="122" t="s">
        <v>1038</v>
      </c>
      <c r="K38" s="124">
        <v>100000</v>
      </c>
    </row>
    <row r="39" spans="1:11" ht="15.95" customHeight="1" x14ac:dyDescent="0.25">
      <c r="A39" s="396" t="s">
        <v>1076</v>
      </c>
      <c r="B39" s="396" t="s">
        <v>1077</v>
      </c>
      <c r="C39" s="396" t="s">
        <v>804</v>
      </c>
      <c r="D39" s="936"/>
      <c r="E39" s="123"/>
      <c r="F39" s="123"/>
      <c r="G39" s="122"/>
      <c r="H39" s="126"/>
      <c r="I39" s="126"/>
      <c r="J39" s="122" t="str">
        <f>+J38</f>
        <v>Ordenanza 1323</v>
      </c>
      <c r="K39" s="124">
        <v>540000</v>
      </c>
    </row>
    <row r="40" spans="1:11" ht="15.95" customHeight="1" x14ac:dyDescent="0.25">
      <c r="A40" s="396" t="s">
        <v>1078</v>
      </c>
      <c r="B40" s="396" t="s">
        <v>1079</v>
      </c>
      <c r="C40" s="396" t="s">
        <v>979</v>
      </c>
      <c r="D40" s="123"/>
      <c r="E40" s="163"/>
      <c r="F40" s="163"/>
      <c r="G40" s="219">
        <v>1500</v>
      </c>
      <c r="H40" s="126"/>
      <c r="I40" s="126"/>
      <c r="J40" s="122" t="s">
        <v>1038</v>
      </c>
      <c r="K40" s="124">
        <v>360000</v>
      </c>
    </row>
    <row r="41" spans="1:11" ht="15.95" customHeight="1" x14ac:dyDescent="0.25">
      <c r="A41" s="396"/>
      <c r="B41" s="396"/>
      <c r="C41" s="396"/>
      <c r="D41" s="123"/>
      <c r="E41" s="163"/>
      <c r="F41" s="163"/>
      <c r="G41" s="126"/>
      <c r="H41" s="126"/>
      <c r="I41" s="126"/>
      <c r="J41" s="122"/>
      <c r="K41" s="124"/>
    </row>
    <row r="42" spans="1:11" ht="15.95" customHeight="1" x14ac:dyDescent="0.25">
      <c r="A42" s="399" t="s">
        <v>190</v>
      </c>
      <c r="B42" s="125"/>
      <c r="C42" s="125"/>
      <c r="D42" s="125"/>
      <c r="E42" s="375"/>
      <c r="F42" s="375"/>
      <c r="G42" s="374"/>
      <c r="H42" s="374"/>
      <c r="I42" s="374"/>
      <c r="J42" s="119"/>
      <c r="K42" s="120">
        <f>SUM(K43:K45)</f>
        <v>2597000</v>
      </c>
    </row>
    <row r="43" spans="1:11" ht="15.95" customHeight="1" x14ac:dyDescent="0.25">
      <c r="A43" s="396" t="s">
        <v>1080</v>
      </c>
      <c r="B43" s="396" t="s">
        <v>1077</v>
      </c>
      <c r="C43" s="396" t="s">
        <v>804</v>
      </c>
      <c r="D43" s="123"/>
      <c r="E43" s="163"/>
      <c r="F43" s="163"/>
      <c r="G43" s="126"/>
      <c r="H43" s="219">
        <v>150</v>
      </c>
      <c r="I43" s="219">
        <v>5500</v>
      </c>
      <c r="J43" s="122" t="s">
        <v>1038</v>
      </c>
      <c r="K43" s="124">
        <v>1917000</v>
      </c>
    </row>
    <row r="44" spans="1:11" ht="15.95" customHeight="1" x14ac:dyDescent="0.25">
      <c r="A44" s="396" t="s">
        <v>1081</v>
      </c>
      <c r="B44" s="396" t="s">
        <v>1082</v>
      </c>
      <c r="C44" s="396" t="s">
        <v>804</v>
      </c>
      <c r="D44" s="123"/>
      <c r="E44" s="163"/>
      <c r="F44" s="163"/>
      <c r="G44" s="126"/>
      <c r="H44" s="219">
        <v>400</v>
      </c>
      <c r="I44" s="219"/>
      <c r="J44" s="122" t="s">
        <v>1038</v>
      </c>
      <c r="K44" s="124">
        <v>225000</v>
      </c>
    </row>
    <row r="45" spans="1:11" ht="15.95" customHeight="1" x14ac:dyDescent="0.25">
      <c r="A45" s="396" t="s">
        <v>1083</v>
      </c>
      <c r="B45" s="396" t="s">
        <v>1084</v>
      </c>
      <c r="C45" s="396" t="s">
        <v>1085</v>
      </c>
      <c r="D45" s="123"/>
      <c r="E45" s="163"/>
      <c r="F45" s="163"/>
      <c r="G45" s="126"/>
      <c r="H45" s="126"/>
      <c r="I45" s="126"/>
      <c r="J45" s="122" t="s">
        <v>1086</v>
      </c>
      <c r="K45" s="124">
        <v>455000</v>
      </c>
    </row>
    <row r="46" spans="1:11" ht="15.95" customHeight="1" x14ac:dyDescent="0.25">
      <c r="A46" s="396"/>
      <c r="B46" s="396"/>
      <c r="C46" s="396"/>
      <c r="D46" s="123"/>
      <c r="E46" s="163"/>
      <c r="F46" s="163"/>
      <c r="G46" s="126"/>
      <c r="H46" s="126"/>
      <c r="I46" s="126"/>
      <c r="J46" s="122"/>
      <c r="K46" s="124"/>
    </row>
    <row r="47" spans="1:11" s="110" customFormat="1" ht="15.95" customHeight="1" x14ac:dyDescent="0.25">
      <c r="A47" s="399" t="s">
        <v>191</v>
      </c>
      <c r="B47" s="125"/>
      <c r="C47" s="125"/>
      <c r="D47" s="125"/>
      <c r="E47" s="375"/>
      <c r="F47" s="375"/>
      <c r="G47" s="374"/>
      <c r="H47" s="374"/>
      <c r="I47" s="374"/>
      <c r="J47" s="119"/>
      <c r="K47" s="120">
        <f>SUM(K48:K50)</f>
        <v>16535000</v>
      </c>
    </row>
    <row r="48" spans="1:11" ht="15.95" customHeight="1" x14ac:dyDescent="0.25">
      <c r="A48" s="396" t="s">
        <v>1087</v>
      </c>
      <c r="B48" s="396" t="s">
        <v>1088</v>
      </c>
      <c r="C48" s="396" t="s">
        <v>1077</v>
      </c>
      <c r="D48" s="123"/>
      <c r="E48" s="163"/>
      <c r="F48" s="163"/>
      <c r="G48" s="126"/>
      <c r="H48" s="126"/>
      <c r="I48" s="126"/>
      <c r="J48" s="122" t="s">
        <v>1038</v>
      </c>
      <c r="K48" s="124">
        <v>11700000</v>
      </c>
    </row>
    <row r="49" spans="1:12" ht="15.95" customHeight="1" x14ac:dyDescent="0.25">
      <c r="A49" s="396" t="s">
        <v>1089</v>
      </c>
      <c r="B49" s="396" t="s">
        <v>1090</v>
      </c>
      <c r="C49" s="396" t="s">
        <v>1077</v>
      </c>
      <c r="D49" s="123"/>
      <c r="E49" s="163">
        <v>0.5</v>
      </c>
      <c r="F49" s="163">
        <v>2</v>
      </c>
      <c r="G49" s="126"/>
      <c r="H49" s="126"/>
      <c r="I49" s="126"/>
      <c r="J49" s="122" t="s">
        <v>1038</v>
      </c>
      <c r="K49" s="124">
        <v>875000</v>
      </c>
    </row>
    <row r="50" spans="1:12" ht="15.95" customHeight="1" x14ac:dyDescent="0.25">
      <c r="A50" s="396" t="s">
        <v>1091</v>
      </c>
      <c r="B50" s="396"/>
      <c r="C50" s="396"/>
      <c r="D50" s="123"/>
      <c r="E50" s="163"/>
      <c r="F50" s="163"/>
      <c r="G50" s="126"/>
      <c r="H50" s="126"/>
      <c r="I50" s="126"/>
      <c r="J50" s="122" t="str">
        <f>+J49</f>
        <v>Ordenanza 1323</v>
      </c>
      <c r="K50" s="124">
        <v>3960000</v>
      </c>
    </row>
    <row r="51" spans="1:12" ht="15.95" customHeight="1" x14ac:dyDescent="0.25">
      <c r="A51" s="399" t="s">
        <v>193</v>
      </c>
      <c r="B51" s="399"/>
      <c r="C51" s="399"/>
      <c r="D51" s="125"/>
      <c r="E51" s="125"/>
      <c r="F51" s="125"/>
      <c r="G51" s="119"/>
      <c r="H51" s="374"/>
      <c r="I51" s="374"/>
      <c r="J51" s="119"/>
      <c r="K51" s="120">
        <f>SUM(K52:K56)</f>
        <v>56826000</v>
      </c>
    </row>
    <row r="52" spans="1:12" ht="15.95" customHeight="1" x14ac:dyDescent="0.25">
      <c r="A52" s="396" t="s">
        <v>1092</v>
      </c>
      <c r="B52" s="396"/>
      <c r="C52" s="396"/>
      <c r="D52" s="402"/>
      <c r="E52" s="123"/>
      <c r="F52" s="123"/>
      <c r="G52" s="122"/>
      <c r="H52" s="126"/>
      <c r="I52" s="126"/>
      <c r="J52" s="122"/>
      <c r="K52" s="124">
        <v>5400000</v>
      </c>
    </row>
    <row r="53" spans="1:12" ht="15.95" customHeight="1" x14ac:dyDescent="0.25">
      <c r="A53" s="396" t="s">
        <v>1093</v>
      </c>
      <c r="B53" s="396" t="s">
        <v>1077</v>
      </c>
      <c r="C53" s="396"/>
      <c r="D53" s="402"/>
      <c r="E53" s="123"/>
      <c r="F53" s="123"/>
      <c r="G53" s="122"/>
      <c r="H53" s="126"/>
      <c r="I53" s="126"/>
      <c r="J53" s="122"/>
      <c r="K53" s="124">
        <v>45000000</v>
      </c>
    </row>
    <row r="54" spans="1:12" x14ac:dyDescent="0.25">
      <c r="A54" s="396" t="s">
        <v>1094</v>
      </c>
      <c r="B54" s="396" t="s">
        <v>1095</v>
      </c>
      <c r="C54" s="396" t="s">
        <v>210</v>
      </c>
      <c r="D54" s="403">
        <v>0.06</v>
      </c>
      <c r="E54" s="123"/>
      <c r="F54" s="123"/>
      <c r="G54" s="122"/>
      <c r="H54" s="126"/>
      <c r="I54" s="126"/>
      <c r="J54" s="122" t="str">
        <f>+J50</f>
        <v>Ordenanza 1323</v>
      </c>
      <c r="K54" s="124">
        <v>2700000</v>
      </c>
    </row>
    <row r="55" spans="1:12" x14ac:dyDescent="0.25">
      <c r="A55" s="396" t="s">
        <v>1096</v>
      </c>
      <c r="B55" s="396" t="s">
        <v>1077</v>
      </c>
      <c r="C55" s="396" t="s">
        <v>804</v>
      </c>
      <c r="D55" s="936"/>
      <c r="E55" s="123"/>
      <c r="F55" s="123"/>
      <c r="G55" s="122"/>
      <c r="H55" s="126"/>
      <c r="I55" s="126"/>
      <c r="J55" s="122"/>
      <c r="K55" s="124">
        <v>3600000</v>
      </c>
    </row>
    <row r="56" spans="1:12" x14ac:dyDescent="0.25">
      <c r="A56" s="404" t="s">
        <v>1097</v>
      </c>
      <c r="B56" s="396" t="s">
        <v>1098</v>
      </c>
      <c r="C56" s="396" t="s">
        <v>210</v>
      </c>
      <c r="D56" s="402"/>
      <c r="E56" s="123"/>
      <c r="F56" s="123"/>
      <c r="G56" s="122"/>
      <c r="H56" s="126"/>
      <c r="I56" s="126"/>
      <c r="J56" s="122" t="s">
        <v>1099</v>
      </c>
      <c r="K56" s="124">
        <v>126000</v>
      </c>
    </row>
    <row r="57" spans="1:12" x14ac:dyDescent="0.25">
      <c r="A57" s="404"/>
      <c r="B57" s="396"/>
      <c r="C57" s="396"/>
      <c r="D57" s="402"/>
      <c r="E57" s="123"/>
      <c r="F57" s="123"/>
      <c r="G57" s="122"/>
      <c r="H57" s="126"/>
      <c r="I57" s="126"/>
      <c r="J57" s="122"/>
      <c r="K57" s="124"/>
    </row>
    <row r="58" spans="1:12" x14ac:dyDescent="0.25">
      <c r="A58" s="149" t="str">
        <f>+'[1]4 Recursos Propios de los Mun.'!$A$71</f>
        <v xml:space="preserve">Total Recaudación </v>
      </c>
      <c r="B58" s="150"/>
      <c r="C58" s="150"/>
      <c r="D58" s="151"/>
      <c r="E58" s="151"/>
      <c r="F58" s="151"/>
      <c r="G58" s="150"/>
      <c r="H58" s="150"/>
      <c r="I58" s="150"/>
      <c r="J58" s="150"/>
      <c r="K58" s="152">
        <f>+K51+K47+K42+K30+K27+K13</f>
        <v>867916000</v>
      </c>
      <c r="L58" s="155"/>
    </row>
    <row r="59" spans="1:12" x14ac:dyDescent="0.25">
      <c r="L59" s="155"/>
    </row>
    <row r="62" spans="1:12" x14ac:dyDescent="0.25">
      <c r="K62" s="155"/>
    </row>
    <row r="63" spans="1:12" x14ac:dyDescent="0.25">
      <c r="L63" s="155"/>
    </row>
  </sheetData>
  <mergeCells count="10">
    <mergeCell ref="J9:J10"/>
    <mergeCell ref="K9:K10"/>
    <mergeCell ref="H8:I8"/>
    <mergeCell ref="A9:A10"/>
    <mergeCell ref="B9:B10"/>
    <mergeCell ref="C9:C10"/>
    <mergeCell ref="D9:D10"/>
    <mergeCell ref="E9:F9"/>
    <mergeCell ref="G9:G10"/>
    <mergeCell ref="H9:I9"/>
  </mergeCells>
  <pageMargins left="0.70866141732283472" right="0.70866141732283472" top="0.74803149606299213" bottom="0.74803149606299213" header="0.31496062992125984" footer="0.31496062992125984"/>
  <pageSetup paperSize="9" scale="5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GridLines="0" workbookViewId="0">
      <pane xSplit="1" topLeftCell="B1" activePane="topRight" state="frozen"/>
      <selection activeCell="A22" sqref="A22"/>
      <selection pane="topRight" activeCell="K46" sqref="K46:K53"/>
    </sheetView>
  </sheetViews>
  <sheetFormatPr baseColWidth="10" defaultRowHeight="15" x14ac:dyDescent="0.25"/>
  <cols>
    <col min="1" max="1" width="65.140625" style="75" customWidth="1"/>
    <col min="2" max="6" width="17.7109375" style="75" customWidth="1"/>
    <col min="7" max="7" width="19.42578125" style="75" customWidth="1"/>
    <col min="8" max="9" width="17.7109375" style="75" customWidth="1"/>
    <col min="10" max="10" width="21" style="75" customWidth="1"/>
    <col min="11" max="11" width="17.7109375" style="75" customWidth="1"/>
    <col min="12" max="256" width="11.42578125" style="75"/>
    <col min="257" max="257" width="65.140625" style="75" customWidth="1"/>
    <col min="258" max="262" width="17.7109375" style="75" customWidth="1"/>
    <col min="263" max="263" width="19.42578125" style="75" customWidth="1"/>
    <col min="264" max="265" width="17.7109375" style="75" customWidth="1"/>
    <col min="266" max="266" width="21" style="75" customWidth="1"/>
    <col min="267" max="267" width="17.7109375" style="75" customWidth="1"/>
    <col min="268" max="512" width="11.42578125" style="75"/>
    <col min="513" max="513" width="65.140625" style="75" customWidth="1"/>
    <col min="514" max="518" width="17.7109375" style="75" customWidth="1"/>
    <col min="519" max="519" width="19.42578125" style="75" customWidth="1"/>
    <col min="520" max="521" width="17.7109375" style="75" customWidth="1"/>
    <col min="522" max="522" width="21" style="75" customWidth="1"/>
    <col min="523" max="523" width="17.7109375" style="75" customWidth="1"/>
    <col min="524" max="768" width="11.42578125" style="75"/>
    <col min="769" max="769" width="65.140625" style="75" customWidth="1"/>
    <col min="770" max="774" width="17.7109375" style="75" customWidth="1"/>
    <col min="775" max="775" width="19.42578125" style="75" customWidth="1"/>
    <col min="776" max="777" width="17.7109375" style="75" customWidth="1"/>
    <col min="778" max="778" width="21" style="75" customWidth="1"/>
    <col min="779" max="779" width="17.7109375" style="75" customWidth="1"/>
    <col min="780" max="1024" width="11.42578125" style="75"/>
    <col min="1025" max="1025" width="65.140625" style="75" customWidth="1"/>
    <col min="1026" max="1030" width="17.7109375" style="75" customWidth="1"/>
    <col min="1031" max="1031" width="19.42578125" style="75" customWidth="1"/>
    <col min="1032" max="1033" width="17.7109375" style="75" customWidth="1"/>
    <col min="1034" max="1034" width="21" style="75" customWidth="1"/>
    <col min="1035" max="1035" width="17.7109375" style="75" customWidth="1"/>
    <col min="1036" max="1280" width="11.42578125" style="75"/>
    <col min="1281" max="1281" width="65.140625" style="75" customWidth="1"/>
    <col min="1282" max="1286" width="17.7109375" style="75" customWidth="1"/>
    <col min="1287" max="1287" width="19.42578125" style="75" customWidth="1"/>
    <col min="1288" max="1289" width="17.7109375" style="75" customWidth="1"/>
    <col min="1290" max="1290" width="21" style="75" customWidth="1"/>
    <col min="1291" max="1291" width="17.7109375" style="75" customWidth="1"/>
    <col min="1292" max="1536" width="11.42578125" style="75"/>
    <col min="1537" max="1537" width="65.140625" style="75" customWidth="1"/>
    <col min="1538" max="1542" width="17.7109375" style="75" customWidth="1"/>
    <col min="1543" max="1543" width="19.42578125" style="75" customWidth="1"/>
    <col min="1544" max="1545" width="17.7109375" style="75" customWidth="1"/>
    <col min="1546" max="1546" width="21" style="75" customWidth="1"/>
    <col min="1547" max="1547" width="17.7109375" style="75" customWidth="1"/>
    <col min="1548" max="1792" width="11.42578125" style="75"/>
    <col min="1793" max="1793" width="65.140625" style="75" customWidth="1"/>
    <col min="1794" max="1798" width="17.7109375" style="75" customWidth="1"/>
    <col min="1799" max="1799" width="19.42578125" style="75" customWidth="1"/>
    <col min="1800" max="1801" width="17.7109375" style="75" customWidth="1"/>
    <col min="1802" max="1802" width="21" style="75" customWidth="1"/>
    <col min="1803" max="1803" width="17.7109375" style="75" customWidth="1"/>
    <col min="1804" max="2048" width="11.42578125" style="75"/>
    <col min="2049" max="2049" width="65.140625" style="75" customWidth="1"/>
    <col min="2050" max="2054" width="17.7109375" style="75" customWidth="1"/>
    <col min="2055" max="2055" width="19.42578125" style="75" customWidth="1"/>
    <col min="2056" max="2057" width="17.7109375" style="75" customWidth="1"/>
    <col min="2058" max="2058" width="21" style="75" customWidth="1"/>
    <col min="2059" max="2059" width="17.7109375" style="75" customWidth="1"/>
    <col min="2060" max="2304" width="11.42578125" style="75"/>
    <col min="2305" max="2305" width="65.140625" style="75" customWidth="1"/>
    <col min="2306" max="2310" width="17.7109375" style="75" customWidth="1"/>
    <col min="2311" max="2311" width="19.42578125" style="75" customWidth="1"/>
    <col min="2312" max="2313" width="17.7109375" style="75" customWidth="1"/>
    <col min="2314" max="2314" width="21" style="75" customWidth="1"/>
    <col min="2315" max="2315" width="17.7109375" style="75" customWidth="1"/>
    <col min="2316" max="2560" width="11.42578125" style="75"/>
    <col min="2561" max="2561" width="65.140625" style="75" customWidth="1"/>
    <col min="2562" max="2566" width="17.7109375" style="75" customWidth="1"/>
    <col min="2567" max="2567" width="19.42578125" style="75" customWidth="1"/>
    <col min="2568" max="2569" width="17.7109375" style="75" customWidth="1"/>
    <col min="2570" max="2570" width="21" style="75" customWidth="1"/>
    <col min="2571" max="2571" width="17.7109375" style="75" customWidth="1"/>
    <col min="2572" max="2816" width="11.42578125" style="75"/>
    <col min="2817" max="2817" width="65.140625" style="75" customWidth="1"/>
    <col min="2818" max="2822" width="17.7109375" style="75" customWidth="1"/>
    <col min="2823" max="2823" width="19.42578125" style="75" customWidth="1"/>
    <col min="2824" max="2825" width="17.7109375" style="75" customWidth="1"/>
    <col min="2826" max="2826" width="21" style="75" customWidth="1"/>
    <col min="2827" max="2827" width="17.7109375" style="75" customWidth="1"/>
    <col min="2828" max="3072" width="11.42578125" style="75"/>
    <col min="3073" max="3073" width="65.140625" style="75" customWidth="1"/>
    <col min="3074" max="3078" width="17.7109375" style="75" customWidth="1"/>
    <col min="3079" max="3079" width="19.42578125" style="75" customWidth="1"/>
    <col min="3080" max="3081" width="17.7109375" style="75" customWidth="1"/>
    <col min="3082" max="3082" width="21" style="75" customWidth="1"/>
    <col min="3083" max="3083" width="17.7109375" style="75" customWidth="1"/>
    <col min="3084" max="3328" width="11.42578125" style="75"/>
    <col min="3329" max="3329" width="65.140625" style="75" customWidth="1"/>
    <col min="3330" max="3334" width="17.7109375" style="75" customWidth="1"/>
    <col min="3335" max="3335" width="19.42578125" style="75" customWidth="1"/>
    <col min="3336" max="3337" width="17.7109375" style="75" customWidth="1"/>
    <col min="3338" max="3338" width="21" style="75" customWidth="1"/>
    <col min="3339" max="3339" width="17.7109375" style="75" customWidth="1"/>
    <col min="3340" max="3584" width="11.42578125" style="75"/>
    <col min="3585" max="3585" width="65.140625" style="75" customWidth="1"/>
    <col min="3586" max="3590" width="17.7109375" style="75" customWidth="1"/>
    <col min="3591" max="3591" width="19.42578125" style="75" customWidth="1"/>
    <col min="3592" max="3593" width="17.7109375" style="75" customWidth="1"/>
    <col min="3594" max="3594" width="21" style="75" customWidth="1"/>
    <col min="3595" max="3595" width="17.7109375" style="75" customWidth="1"/>
    <col min="3596" max="3840" width="11.42578125" style="75"/>
    <col min="3841" max="3841" width="65.140625" style="75" customWidth="1"/>
    <col min="3842" max="3846" width="17.7109375" style="75" customWidth="1"/>
    <col min="3847" max="3847" width="19.42578125" style="75" customWidth="1"/>
    <col min="3848" max="3849" width="17.7109375" style="75" customWidth="1"/>
    <col min="3850" max="3850" width="21" style="75" customWidth="1"/>
    <col min="3851" max="3851" width="17.7109375" style="75" customWidth="1"/>
    <col min="3852" max="4096" width="11.42578125" style="75"/>
    <col min="4097" max="4097" width="65.140625" style="75" customWidth="1"/>
    <col min="4098" max="4102" width="17.7109375" style="75" customWidth="1"/>
    <col min="4103" max="4103" width="19.42578125" style="75" customWidth="1"/>
    <col min="4104" max="4105" width="17.7109375" style="75" customWidth="1"/>
    <col min="4106" max="4106" width="21" style="75" customWidth="1"/>
    <col min="4107" max="4107" width="17.7109375" style="75" customWidth="1"/>
    <col min="4108" max="4352" width="11.42578125" style="75"/>
    <col min="4353" max="4353" width="65.140625" style="75" customWidth="1"/>
    <col min="4354" max="4358" width="17.7109375" style="75" customWidth="1"/>
    <col min="4359" max="4359" width="19.42578125" style="75" customWidth="1"/>
    <col min="4360" max="4361" width="17.7109375" style="75" customWidth="1"/>
    <col min="4362" max="4362" width="21" style="75" customWidth="1"/>
    <col min="4363" max="4363" width="17.7109375" style="75" customWidth="1"/>
    <col min="4364" max="4608" width="11.42578125" style="75"/>
    <col min="4609" max="4609" width="65.140625" style="75" customWidth="1"/>
    <col min="4610" max="4614" width="17.7109375" style="75" customWidth="1"/>
    <col min="4615" max="4615" width="19.42578125" style="75" customWidth="1"/>
    <col min="4616" max="4617" width="17.7109375" style="75" customWidth="1"/>
    <col min="4618" max="4618" width="21" style="75" customWidth="1"/>
    <col min="4619" max="4619" width="17.7109375" style="75" customWidth="1"/>
    <col min="4620" max="4864" width="11.42578125" style="75"/>
    <col min="4865" max="4865" width="65.140625" style="75" customWidth="1"/>
    <col min="4866" max="4870" width="17.7109375" style="75" customWidth="1"/>
    <col min="4871" max="4871" width="19.42578125" style="75" customWidth="1"/>
    <col min="4872" max="4873" width="17.7109375" style="75" customWidth="1"/>
    <col min="4874" max="4874" width="21" style="75" customWidth="1"/>
    <col min="4875" max="4875" width="17.7109375" style="75" customWidth="1"/>
    <col min="4876" max="5120" width="11.42578125" style="75"/>
    <col min="5121" max="5121" width="65.140625" style="75" customWidth="1"/>
    <col min="5122" max="5126" width="17.7109375" style="75" customWidth="1"/>
    <col min="5127" max="5127" width="19.42578125" style="75" customWidth="1"/>
    <col min="5128" max="5129" width="17.7109375" style="75" customWidth="1"/>
    <col min="5130" max="5130" width="21" style="75" customWidth="1"/>
    <col min="5131" max="5131" width="17.7109375" style="75" customWidth="1"/>
    <col min="5132" max="5376" width="11.42578125" style="75"/>
    <col min="5377" max="5377" width="65.140625" style="75" customWidth="1"/>
    <col min="5378" max="5382" width="17.7109375" style="75" customWidth="1"/>
    <col min="5383" max="5383" width="19.42578125" style="75" customWidth="1"/>
    <col min="5384" max="5385" width="17.7109375" style="75" customWidth="1"/>
    <col min="5386" max="5386" width="21" style="75" customWidth="1"/>
    <col min="5387" max="5387" width="17.7109375" style="75" customWidth="1"/>
    <col min="5388" max="5632" width="11.42578125" style="75"/>
    <col min="5633" max="5633" width="65.140625" style="75" customWidth="1"/>
    <col min="5634" max="5638" width="17.7109375" style="75" customWidth="1"/>
    <col min="5639" max="5639" width="19.42578125" style="75" customWidth="1"/>
    <col min="5640" max="5641" width="17.7109375" style="75" customWidth="1"/>
    <col min="5642" max="5642" width="21" style="75" customWidth="1"/>
    <col min="5643" max="5643" width="17.7109375" style="75" customWidth="1"/>
    <col min="5644" max="5888" width="11.42578125" style="75"/>
    <col min="5889" max="5889" width="65.140625" style="75" customWidth="1"/>
    <col min="5890" max="5894" width="17.7109375" style="75" customWidth="1"/>
    <col min="5895" max="5895" width="19.42578125" style="75" customWidth="1"/>
    <col min="5896" max="5897" width="17.7109375" style="75" customWidth="1"/>
    <col min="5898" max="5898" width="21" style="75" customWidth="1"/>
    <col min="5899" max="5899" width="17.7109375" style="75" customWidth="1"/>
    <col min="5900" max="6144" width="11.42578125" style="75"/>
    <col min="6145" max="6145" width="65.140625" style="75" customWidth="1"/>
    <col min="6146" max="6150" width="17.7109375" style="75" customWidth="1"/>
    <col min="6151" max="6151" width="19.42578125" style="75" customWidth="1"/>
    <col min="6152" max="6153" width="17.7109375" style="75" customWidth="1"/>
    <col min="6154" max="6154" width="21" style="75" customWidth="1"/>
    <col min="6155" max="6155" width="17.7109375" style="75" customWidth="1"/>
    <col min="6156" max="6400" width="11.42578125" style="75"/>
    <col min="6401" max="6401" width="65.140625" style="75" customWidth="1"/>
    <col min="6402" max="6406" width="17.7109375" style="75" customWidth="1"/>
    <col min="6407" max="6407" width="19.42578125" style="75" customWidth="1"/>
    <col min="6408" max="6409" width="17.7109375" style="75" customWidth="1"/>
    <col min="6410" max="6410" width="21" style="75" customWidth="1"/>
    <col min="6411" max="6411" width="17.7109375" style="75" customWidth="1"/>
    <col min="6412" max="6656" width="11.42578125" style="75"/>
    <col min="6657" max="6657" width="65.140625" style="75" customWidth="1"/>
    <col min="6658" max="6662" width="17.7109375" style="75" customWidth="1"/>
    <col min="6663" max="6663" width="19.42578125" style="75" customWidth="1"/>
    <col min="6664" max="6665" width="17.7109375" style="75" customWidth="1"/>
    <col min="6666" max="6666" width="21" style="75" customWidth="1"/>
    <col min="6667" max="6667" width="17.7109375" style="75" customWidth="1"/>
    <col min="6668" max="6912" width="11.42578125" style="75"/>
    <col min="6913" max="6913" width="65.140625" style="75" customWidth="1"/>
    <col min="6914" max="6918" width="17.7109375" style="75" customWidth="1"/>
    <col min="6919" max="6919" width="19.42578125" style="75" customWidth="1"/>
    <col min="6920" max="6921" width="17.7109375" style="75" customWidth="1"/>
    <col min="6922" max="6922" width="21" style="75" customWidth="1"/>
    <col min="6923" max="6923" width="17.7109375" style="75" customWidth="1"/>
    <col min="6924" max="7168" width="11.42578125" style="75"/>
    <col min="7169" max="7169" width="65.140625" style="75" customWidth="1"/>
    <col min="7170" max="7174" width="17.7109375" style="75" customWidth="1"/>
    <col min="7175" max="7175" width="19.42578125" style="75" customWidth="1"/>
    <col min="7176" max="7177" width="17.7109375" style="75" customWidth="1"/>
    <col min="7178" max="7178" width="21" style="75" customWidth="1"/>
    <col min="7179" max="7179" width="17.7109375" style="75" customWidth="1"/>
    <col min="7180" max="7424" width="11.42578125" style="75"/>
    <col min="7425" max="7425" width="65.140625" style="75" customWidth="1"/>
    <col min="7426" max="7430" width="17.7109375" style="75" customWidth="1"/>
    <col min="7431" max="7431" width="19.42578125" style="75" customWidth="1"/>
    <col min="7432" max="7433" width="17.7109375" style="75" customWidth="1"/>
    <col min="7434" max="7434" width="21" style="75" customWidth="1"/>
    <col min="7435" max="7435" width="17.7109375" style="75" customWidth="1"/>
    <col min="7436" max="7680" width="11.42578125" style="75"/>
    <col min="7681" max="7681" width="65.140625" style="75" customWidth="1"/>
    <col min="7682" max="7686" width="17.7109375" style="75" customWidth="1"/>
    <col min="7687" max="7687" width="19.42578125" style="75" customWidth="1"/>
    <col min="7688" max="7689" width="17.7109375" style="75" customWidth="1"/>
    <col min="7690" max="7690" width="21" style="75" customWidth="1"/>
    <col min="7691" max="7691" width="17.7109375" style="75" customWidth="1"/>
    <col min="7692" max="7936" width="11.42578125" style="75"/>
    <col min="7937" max="7937" width="65.140625" style="75" customWidth="1"/>
    <col min="7938" max="7942" width="17.7109375" style="75" customWidth="1"/>
    <col min="7943" max="7943" width="19.42578125" style="75" customWidth="1"/>
    <col min="7944" max="7945" width="17.7109375" style="75" customWidth="1"/>
    <col min="7946" max="7946" width="21" style="75" customWidth="1"/>
    <col min="7947" max="7947" width="17.7109375" style="75" customWidth="1"/>
    <col min="7948" max="8192" width="11.42578125" style="75"/>
    <col min="8193" max="8193" width="65.140625" style="75" customWidth="1"/>
    <col min="8194" max="8198" width="17.7109375" style="75" customWidth="1"/>
    <col min="8199" max="8199" width="19.42578125" style="75" customWidth="1"/>
    <col min="8200" max="8201" width="17.7109375" style="75" customWidth="1"/>
    <col min="8202" max="8202" width="21" style="75" customWidth="1"/>
    <col min="8203" max="8203" width="17.7109375" style="75" customWidth="1"/>
    <col min="8204" max="8448" width="11.42578125" style="75"/>
    <col min="8449" max="8449" width="65.140625" style="75" customWidth="1"/>
    <col min="8450" max="8454" width="17.7109375" style="75" customWidth="1"/>
    <col min="8455" max="8455" width="19.42578125" style="75" customWidth="1"/>
    <col min="8456" max="8457" width="17.7109375" style="75" customWidth="1"/>
    <col min="8458" max="8458" width="21" style="75" customWidth="1"/>
    <col min="8459" max="8459" width="17.7109375" style="75" customWidth="1"/>
    <col min="8460" max="8704" width="11.42578125" style="75"/>
    <col min="8705" max="8705" width="65.140625" style="75" customWidth="1"/>
    <col min="8706" max="8710" width="17.7109375" style="75" customWidth="1"/>
    <col min="8711" max="8711" width="19.42578125" style="75" customWidth="1"/>
    <col min="8712" max="8713" width="17.7109375" style="75" customWidth="1"/>
    <col min="8714" max="8714" width="21" style="75" customWidth="1"/>
    <col min="8715" max="8715" width="17.7109375" style="75" customWidth="1"/>
    <col min="8716" max="8960" width="11.42578125" style="75"/>
    <col min="8961" max="8961" width="65.140625" style="75" customWidth="1"/>
    <col min="8962" max="8966" width="17.7109375" style="75" customWidth="1"/>
    <col min="8967" max="8967" width="19.42578125" style="75" customWidth="1"/>
    <col min="8968" max="8969" width="17.7109375" style="75" customWidth="1"/>
    <col min="8970" max="8970" width="21" style="75" customWidth="1"/>
    <col min="8971" max="8971" width="17.7109375" style="75" customWidth="1"/>
    <col min="8972" max="9216" width="11.42578125" style="75"/>
    <col min="9217" max="9217" width="65.140625" style="75" customWidth="1"/>
    <col min="9218" max="9222" width="17.7109375" style="75" customWidth="1"/>
    <col min="9223" max="9223" width="19.42578125" style="75" customWidth="1"/>
    <col min="9224" max="9225" width="17.7109375" style="75" customWidth="1"/>
    <col min="9226" max="9226" width="21" style="75" customWidth="1"/>
    <col min="9227" max="9227" width="17.7109375" style="75" customWidth="1"/>
    <col min="9228" max="9472" width="11.42578125" style="75"/>
    <col min="9473" max="9473" width="65.140625" style="75" customWidth="1"/>
    <col min="9474" max="9478" width="17.7109375" style="75" customWidth="1"/>
    <col min="9479" max="9479" width="19.42578125" style="75" customWidth="1"/>
    <col min="9480" max="9481" width="17.7109375" style="75" customWidth="1"/>
    <col min="9482" max="9482" width="21" style="75" customWidth="1"/>
    <col min="9483" max="9483" width="17.7109375" style="75" customWidth="1"/>
    <col min="9484" max="9728" width="11.42578125" style="75"/>
    <col min="9729" max="9729" width="65.140625" style="75" customWidth="1"/>
    <col min="9730" max="9734" width="17.7109375" style="75" customWidth="1"/>
    <col min="9735" max="9735" width="19.42578125" style="75" customWidth="1"/>
    <col min="9736" max="9737" width="17.7109375" style="75" customWidth="1"/>
    <col min="9738" max="9738" width="21" style="75" customWidth="1"/>
    <col min="9739" max="9739" width="17.7109375" style="75" customWidth="1"/>
    <col min="9740" max="9984" width="11.42578125" style="75"/>
    <col min="9985" max="9985" width="65.140625" style="75" customWidth="1"/>
    <col min="9986" max="9990" width="17.7109375" style="75" customWidth="1"/>
    <col min="9991" max="9991" width="19.42578125" style="75" customWidth="1"/>
    <col min="9992" max="9993" width="17.7109375" style="75" customWidth="1"/>
    <col min="9994" max="9994" width="21" style="75" customWidth="1"/>
    <col min="9995" max="9995" width="17.7109375" style="75" customWidth="1"/>
    <col min="9996" max="10240" width="11.42578125" style="75"/>
    <col min="10241" max="10241" width="65.140625" style="75" customWidth="1"/>
    <col min="10242" max="10246" width="17.7109375" style="75" customWidth="1"/>
    <col min="10247" max="10247" width="19.42578125" style="75" customWidth="1"/>
    <col min="10248" max="10249" width="17.7109375" style="75" customWidth="1"/>
    <col min="10250" max="10250" width="21" style="75" customWidth="1"/>
    <col min="10251" max="10251" width="17.7109375" style="75" customWidth="1"/>
    <col min="10252" max="10496" width="11.42578125" style="75"/>
    <col min="10497" max="10497" width="65.140625" style="75" customWidth="1"/>
    <col min="10498" max="10502" width="17.7109375" style="75" customWidth="1"/>
    <col min="10503" max="10503" width="19.42578125" style="75" customWidth="1"/>
    <col min="10504" max="10505" width="17.7109375" style="75" customWidth="1"/>
    <col min="10506" max="10506" width="21" style="75" customWidth="1"/>
    <col min="10507" max="10507" width="17.7109375" style="75" customWidth="1"/>
    <col min="10508" max="10752" width="11.42578125" style="75"/>
    <col min="10753" max="10753" width="65.140625" style="75" customWidth="1"/>
    <col min="10754" max="10758" width="17.7109375" style="75" customWidth="1"/>
    <col min="10759" max="10759" width="19.42578125" style="75" customWidth="1"/>
    <col min="10760" max="10761" width="17.7109375" style="75" customWidth="1"/>
    <col min="10762" max="10762" width="21" style="75" customWidth="1"/>
    <col min="10763" max="10763" width="17.7109375" style="75" customWidth="1"/>
    <col min="10764" max="11008" width="11.42578125" style="75"/>
    <col min="11009" max="11009" width="65.140625" style="75" customWidth="1"/>
    <col min="11010" max="11014" width="17.7109375" style="75" customWidth="1"/>
    <col min="11015" max="11015" width="19.42578125" style="75" customWidth="1"/>
    <col min="11016" max="11017" width="17.7109375" style="75" customWidth="1"/>
    <col min="11018" max="11018" width="21" style="75" customWidth="1"/>
    <col min="11019" max="11019" width="17.7109375" style="75" customWidth="1"/>
    <col min="11020" max="11264" width="11.42578125" style="75"/>
    <col min="11265" max="11265" width="65.140625" style="75" customWidth="1"/>
    <col min="11266" max="11270" width="17.7109375" style="75" customWidth="1"/>
    <col min="11271" max="11271" width="19.42578125" style="75" customWidth="1"/>
    <col min="11272" max="11273" width="17.7109375" style="75" customWidth="1"/>
    <col min="11274" max="11274" width="21" style="75" customWidth="1"/>
    <col min="11275" max="11275" width="17.7109375" style="75" customWidth="1"/>
    <col min="11276" max="11520" width="11.42578125" style="75"/>
    <col min="11521" max="11521" width="65.140625" style="75" customWidth="1"/>
    <col min="11522" max="11526" width="17.7109375" style="75" customWidth="1"/>
    <col min="11527" max="11527" width="19.42578125" style="75" customWidth="1"/>
    <col min="11528" max="11529" width="17.7109375" style="75" customWidth="1"/>
    <col min="11530" max="11530" width="21" style="75" customWidth="1"/>
    <col min="11531" max="11531" width="17.7109375" style="75" customWidth="1"/>
    <col min="11532" max="11776" width="11.42578125" style="75"/>
    <col min="11777" max="11777" width="65.140625" style="75" customWidth="1"/>
    <col min="11778" max="11782" width="17.7109375" style="75" customWidth="1"/>
    <col min="11783" max="11783" width="19.42578125" style="75" customWidth="1"/>
    <col min="11784" max="11785" width="17.7109375" style="75" customWidth="1"/>
    <col min="11786" max="11786" width="21" style="75" customWidth="1"/>
    <col min="11787" max="11787" width="17.7109375" style="75" customWidth="1"/>
    <col min="11788" max="12032" width="11.42578125" style="75"/>
    <col min="12033" max="12033" width="65.140625" style="75" customWidth="1"/>
    <col min="12034" max="12038" width="17.7109375" style="75" customWidth="1"/>
    <col min="12039" max="12039" width="19.42578125" style="75" customWidth="1"/>
    <col min="12040" max="12041" width="17.7109375" style="75" customWidth="1"/>
    <col min="12042" max="12042" width="21" style="75" customWidth="1"/>
    <col min="12043" max="12043" width="17.7109375" style="75" customWidth="1"/>
    <col min="12044" max="12288" width="11.42578125" style="75"/>
    <col min="12289" max="12289" width="65.140625" style="75" customWidth="1"/>
    <col min="12290" max="12294" width="17.7109375" style="75" customWidth="1"/>
    <col min="12295" max="12295" width="19.42578125" style="75" customWidth="1"/>
    <col min="12296" max="12297" width="17.7109375" style="75" customWidth="1"/>
    <col min="12298" max="12298" width="21" style="75" customWidth="1"/>
    <col min="12299" max="12299" width="17.7109375" style="75" customWidth="1"/>
    <col min="12300" max="12544" width="11.42578125" style="75"/>
    <col min="12545" max="12545" width="65.140625" style="75" customWidth="1"/>
    <col min="12546" max="12550" width="17.7109375" style="75" customWidth="1"/>
    <col min="12551" max="12551" width="19.42578125" style="75" customWidth="1"/>
    <col min="12552" max="12553" width="17.7109375" style="75" customWidth="1"/>
    <col min="12554" max="12554" width="21" style="75" customWidth="1"/>
    <col min="12555" max="12555" width="17.7109375" style="75" customWidth="1"/>
    <col min="12556" max="12800" width="11.42578125" style="75"/>
    <col min="12801" max="12801" width="65.140625" style="75" customWidth="1"/>
    <col min="12802" max="12806" width="17.7109375" style="75" customWidth="1"/>
    <col min="12807" max="12807" width="19.42578125" style="75" customWidth="1"/>
    <col min="12808" max="12809" width="17.7109375" style="75" customWidth="1"/>
    <col min="12810" max="12810" width="21" style="75" customWidth="1"/>
    <col min="12811" max="12811" width="17.7109375" style="75" customWidth="1"/>
    <col min="12812" max="13056" width="11.42578125" style="75"/>
    <col min="13057" max="13057" width="65.140625" style="75" customWidth="1"/>
    <col min="13058" max="13062" width="17.7109375" style="75" customWidth="1"/>
    <col min="13063" max="13063" width="19.42578125" style="75" customWidth="1"/>
    <col min="13064" max="13065" width="17.7109375" style="75" customWidth="1"/>
    <col min="13066" max="13066" width="21" style="75" customWidth="1"/>
    <col min="13067" max="13067" width="17.7109375" style="75" customWidth="1"/>
    <col min="13068" max="13312" width="11.42578125" style="75"/>
    <col min="13313" max="13313" width="65.140625" style="75" customWidth="1"/>
    <col min="13314" max="13318" width="17.7109375" style="75" customWidth="1"/>
    <col min="13319" max="13319" width="19.42578125" style="75" customWidth="1"/>
    <col min="13320" max="13321" width="17.7109375" style="75" customWidth="1"/>
    <col min="13322" max="13322" width="21" style="75" customWidth="1"/>
    <col min="13323" max="13323" width="17.7109375" style="75" customWidth="1"/>
    <col min="13324" max="13568" width="11.42578125" style="75"/>
    <col min="13569" max="13569" width="65.140625" style="75" customWidth="1"/>
    <col min="13570" max="13574" width="17.7109375" style="75" customWidth="1"/>
    <col min="13575" max="13575" width="19.42578125" style="75" customWidth="1"/>
    <col min="13576" max="13577" width="17.7109375" style="75" customWidth="1"/>
    <col min="13578" max="13578" width="21" style="75" customWidth="1"/>
    <col min="13579" max="13579" width="17.7109375" style="75" customWidth="1"/>
    <col min="13580" max="13824" width="11.42578125" style="75"/>
    <col min="13825" max="13825" width="65.140625" style="75" customWidth="1"/>
    <col min="13826" max="13830" width="17.7109375" style="75" customWidth="1"/>
    <col min="13831" max="13831" width="19.42578125" style="75" customWidth="1"/>
    <col min="13832" max="13833" width="17.7109375" style="75" customWidth="1"/>
    <col min="13834" max="13834" width="21" style="75" customWidth="1"/>
    <col min="13835" max="13835" width="17.7109375" style="75" customWidth="1"/>
    <col min="13836" max="14080" width="11.42578125" style="75"/>
    <col min="14081" max="14081" width="65.140625" style="75" customWidth="1"/>
    <col min="14082" max="14086" width="17.7109375" style="75" customWidth="1"/>
    <col min="14087" max="14087" width="19.42578125" style="75" customWidth="1"/>
    <col min="14088" max="14089" width="17.7109375" style="75" customWidth="1"/>
    <col min="14090" max="14090" width="21" style="75" customWidth="1"/>
    <col min="14091" max="14091" width="17.7109375" style="75" customWidth="1"/>
    <col min="14092" max="14336" width="11.42578125" style="75"/>
    <col min="14337" max="14337" width="65.140625" style="75" customWidth="1"/>
    <col min="14338" max="14342" width="17.7109375" style="75" customWidth="1"/>
    <col min="14343" max="14343" width="19.42578125" style="75" customWidth="1"/>
    <col min="14344" max="14345" width="17.7109375" style="75" customWidth="1"/>
    <col min="14346" max="14346" width="21" style="75" customWidth="1"/>
    <col min="14347" max="14347" width="17.7109375" style="75" customWidth="1"/>
    <col min="14348" max="14592" width="11.42578125" style="75"/>
    <col min="14593" max="14593" width="65.140625" style="75" customWidth="1"/>
    <col min="14594" max="14598" width="17.7109375" style="75" customWidth="1"/>
    <col min="14599" max="14599" width="19.42578125" style="75" customWidth="1"/>
    <col min="14600" max="14601" width="17.7109375" style="75" customWidth="1"/>
    <col min="14602" max="14602" width="21" style="75" customWidth="1"/>
    <col min="14603" max="14603" width="17.7109375" style="75" customWidth="1"/>
    <col min="14604" max="14848" width="11.42578125" style="75"/>
    <col min="14849" max="14849" width="65.140625" style="75" customWidth="1"/>
    <col min="14850" max="14854" width="17.7109375" style="75" customWidth="1"/>
    <col min="14855" max="14855" width="19.42578125" style="75" customWidth="1"/>
    <col min="14856" max="14857" width="17.7109375" style="75" customWidth="1"/>
    <col min="14858" max="14858" width="21" style="75" customWidth="1"/>
    <col min="14859" max="14859" width="17.7109375" style="75" customWidth="1"/>
    <col min="14860" max="15104" width="11.42578125" style="75"/>
    <col min="15105" max="15105" width="65.140625" style="75" customWidth="1"/>
    <col min="15106" max="15110" width="17.7109375" style="75" customWidth="1"/>
    <col min="15111" max="15111" width="19.42578125" style="75" customWidth="1"/>
    <col min="15112" max="15113" width="17.7109375" style="75" customWidth="1"/>
    <col min="15114" max="15114" width="21" style="75" customWidth="1"/>
    <col min="15115" max="15115" width="17.7109375" style="75" customWidth="1"/>
    <col min="15116" max="15360" width="11.42578125" style="75"/>
    <col min="15361" max="15361" width="65.140625" style="75" customWidth="1"/>
    <col min="15362" max="15366" width="17.7109375" style="75" customWidth="1"/>
    <col min="15367" max="15367" width="19.42578125" style="75" customWidth="1"/>
    <col min="15368" max="15369" width="17.7109375" style="75" customWidth="1"/>
    <col min="15370" max="15370" width="21" style="75" customWidth="1"/>
    <col min="15371" max="15371" width="17.7109375" style="75" customWidth="1"/>
    <col min="15372" max="15616" width="11.42578125" style="75"/>
    <col min="15617" max="15617" width="65.140625" style="75" customWidth="1"/>
    <col min="15618" max="15622" width="17.7109375" style="75" customWidth="1"/>
    <col min="15623" max="15623" width="19.42578125" style="75" customWidth="1"/>
    <col min="15624" max="15625" width="17.7109375" style="75" customWidth="1"/>
    <col min="15626" max="15626" width="21" style="75" customWidth="1"/>
    <col min="15627" max="15627" width="17.7109375" style="75" customWidth="1"/>
    <col min="15628" max="15872" width="11.42578125" style="75"/>
    <col min="15873" max="15873" width="65.140625" style="75" customWidth="1"/>
    <col min="15874" max="15878" width="17.7109375" style="75" customWidth="1"/>
    <col min="15879" max="15879" width="19.42578125" style="75" customWidth="1"/>
    <col min="15880" max="15881" width="17.7109375" style="75" customWidth="1"/>
    <col min="15882" max="15882" width="21" style="75" customWidth="1"/>
    <col min="15883" max="15883" width="17.7109375" style="75" customWidth="1"/>
    <col min="15884" max="16128" width="11.42578125" style="75"/>
    <col min="16129" max="16129" width="65.140625" style="75" customWidth="1"/>
    <col min="16130" max="16134" width="17.7109375" style="75" customWidth="1"/>
    <col min="16135" max="16135" width="19.42578125" style="75" customWidth="1"/>
    <col min="16136" max="16137" width="17.7109375" style="75" customWidth="1"/>
    <col min="16138" max="16138" width="21" style="75" customWidth="1"/>
    <col min="16139" max="16139" width="17.7109375" style="75" customWidth="1"/>
    <col min="16140" max="16384" width="11.42578125" style="75"/>
  </cols>
  <sheetData>
    <row r="1" spans="1:11" s="110" customFormat="1" ht="21" customHeight="1" x14ac:dyDescent="0.25">
      <c r="A1" s="108" t="s">
        <v>107</v>
      </c>
      <c r="B1" s="109"/>
    </row>
    <row r="2" spans="1:11" s="110" customFormat="1" ht="19.5" customHeight="1" x14ac:dyDescent="0.25">
      <c r="A2" s="68" t="s">
        <v>1100</v>
      </c>
      <c r="B2" s="109"/>
      <c r="C2" s="111"/>
      <c r="D2" s="111"/>
      <c r="E2" s="111"/>
      <c r="F2" s="111"/>
      <c r="G2" s="111"/>
      <c r="H2" s="111"/>
      <c r="I2" s="111"/>
      <c r="J2" s="111"/>
      <c r="K2" s="112" t="s">
        <v>109</v>
      </c>
    </row>
    <row r="3" spans="1:11" s="110" customFormat="1" ht="22.5" customHeight="1" x14ac:dyDescent="0.25">
      <c r="A3" s="63" t="s">
        <v>1101</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ht="18.75" customHeight="1" x14ac:dyDescent="0.25">
      <c r="A6" s="159"/>
      <c r="D6" s="160"/>
      <c r="E6" s="160"/>
      <c r="F6" s="160"/>
      <c r="G6" s="159"/>
      <c r="H6" s="160"/>
      <c r="I6" s="160"/>
      <c r="K6" s="160"/>
    </row>
    <row r="7" spans="1:11" s="110" customFormat="1" x14ac:dyDescent="0.25">
      <c r="A7" s="114" t="s">
        <v>112</v>
      </c>
      <c r="B7" s="114" t="s">
        <v>113</v>
      </c>
      <c r="C7" s="114" t="s">
        <v>114</v>
      </c>
      <c r="D7" s="114"/>
      <c r="E7" s="115" t="s">
        <v>115</v>
      </c>
      <c r="F7" s="115"/>
      <c r="G7" s="114" t="s">
        <v>116</v>
      </c>
      <c r="H7" s="71" t="s">
        <v>117</v>
      </c>
      <c r="I7" s="71"/>
      <c r="J7" s="114" t="s">
        <v>118</v>
      </c>
      <c r="K7" s="114" t="s">
        <v>119</v>
      </c>
    </row>
    <row r="8" spans="1:11" s="116" customFormat="1" x14ac:dyDescent="0.25">
      <c r="A8" s="64" t="s">
        <v>120</v>
      </c>
      <c r="B8" s="61" t="s">
        <v>121</v>
      </c>
      <c r="C8" s="61" t="s">
        <v>122</v>
      </c>
      <c r="D8" s="61" t="s">
        <v>123</v>
      </c>
      <c r="E8" s="61" t="s">
        <v>124</v>
      </c>
      <c r="F8" s="61"/>
      <c r="G8" s="61" t="s">
        <v>125</v>
      </c>
      <c r="H8" s="61" t="s">
        <v>126</v>
      </c>
      <c r="I8" s="61"/>
      <c r="J8" s="61" t="s">
        <v>298</v>
      </c>
      <c r="K8" s="73" t="s">
        <v>128</v>
      </c>
    </row>
    <row r="9" spans="1:11" s="116" customFormat="1" x14ac:dyDescent="0.25">
      <c r="A9" s="64"/>
      <c r="B9" s="61"/>
      <c r="C9" s="61"/>
      <c r="D9" s="61"/>
      <c r="E9" s="117" t="s">
        <v>129</v>
      </c>
      <c r="F9" s="117" t="s">
        <v>130</v>
      </c>
      <c r="G9" s="61"/>
      <c r="H9" s="117" t="s">
        <v>129</v>
      </c>
      <c r="I9" s="117" t="s">
        <v>130</v>
      </c>
      <c r="J9" s="61"/>
      <c r="K9" s="73"/>
    </row>
    <row r="10" spans="1:11" ht="15.95" customHeight="1" x14ac:dyDescent="0.25">
      <c r="A10" s="118" t="s">
        <v>131</v>
      </c>
      <c r="B10" s="119"/>
      <c r="C10" s="119"/>
      <c r="D10" s="119"/>
      <c r="E10" s="119"/>
      <c r="F10" s="119"/>
      <c r="G10" s="119"/>
      <c r="H10" s="119"/>
      <c r="I10" s="119"/>
      <c r="J10" s="119"/>
      <c r="K10" s="120">
        <f>SUM(K11)</f>
        <v>0</v>
      </c>
    </row>
    <row r="11" spans="1:11" ht="19.5" customHeight="1" x14ac:dyDescent="0.25">
      <c r="A11" s="121"/>
      <c r="B11" s="122"/>
      <c r="C11" s="122"/>
      <c r="D11" s="123"/>
      <c r="E11" s="123"/>
      <c r="F11" s="123"/>
      <c r="G11" s="122"/>
      <c r="H11" s="122"/>
      <c r="I11" s="122"/>
      <c r="J11" s="122"/>
      <c r="K11" s="124"/>
    </row>
    <row r="12" spans="1:11" x14ac:dyDescent="0.25">
      <c r="A12" s="118" t="s">
        <v>132</v>
      </c>
      <c r="B12" s="119"/>
      <c r="C12" s="119"/>
      <c r="D12" s="125"/>
      <c r="E12" s="125"/>
      <c r="F12" s="125"/>
      <c r="G12" s="119"/>
      <c r="H12" s="119"/>
      <c r="I12" s="119"/>
      <c r="J12" s="119"/>
      <c r="K12" s="120">
        <f>SUM(K13:K15)</f>
        <v>12020000</v>
      </c>
    </row>
    <row r="13" spans="1:11" ht="24" x14ac:dyDescent="0.25">
      <c r="A13" s="937" t="s">
        <v>1102</v>
      </c>
      <c r="B13" s="938" t="s">
        <v>1103</v>
      </c>
      <c r="C13" s="939" t="s">
        <v>139</v>
      </c>
      <c r="D13" s="940">
        <v>1.2E-2</v>
      </c>
      <c r="E13" s="940">
        <v>8.0000000000000002E-3</v>
      </c>
      <c r="F13" s="941">
        <v>0.02</v>
      </c>
      <c r="G13" s="942"/>
      <c r="H13" s="942"/>
      <c r="I13" s="943"/>
      <c r="J13" s="944" t="s">
        <v>1104</v>
      </c>
      <c r="K13" s="945">
        <v>7300000</v>
      </c>
    </row>
    <row r="14" spans="1:11" ht="24" x14ac:dyDescent="0.25">
      <c r="A14" s="937" t="s">
        <v>1105</v>
      </c>
      <c r="B14" s="939" t="s">
        <v>1106</v>
      </c>
      <c r="C14" s="939" t="s">
        <v>139</v>
      </c>
      <c r="D14" s="946"/>
      <c r="E14" s="946">
        <v>5.1180000000000001E-5</v>
      </c>
      <c r="F14" s="946">
        <v>1.1118E-4</v>
      </c>
      <c r="G14" s="942"/>
      <c r="H14" s="942"/>
      <c r="I14" s="943"/>
      <c r="J14" s="944" t="s">
        <v>1104</v>
      </c>
      <c r="K14" s="945">
        <v>2720000</v>
      </c>
    </row>
    <row r="15" spans="1:11" ht="24" x14ac:dyDescent="0.25">
      <c r="A15" s="937" t="s">
        <v>1107</v>
      </c>
      <c r="B15" s="938" t="s">
        <v>907</v>
      </c>
      <c r="C15" s="939" t="s">
        <v>145</v>
      </c>
      <c r="D15" s="940"/>
      <c r="E15" s="941"/>
      <c r="F15" s="946"/>
      <c r="G15" s="942">
        <v>129000</v>
      </c>
      <c r="H15" s="942"/>
      <c r="I15" s="943"/>
      <c r="J15" s="944" t="s">
        <v>1104</v>
      </c>
      <c r="K15" s="945">
        <v>2000000</v>
      </c>
    </row>
    <row r="16" spans="1:11" s="110" customFormat="1" x14ac:dyDescent="0.25">
      <c r="A16" s="133" t="s">
        <v>149</v>
      </c>
      <c r="B16" s="134"/>
      <c r="C16" s="134"/>
      <c r="D16" s="135"/>
      <c r="E16" s="135"/>
      <c r="F16" s="135"/>
      <c r="G16" s="134"/>
      <c r="H16" s="134"/>
      <c r="I16" s="134"/>
      <c r="J16" s="134"/>
      <c r="K16" s="136">
        <f>SUM(K17:K19)</f>
        <v>5080000</v>
      </c>
    </row>
    <row r="17" spans="1:11" s="110" customFormat="1" ht="24" x14ac:dyDescent="0.25">
      <c r="A17" s="937" t="s">
        <v>1108</v>
      </c>
      <c r="B17" s="938" t="s">
        <v>897</v>
      </c>
      <c r="C17" s="939" t="s">
        <v>306</v>
      </c>
      <c r="D17" s="947">
        <v>8.6956000000000006E-2</v>
      </c>
      <c r="E17" s="941"/>
      <c r="F17" s="941"/>
      <c r="G17" s="942"/>
      <c r="H17" s="942"/>
      <c r="I17" s="943"/>
      <c r="J17" s="944" t="s">
        <v>1104</v>
      </c>
      <c r="K17" s="945">
        <v>5000000</v>
      </c>
    </row>
    <row r="18" spans="1:11" s="110" customFormat="1" x14ac:dyDescent="0.25">
      <c r="A18" s="937" t="s">
        <v>1109</v>
      </c>
      <c r="B18" s="938" t="s">
        <v>897</v>
      </c>
      <c r="C18" s="939" t="s">
        <v>139</v>
      </c>
      <c r="D18" s="940"/>
      <c r="E18" s="941"/>
      <c r="F18" s="941"/>
      <c r="G18" s="942"/>
      <c r="H18" s="942"/>
      <c r="I18" s="943"/>
      <c r="J18" s="948"/>
      <c r="K18" s="945">
        <v>40000</v>
      </c>
    </row>
    <row r="19" spans="1:11" s="110" customFormat="1" ht="24" x14ac:dyDescent="0.25">
      <c r="A19" s="937" t="s">
        <v>1110</v>
      </c>
      <c r="B19" s="938" t="s">
        <v>907</v>
      </c>
      <c r="C19" s="939" t="s">
        <v>1111</v>
      </c>
      <c r="D19" s="940"/>
      <c r="E19" s="941"/>
      <c r="F19" s="941"/>
      <c r="G19" s="942">
        <v>8000</v>
      </c>
      <c r="H19" s="942"/>
      <c r="I19" s="943"/>
      <c r="J19" s="944" t="s">
        <v>1104</v>
      </c>
      <c r="K19" s="945">
        <v>40000</v>
      </c>
    </row>
    <row r="20" spans="1:11" x14ac:dyDescent="0.25">
      <c r="A20" s="133" t="s">
        <v>155</v>
      </c>
      <c r="B20" s="134"/>
      <c r="C20" s="134"/>
      <c r="D20" s="135"/>
      <c r="E20" s="135"/>
      <c r="F20" s="135"/>
      <c r="G20" s="134"/>
      <c r="H20" s="134"/>
      <c r="I20" s="134"/>
      <c r="J20" s="134"/>
      <c r="K20" s="136">
        <f>SUM(K21:K31)</f>
        <v>7896000</v>
      </c>
    </row>
    <row r="21" spans="1:11" ht="24" x14ac:dyDescent="0.25">
      <c r="A21" s="937" t="s">
        <v>1112</v>
      </c>
      <c r="B21" s="938" t="s">
        <v>1113</v>
      </c>
      <c r="C21" s="939" t="s">
        <v>1111</v>
      </c>
      <c r="D21" s="940"/>
      <c r="E21" s="941"/>
      <c r="F21" s="941"/>
      <c r="G21" s="942"/>
      <c r="H21" s="942">
        <v>100</v>
      </c>
      <c r="I21" s="942">
        <v>350</v>
      </c>
      <c r="J21" s="944" t="s">
        <v>1104</v>
      </c>
      <c r="K21" s="945">
        <v>2900000</v>
      </c>
    </row>
    <row r="22" spans="1:11" ht="24" x14ac:dyDescent="0.25">
      <c r="A22" s="949" t="s">
        <v>1114</v>
      </c>
      <c r="B22" s="950" t="s">
        <v>1115</v>
      </c>
      <c r="C22" s="939" t="s">
        <v>306</v>
      </c>
      <c r="D22" s="940">
        <v>3.5000000000000003E-2</v>
      </c>
      <c r="E22" s="941"/>
      <c r="F22" s="941"/>
      <c r="G22" s="942"/>
      <c r="H22" s="942">
        <v>820</v>
      </c>
      <c r="I22" s="943"/>
      <c r="J22" s="944" t="s">
        <v>1104</v>
      </c>
      <c r="K22" s="945">
        <v>2200000</v>
      </c>
    </row>
    <row r="23" spans="1:11" ht="24" x14ac:dyDescent="0.25">
      <c r="A23" s="937" t="s">
        <v>1116</v>
      </c>
      <c r="B23" s="938" t="s">
        <v>907</v>
      </c>
      <c r="C23" s="939" t="s">
        <v>1111</v>
      </c>
      <c r="D23" s="940"/>
      <c r="E23" s="941"/>
      <c r="F23" s="941"/>
      <c r="G23" s="942"/>
      <c r="H23" s="942">
        <v>470</v>
      </c>
      <c r="I23" s="942">
        <v>1000</v>
      </c>
      <c r="J23" s="944" t="s">
        <v>1104</v>
      </c>
      <c r="K23" s="945">
        <v>680000</v>
      </c>
    </row>
    <row r="24" spans="1:11" ht="24" x14ac:dyDescent="0.25">
      <c r="A24" s="951" t="s">
        <v>1117</v>
      </c>
      <c r="B24" s="938" t="s">
        <v>1113</v>
      </c>
      <c r="C24" s="939" t="s">
        <v>1111</v>
      </c>
      <c r="D24" s="940"/>
      <c r="E24" s="941"/>
      <c r="F24" s="941"/>
      <c r="G24" s="942"/>
      <c r="H24" s="942">
        <v>100</v>
      </c>
      <c r="I24" s="942">
        <v>350</v>
      </c>
      <c r="J24" s="944" t="s">
        <v>1104</v>
      </c>
      <c r="K24" s="945">
        <v>600000</v>
      </c>
    </row>
    <row r="25" spans="1:11" ht="36" x14ac:dyDescent="0.25">
      <c r="A25" s="952" t="s">
        <v>1118</v>
      </c>
      <c r="B25" s="950" t="s">
        <v>1119</v>
      </c>
      <c r="C25" s="939" t="s">
        <v>1111</v>
      </c>
      <c r="D25" s="940"/>
      <c r="E25" s="941">
        <v>0.03</v>
      </c>
      <c r="F25" s="941">
        <v>0.08</v>
      </c>
      <c r="G25" s="942"/>
      <c r="H25" s="942"/>
      <c r="I25" s="942"/>
      <c r="J25" s="944" t="s">
        <v>1104</v>
      </c>
      <c r="K25" s="945">
        <v>600000</v>
      </c>
    </row>
    <row r="26" spans="1:11" ht="24" x14ac:dyDescent="0.25">
      <c r="A26" s="937" t="s">
        <v>1120</v>
      </c>
      <c r="B26" s="938" t="s">
        <v>1113</v>
      </c>
      <c r="C26" s="939" t="s">
        <v>1111</v>
      </c>
      <c r="D26" s="940"/>
      <c r="E26" s="941"/>
      <c r="F26" s="941"/>
      <c r="G26" s="942"/>
      <c r="H26" s="942">
        <v>240</v>
      </c>
      <c r="I26" s="942">
        <v>2800</v>
      </c>
      <c r="J26" s="944" t="s">
        <v>1104</v>
      </c>
      <c r="K26" s="945">
        <v>350000</v>
      </c>
    </row>
    <row r="27" spans="1:11" ht="24" x14ac:dyDescent="0.25">
      <c r="A27" s="937" t="s">
        <v>1121</v>
      </c>
      <c r="B27" s="938" t="s">
        <v>907</v>
      </c>
      <c r="C27" s="939" t="s">
        <v>139</v>
      </c>
      <c r="D27" s="940"/>
      <c r="E27" s="941"/>
      <c r="F27" s="941"/>
      <c r="G27" s="942">
        <v>600</v>
      </c>
      <c r="H27" s="942"/>
      <c r="I27" s="943"/>
      <c r="J27" s="944" t="s">
        <v>1104</v>
      </c>
      <c r="K27" s="945">
        <v>220000</v>
      </c>
    </row>
    <row r="28" spans="1:11" ht="24" x14ac:dyDescent="0.25">
      <c r="A28" s="949" t="s">
        <v>1122</v>
      </c>
      <c r="B28" s="938" t="s">
        <v>1123</v>
      </c>
      <c r="C28" s="939" t="s">
        <v>1111</v>
      </c>
      <c r="D28" s="940"/>
      <c r="E28" s="941"/>
      <c r="F28" s="941"/>
      <c r="G28" s="942"/>
      <c r="H28" s="942">
        <v>182</v>
      </c>
      <c r="I28" s="943">
        <v>1064</v>
      </c>
      <c r="J28" s="944" t="s">
        <v>1104</v>
      </c>
      <c r="K28" s="945">
        <v>245000</v>
      </c>
    </row>
    <row r="29" spans="1:11" ht="24" x14ac:dyDescent="0.25">
      <c r="A29" s="937" t="s">
        <v>1124</v>
      </c>
      <c r="B29" s="938" t="s">
        <v>907</v>
      </c>
      <c r="C29" s="939" t="s">
        <v>145</v>
      </c>
      <c r="D29" s="940"/>
      <c r="E29" s="941"/>
      <c r="F29" s="941"/>
      <c r="G29" s="942"/>
      <c r="H29" s="942">
        <v>130</v>
      </c>
      <c r="I29" s="942">
        <v>360</v>
      </c>
      <c r="J29" s="944" t="s">
        <v>1104</v>
      </c>
      <c r="K29" s="945">
        <v>85000</v>
      </c>
    </row>
    <row r="30" spans="1:11" ht="24" x14ac:dyDescent="0.25">
      <c r="A30" s="937" t="s">
        <v>1125</v>
      </c>
      <c r="B30" s="938" t="s">
        <v>1126</v>
      </c>
      <c r="C30" s="938" t="s">
        <v>139</v>
      </c>
      <c r="D30" s="941"/>
      <c r="E30" s="941"/>
      <c r="F30" s="941"/>
      <c r="G30" s="942"/>
      <c r="H30" s="942"/>
      <c r="I30" s="943"/>
      <c r="J30" s="944" t="s">
        <v>1104</v>
      </c>
      <c r="K30" s="945">
        <v>14000</v>
      </c>
    </row>
    <row r="31" spans="1:11" ht="24" x14ac:dyDescent="0.25">
      <c r="A31" s="937" t="s">
        <v>1127</v>
      </c>
      <c r="B31" s="938" t="s">
        <v>1113</v>
      </c>
      <c r="C31" s="939" t="s">
        <v>1111</v>
      </c>
      <c r="D31" s="940"/>
      <c r="E31" s="941"/>
      <c r="F31" s="941"/>
      <c r="G31" s="942">
        <v>900</v>
      </c>
      <c r="H31" s="942"/>
      <c r="I31" s="942"/>
      <c r="J31" s="944" t="s">
        <v>1104</v>
      </c>
      <c r="K31" s="945">
        <v>2000</v>
      </c>
    </row>
    <row r="32" spans="1:11" x14ac:dyDescent="0.25">
      <c r="A32" s="133" t="s">
        <v>190</v>
      </c>
      <c r="B32" s="134"/>
      <c r="C32" s="134"/>
      <c r="D32" s="135"/>
      <c r="E32" s="135"/>
      <c r="F32" s="135"/>
      <c r="G32" s="134"/>
      <c r="H32" s="134"/>
      <c r="I32" s="134"/>
      <c r="J32" s="134"/>
      <c r="K32" s="136">
        <f>SUM(K33:K38)</f>
        <v>5428000</v>
      </c>
    </row>
    <row r="33" spans="1:11" ht="24" x14ac:dyDescent="0.25">
      <c r="A33" s="937" t="s">
        <v>1128</v>
      </c>
      <c r="B33" s="938" t="s">
        <v>1113</v>
      </c>
      <c r="C33" s="939" t="s">
        <v>1111</v>
      </c>
      <c r="D33" s="940"/>
      <c r="E33" s="941"/>
      <c r="F33" s="941"/>
      <c r="G33" s="942"/>
      <c r="H33" s="942">
        <v>800</v>
      </c>
      <c r="I33" s="942">
        <v>3900</v>
      </c>
      <c r="J33" s="944" t="s">
        <v>1104</v>
      </c>
      <c r="K33" s="945">
        <v>3000000</v>
      </c>
    </row>
    <row r="34" spans="1:11" ht="24" x14ac:dyDescent="0.25">
      <c r="A34" s="937" t="s">
        <v>1129</v>
      </c>
      <c r="B34" s="938" t="s">
        <v>1113</v>
      </c>
      <c r="C34" s="939" t="s">
        <v>1111</v>
      </c>
      <c r="D34" s="940"/>
      <c r="E34" s="941"/>
      <c r="F34" s="941"/>
      <c r="G34" s="942"/>
      <c r="H34" s="942">
        <v>5300</v>
      </c>
      <c r="I34" s="942">
        <v>6700</v>
      </c>
      <c r="J34" s="944" t="s">
        <v>1104</v>
      </c>
      <c r="K34" s="945">
        <v>1600000</v>
      </c>
    </row>
    <row r="35" spans="1:11" ht="24" x14ac:dyDescent="0.25">
      <c r="A35" s="937" t="s">
        <v>1130</v>
      </c>
      <c r="B35" s="938" t="s">
        <v>1113</v>
      </c>
      <c r="C35" s="939" t="s">
        <v>1111</v>
      </c>
      <c r="D35" s="940"/>
      <c r="E35" s="941"/>
      <c r="F35" s="941"/>
      <c r="G35" s="942"/>
      <c r="H35" s="942">
        <v>800</v>
      </c>
      <c r="I35" s="942">
        <v>1500</v>
      </c>
      <c r="J35" s="944" t="s">
        <v>1104</v>
      </c>
      <c r="K35" s="945">
        <v>700000</v>
      </c>
    </row>
    <row r="36" spans="1:11" x14ac:dyDescent="0.25">
      <c r="A36" s="937" t="s">
        <v>1131</v>
      </c>
      <c r="B36" s="938" t="s">
        <v>907</v>
      </c>
      <c r="C36" s="939" t="s">
        <v>139</v>
      </c>
      <c r="D36" s="940"/>
      <c r="E36" s="941"/>
      <c r="F36" s="941"/>
      <c r="G36" s="942"/>
      <c r="H36" s="942"/>
      <c r="I36" s="943"/>
      <c r="J36" s="944"/>
      <c r="K36" s="945">
        <v>73000</v>
      </c>
    </row>
    <row r="37" spans="1:11" ht="24" x14ac:dyDescent="0.25">
      <c r="A37" s="937" t="s">
        <v>1132</v>
      </c>
      <c r="B37" s="953" t="s">
        <v>1133</v>
      </c>
      <c r="C37" s="939" t="s">
        <v>1111</v>
      </c>
      <c r="D37" s="940"/>
      <c r="E37" s="941"/>
      <c r="F37" s="941"/>
      <c r="G37" s="942"/>
      <c r="H37" s="942" t="s">
        <v>1134</v>
      </c>
      <c r="I37" s="943" t="s">
        <v>1135</v>
      </c>
      <c r="J37" s="944" t="s">
        <v>1104</v>
      </c>
      <c r="K37" s="945">
        <v>10000</v>
      </c>
    </row>
    <row r="38" spans="1:11" ht="24" x14ac:dyDescent="0.25">
      <c r="A38" s="937" t="s">
        <v>1136</v>
      </c>
      <c r="B38" s="938" t="s">
        <v>907</v>
      </c>
      <c r="C38" s="939" t="s">
        <v>1111</v>
      </c>
      <c r="D38" s="940"/>
      <c r="E38" s="941"/>
      <c r="F38" s="941"/>
      <c r="G38" s="942"/>
      <c r="H38" s="942">
        <v>1500</v>
      </c>
      <c r="I38" s="942">
        <v>17000</v>
      </c>
      <c r="J38" s="944" t="s">
        <v>1104</v>
      </c>
      <c r="K38" s="945">
        <v>45000</v>
      </c>
    </row>
    <row r="39" spans="1:11" x14ac:dyDescent="0.25">
      <c r="A39" s="133" t="s">
        <v>191</v>
      </c>
      <c r="B39" s="134"/>
      <c r="C39" s="134"/>
      <c r="D39" s="135"/>
      <c r="E39" s="135"/>
      <c r="F39" s="135"/>
      <c r="G39" s="134"/>
      <c r="H39" s="134"/>
      <c r="I39" s="134"/>
      <c r="J39" s="134"/>
      <c r="K39" s="136">
        <f>SUM(K40:K42)</f>
        <v>733000</v>
      </c>
    </row>
    <row r="40" spans="1:11" ht="24" x14ac:dyDescent="0.25">
      <c r="A40" s="937" t="s">
        <v>1137</v>
      </c>
      <c r="B40" s="938" t="s">
        <v>1138</v>
      </c>
      <c r="C40" s="939" t="s">
        <v>1111</v>
      </c>
      <c r="D40" s="940"/>
      <c r="E40" s="941"/>
      <c r="F40" s="941"/>
      <c r="G40" s="942"/>
      <c r="H40" s="942"/>
      <c r="I40" s="943"/>
      <c r="J40" s="944" t="s">
        <v>1104</v>
      </c>
      <c r="K40" s="945">
        <v>680000</v>
      </c>
    </row>
    <row r="41" spans="1:11" ht="24" x14ac:dyDescent="0.25">
      <c r="A41" s="937" t="s">
        <v>1139</v>
      </c>
      <c r="B41" s="938" t="s">
        <v>1140</v>
      </c>
      <c r="C41" s="939" t="s">
        <v>1111</v>
      </c>
      <c r="D41" s="941"/>
      <c r="E41" s="941"/>
      <c r="F41" s="941"/>
      <c r="G41" s="942"/>
      <c r="H41" s="942"/>
      <c r="I41" s="943"/>
      <c r="J41" s="944" t="s">
        <v>1104</v>
      </c>
      <c r="K41" s="945">
        <v>50000</v>
      </c>
    </row>
    <row r="42" spans="1:11" ht="24" x14ac:dyDescent="0.25">
      <c r="A42" s="937" t="s">
        <v>1141</v>
      </c>
      <c r="B42" s="938" t="s">
        <v>907</v>
      </c>
      <c r="C42" s="939" t="s">
        <v>1111</v>
      </c>
      <c r="D42" s="941"/>
      <c r="E42" s="941"/>
      <c r="F42" s="941"/>
      <c r="G42" s="942"/>
      <c r="H42" s="942">
        <v>70</v>
      </c>
      <c r="I42" s="942">
        <v>130</v>
      </c>
      <c r="J42" s="944" t="s">
        <v>1104</v>
      </c>
      <c r="K42" s="945">
        <v>3000</v>
      </c>
    </row>
    <row r="43" spans="1:11" s="110" customFormat="1" x14ac:dyDescent="0.25">
      <c r="A43" s="133" t="s">
        <v>192</v>
      </c>
      <c r="B43" s="134"/>
      <c r="C43" s="134"/>
      <c r="D43" s="135"/>
      <c r="E43" s="135"/>
      <c r="F43" s="135"/>
      <c r="G43" s="134"/>
      <c r="H43" s="134"/>
      <c r="I43" s="134"/>
      <c r="J43" s="134"/>
      <c r="K43" s="136">
        <f>SUM(K44)</f>
        <v>50000</v>
      </c>
    </row>
    <row r="44" spans="1:11" s="110" customFormat="1" x14ac:dyDescent="0.25">
      <c r="A44" s="937" t="s">
        <v>1142</v>
      </c>
      <c r="B44" s="938" t="s">
        <v>1126</v>
      </c>
      <c r="C44" s="938" t="s">
        <v>139</v>
      </c>
      <c r="D44" s="941"/>
      <c r="E44" s="941"/>
      <c r="F44" s="941"/>
      <c r="G44" s="942"/>
      <c r="H44" s="942"/>
      <c r="I44" s="943"/>
      <c r="J44" s="954"/>
      <c r="K44" s="945">
        <v>50000</v>
      </c>
    </row>
    <row r="45" spans="1:11" x14ac:dyDescent="0.25">
      <c r="A45" s="133" t="s">
        <v>193</v>
      </c>
      <c r="B45" s="134"/>
      <c r="C45" s="134"/>
      <c r="D45" s="135"/>
      <c r="E45" s="135"/>
      <c r="F45" s="135"/>
      <c r="G45" s="134"/>
      <c r="H45" s="134"/>
      <c r="I45" s="134"/>
      <c r="J45" s="134"/>
      <c r="K45" s="136">
        <f>SUM(K46:K53)</f>
        <v>9246000</v>
      </c>
    </row>
    <row r="46" spans="1:11" x14ac:dyDescent="0.25">
      <c r="A46" s="937" t="s">
        <v>1143</v>
      </c>
      <c r="B46" s="938" t="s">
        <v>1113</v>
      </c>
      <c r="C46" s="939" t="s">
        <v>1111</v>
      </c>
      <c r="D46" s="940"/>
      <c r="E46" s="941"/>
      <c r="F46" s="941"/>
      <c r="G46" s="942"/>
      <c r="H46" s="942"/>
      <c r="I46" s="943"/>
      <c r="J46" s="948"/>
      <c r="K46" s="945">
        <v>4500000</v>
      </c>
    </row>
    <row r="47" spans="1:11" x14ac:dyDescent="0.25">
      <c r="A47" s="937" t="s">
        <v>1144</v>
      </c>
      <c r="B47" s="938" t="s">
        <v>1113</v>
      </c>
      <c r="C47" s="939" t="s">
        <v>1111</v>
      </c>
      <c r="D47" s="940"/>
      <c r="E47" s="941"/>
      <c r="F47" s="941"/>
      <c r="G47" s="942"/>
      <c r="H47" s="942"/>
      <c r="I47" s="943"/>
      <c r="J47" s="948"/>
      <c r="K47" s="945">
        <v>2500000</v>
      </c>
    </row>
    <row r="48" spans="1:11" ht="24" x14ac:dyDescent="0.25">
      <c r="A48" s="937" t="s">
        <v>1145</v>
      </c>
      <c r="B48" s="938" t="s">
        <v>907</v>
      </c>
      <c r="C48" s="939" t="s">
        <v>1111</v>
      </c>
      <c r="D48" s="940"/>
      <c r="E48" s="941"/>
      <c r="F48" s="941"/>
      <c r="G48" s="942"/>
      <c r="H48" s="942">
        <v>280</v>
      </c>
      <c r="I48" s="942">
        <v>5100</v>
      </c>
      <c r="J48" s="944" t="s">
        <v>1104</v>
      </c>
      <c r="K48" s="945">
        <v>1100000</v>
      </c>
    </row>
    <row r="49" spans="1:11" ht="24" x14ac:dyDescent="0.25">
      <c r="A49" s="937" t="s">
        <v>1146</v>
      </c>
      <c r="B49" s="938" t="s">
        <v>1113</v>
      </c>
      <c r="C49" s="939" t="s">
        <v>1111</v>
      </c>
      <c r="D49" s="941"/>
      <c r="E49" s="941"/>
      <c r="F49" s="941"/>
      <c r="G49" s="942"/>
      <c r="H49" s="942">
        <v>60</v>
      </c>
      <c r="I49" s="942">
        <v>70</v>
      </c>
      <c r="J49" s="944" t="s">
        <v>1104</v>
      </c>
      <c r="K49" s="945">
        <v>500000</v>
      </c>
    </row>
    <row r="50" spans="1:11" ht="24" x14ac:dyDescent="0.25">
      <c r="A50" s="937" t="s">
        <v>1147</v>
      </c>
      <c r="B50" s="938" t="s">
        <v>907</v>
      </c>
      <c r="C50" s="939" t="s">
        <v>1111</v>
      </c>
      <c r="D50" s="940"/>
      <c r="E50" s="941"/>
      <c r="F50" s="941"/>
      <c r="G50" s="942"/>
      <c r="H50" s="942">
        <v>120</v>
      </c>
      <c r="I50" s="943">
        <v>470</v>
      </c>
      <c r="J50" s="944" t="s">
        <v>1104</v>
      </c>
      <c r="K50" s="945">
        <v>245000</v>
      </c>
    </row>
    <row r="51" spans="1:11" x14ac:dyDescent="0.25">
      <c r="A51" s="937" t="s">
        <v>1148</v>
      </c>
      <c r="B51" s="938" t="s">
        <v>1113</v>
      </c>
      <c r="C51" s="939" t="s">
        <v>1111</v>
      </c>
      <c r="D51" s="940"/>
      <c r="E51" s="941"/>
      <c r="F51" s="941"/>
      <c r="G51" s="942"/>
      <c r="H51" s="942"/>
      <c r="I51" s="943"/>
      <c r="J51" s="948"/>
      <c r="K51" s="945">
        <v>200000</v>
      </c>
    </row>
    <row r="52" spans="1:11" x14ac:dyDescent="0.25">
      <c r="A52" s="937" t="s">
        <v>1149</v>
      </c>
      <c r="B52" s="938"/>
      <c r="C52" s="939" t="s">
        <v>1111</v>
      </c>
      <c r="D52" s="940"/>
      <c r="E52" s="941"/>
      <c r="F52" s="941"/>
      <c r="G52" s="942"/>
      <c r="H52" s="942"/>
      <c r="I52" s="943"/>
      <c r="J52" s="948"/>
      <c r="K52" s="945">
        <v>101000</v>
      </c>
    </row>
    <row r="53" spans="1:11" x14ac:dyDescent="0.25">
      <c r="A53" s="937" t="s">
        <v>1150</v>
      </c>
      <c r="B53" s="938" t="s">
        <v>1113</v>
      </c>
      <c r="C53" s="939" t="s">
        <v>1111</v>
      </c>
      <c r="D53" s="940"/>
      <c r="E53" s="941"/>
      <c r="F53" s="941"/>
      <c r="G53" s="942"/>
      <c r="H53" s="942"/>
      <c r="I53" s="943"/>
      <c r="J53" s="948"/>
      <c r="K53" s="945">
        <v>100000</v>
      </c>
    </row>
    <row r="54" spans="1:11" x14ac:dyDescent="0.25">
      <c r="A54" s="149" t="s">
        <v>197</v>
      </c>
      <c r="B54" s="150"/>
      <c r="C54" s="150"/>
      <c r="D54" s="151"/>
      <c r="E54" s="151"/>
      <c r="F54" s="151"/>
      <c r="G54" s="150"/>
      <c r="H54" s="150"/>
      <c r="I54" s="150"/>
      <c r="J54" s="150"/>
      <c r="K54" s="152">
        <f>+K10+K12+K16+K20+K32+K39+K43+K45</f>
        <v>40453000</v>
      </c>
    </row>
    <row r="55" spans="1:11" x14ac:dyDescent="0.25">
      <c r="A55" s="153"/>
      <c r="B55" s="154"/>
      <c r="C55" s="154"/>
      <c r="D55" s="154"/>
      <c r="E55" s="154"/>
      <c r="F55" s="154"/>
      <c r="G55" s="154"/>
      <c r="H55" s="154"/>
      <c r="I55" s="154"/>
      <c r="J55" s="154"/>
      <c r="K55" s="154"/>
    </row>
    <row r="62" spans="1:11" x14ac:dyDescent="0.25">
      <c r="K62" s="155"/>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workbookViewId="0">
      <pane xSplit="1" ySplit="10" topLeftCell="B11" activePane="bottomRight" state="frozen"/>
      <selection pane="topRight" activeCell="B1" sqref="B1"/>
      <selection pane="bottomLeft" activeCell="A11" sqref="A11"/>
      <selection pane="bottomRight" activeCell="B55" sqref="B55"/>
    </sheetView>
  </sheetViews>
  <sheetFormatPr baseColWidth="10" defaultRowHeight="15" x14ac:dyDescent="0.25"/>
  <cols>
    <col min="1" max="1" width="45.42578125" style="75" customWidth="1"/>
    <col min="2" max="2" width="40.28515625" style="75" customWidth="1"/>
    <col min="3" max="6" width="17.7109375" style="75" customWidth="1"/>
    <col min="7" max="7" width="19.42578125" style="75" customWidth="1"/>
    <col min="8" max="8" width="17.7109375" style="75" customWidth="1"/>
    <col min="9" max="9" width="13.140625" style="75" customWidth="1"/>
    <col min="10" max="10" width="49.140625" style="75" customWidth="1"/>
    <col min="11" max="11" width="17.7109375" style="181" customWidth="1"/>
    <col min="12" max="12" width="14.5703125" style="75" customWidth="1"/>
    <col min="13" max="256" width="11.42578125" style="75"/>
    <col min="257" max="257" width="45.42578125" style="75" customWidth="1"/>
    <col min="258" max="258" width="40.28515625" style="75" customWidth="1"/>
    <col min="259" max="262" width="17.7109375" style="75" customWidth="1"/>
    <col min="263" max="263" width="19.42578125" style="75" customWidth="1"/>
    <col min="264" max="264" width="17.7109375" style="75" customWidth="1"/>
    <col min="265" max="265" width="13.140625" style="75" customWidth="1"/>
    <col min="266" max="266" width="49.140625" style="75" customWidth="1"/>
    <col min="267" max="267" width="17.7109375" style="75" customWidth="1"/>
    <col min="268" max="268" width="14.5703125" style="75" customWidth="1"/>
    <col min="269" max="512" width="11.42578125" style="75"/>
    <col min="513" max="513" width="45.42578125" style="75" customWidth="1"/>
    <col min="514" max="514" width="40.28515625" style="75" customWidth="1"/>
    <col min="515" max="518" width="17.7109375" style="75" customWidth="1"/>
    <col min="519" max="519" width="19.42578125" style="75" customWidth="1"/>
    <col min="520" max="520" width="17.7109375" style="75" customWidth="1"/>
    <col min="521" max="521" width="13.140625" style="75" customWidth="1"/>
    <col min="522" max="522" width="49.140625" style="75" customWidth="1"/>
    <col min="523" max="523" width="17.7109375" style="75" customWidth="1"/>
    <col min="524" max="524" width="14.5703125" style="75" customWidth="1"/>
    <col min="525" max="768" width="11.42578125" style="75"/>
    <col min="769" max="769" width="45.42578125" style="75" customWidth="1"/>
    <col min="770" max="770" width="40.28515625" style="75" customWidth="1"/>
    <col min="771" max="774" width="17.7109375" style="75" customWidth="1"/>
    <col min="775" max="775" width="19.42578125" style="75" customWidth="1"/>
    <col min="776" max="776" width="17.7109375" style="75" customWidth="1"/>
    <col min="777" max="777" width="13.140625" style="75" customWidth="1"/>
    <col min="778" max="778" width="49.140625" style="75" customWidth="1"/>
    <col min="779" max="779" width="17.7109375" style="75" customWidth="1"/>
    <col min="780" max="780" width="14.5703125" style="75" customWidth="1"/>
    <col min="781" max="1024" width="11.42578125" style="75"/>
    <col min="1025" max="1025" width="45.42578125" style="75" customWidth="1"/>
    <col min="1026" max="1026" width="40.28515625" style="75" customWidth="1"/>
    <col min="1027" max="1030" width="17.7109375" style="75" customWidth="1"/>
    <col min="1031" max="1031" width="19.42578125" style="75" customWidth="1"/>
    <col min="1032" max="1032" width="17.7109375" style="75" customWidth="1"/>
    <col min="1033" max="1033" width="13.140625" style="75" customWidth="1"/>
    <col min="1034" max="1034" width="49.140625" style="75" customWidth="1"/>
    <col min="1035" max="1035" width="17.7109375" style="75" customWidth="1"/>
    <col min="1036" max="1036" width="14.5703125" style="75" customWidth="1"/>
    <col min="1037" max="1280" width="11.42578125" style="75"/>
    <col min="1281" max="1281" width="45.42578125" style="75" customWidth="1"/>
    <col min="1282" max="1282" width="40.28515625" style="75" customWidth="1"/>
    <col min="1283" max="1286" width="17.7109375" style="75" customWidth="1"/>
    <col min="1287" max="1287" width="19.42578125" style="75" customWidth="1"/>
    <col min="1288" max="1288" width="17.7109375" style="75" customWidth="1"/>
    <col min="1289" max="1289" width="13.140625" style="75" customWidth="1"/>
    <col min="1290" max="1290" width="49.140625" style="75" customWidth="1"/>
    <col min="1291" max="1291" width="17.7109375" style="75" customWidth="1"/>
    <col min="1292" max="1292" width="14.5703125" style="75" customWidth="1"/>
    <col min="1293" max="1536" width="11.42578125" style="75"/>
    <col min="1537" max="1537" width="45.42578125" style="75" customWidth="1"/>
    <col min="1538" max="1538" width="40.28515625" style="75" customWidth="1"/>
    <col min="1539" max="1542" width="17.7109375" style="75" customWidth="1"/>
    <col min="1543" max="1543" width="19.42578125" style="75" customWidth="1"/>
    <col min="1544" max="1544" width="17.7109375" style="75" customWidth="1"/>
    <col min="1545" max="1545" width="13.140625" style="75" customWidth="1"/>
    <col min="1546" max="1546" width="49.140625" style="75" customWidth="1"/>
    <col min="1547" max="1547" width="17.7109375" style="75" customWidth="1"/>
    <col min="1548" max="1548" width="14.5703125" style="75" customWidth="1"/>
    <col min="1549" max="1792" width="11.42578125" style="75"/>
    <col min="1793" max="1793" width="45.42578125" style="75" customWidth="1"/>
    <col min="1794" max="1794" width="40.28515625" style="75" customWidth="1"/>
    <col min="1795" max="1798" width="17.7109375" style="75" customWidth="1"/>
    <col min="1799" max="1799" width="19.42578125" style="75" customWidth="1"/>
    <col min="1800" max="1800" width="17.7109375" style="75" customWidth="1"/>
    <col min="1801" max="1801" width="13.140625" style="75" customWidth="1"/>
    <col min="1802" max="1802" width="49.140625" style="75" customWidth="1"/>
    <col min="1803" max="1803" width="17.7109375" style="75" customWidth="1"/>
    <col min="1804" max="1804" width="14.5703125" style="75" customWidth="1"/>
    <col min="1805" max="2048" width="11.42578125" style="75"/>
    <col min="2049" max="2049" width="45.42578125" style="75" customWidth="1"/>
    <col min="2050" max="2050" width="40.28515625" style="75" customWidth="1"/>
    <col min="2051" max="2054" width="17.7109375" style="75" customWidth="1"/>
    <col min="2055" max="2055" width="19.42578125" style="75" customWidth="1"/>
    <col min="2056" max="2056" width="17.7109375" style="75" customWidth="1"/>
    <col min="2057" max="2057" width="13.140625" style="75" customWidth="1"/>
    <col min="2058" max="2058" width="49.140625" style="75" customWidth="1"/>
    <col min="2059" max="2059" width="17.7109375" style="75" customWidth="1"/>
    <col min="2060" max="2060" width="14.5703125" style="75" customWidth="1"/>
    <col min="2061" max="2304" width="11.42578125" style="75"/>
    <col min="2305" max="2305" width="45.42578125" style="75" customWidth="1"/>
    <col min="2306" max="2306" width="40.28515625" style="75" customWidth="1"/>
    <col min="2307" max="2310" width="17.7109375" style="75" customWidth="1"/>
    <col min="2311" max="2311" width="19.42578125" style="75" customWidth="1"/>
    <col min="2312" max="2312" width="17.7109375" style="75" customWidth="1"/>
    <col min="2313" max="2313" width="13.140625" style="75" customWidth="1"/>
    <col min="2314" max="2314" width="49.140625" style="75" customWidth="1"/>
    <col min="2315" max="2315" width="17.7109375" style="75" customWidth="1"/>
    <col min="2316" max="2316" width="14.5703125" style="75" customWidth="1"/>
    <col min="2317" max="2560" width="11.42578125" style="75"/>
    <col min="2561" max="2561" width="45.42578125" style="75" customWidth="1"/>
    <col min="2562" max="2562" width="40.28515625" style="75" customWidth="1"/>
    <col min="2563" max="2566" width="17.7109375" style="75" customWidth="1"/>
    <col min="2567" max="2567" width="19.42578125" style="75" customWidth="1"/>
    <col min="2568" max="2568" width="17.7109375" style="75" customWidth="1"/>
    <col min="2569" max="2569" width="13.140625" style="75" customWidth="1"/>
    <col min="2570" max="2570" width="49.140625" style="75" customWidth="1"/>
    <col min="2571" max="2571" width="17.7109375" style="75" customWidth="1"/>
    <col min="2572" max="2572" width="14.5703125" style="75" customWidth="1"/>
    <col min="2573" max="2816" width="11.42578125" style="75"/>
    <col min="2817" max="2817" width="45.42578125" style="75" customWidth="1"/>
    <col min="2818" max="2818" width="40.28515625" style="75" customWidth="1"/>
    <col min="2819" max="2822" width="17.7109375" style="75" customWidth="1"/>
    <col min="2823" max="2823" width="19.42578125" style="75" customWidth="1"/>
    <col min="2824" max="2824" width="17.7109375" style="75" customWidth="1"/>
    <col min="2825" max="2825" width="13.140625" style="75" customWidth="1"/>
    <col min="2826" max="2826" width="49.140625" style="75" customWidth="1"/>
    <col min="2827" max="2827" width="17.7109375" style="75" customWidth="1"/>
    <col min="2828" max="2828" width="14.5703125" style="75" customWidth="1"/>
    <col min="2829" max="3072" width="11.42578125" style="75"/>
    <col min="3073" max="3073" width="45.42578125" style="75" customWidth="1"/>
    <col min="3074" max="3074" width="40.28515625" style="75" customWidth="1"/>
    <col min="3075" max="3078" width="17.7109375" style="75" customWidth="1"/>
    <col min="3079" max="3079" width="19.42578125" style="75" customWidth="1"/>
    <col min="3080" max="3080" width="17.7109375" style="75" customWidth="1"/>
    <col min="3081" max="3081" width="13.140625" style="75" customWidth="1"/>
    <col min="3082" max="3082" width="49.140625" style="75" customWidth="1"/>
    <col min="3083" max="3083" width="17.7109375" style="75" customWidth="1"/>
    <col min="3084" max="3084" width="14.5703125" style="75" customWidth="1"/>
    <col min="3085" max="3328" width="11.42578125" style="75"/>
    <col min="3329" max="3329" width="45.42578125" style="75" customWidth="1"/>
    <col min="3330" max="3330" width="40.28515625" style="75" customWidth="1"/>
    <col min="3331" max="3334" width="17.7109375" style="75" customWidth="1"/>
    <col min="3335" max="3335" width="19.42578125" style="75" customWidth="1"/>
    <col min="3336" max="3336" width="17.7109375" style="75" customWidth="1"/>
    <col min="3337" max="3337" width="13.140625" style="75" customWidth="1"/>
    <col min="3338" max="3338" width="49.140625" style="75" customWidth="1"/>
    <col min="3339" max="3339" width="17.7109375" style="75" customWidth="1"/>
    <col min="3340" max="3340" width="14.5703125" style="75" customWidth="1"/>
    <col min="3341" max="3584" width="11.42578125" style="75"/>
    <col min="3585" max="3585" width="45.42578125" style="75" customWidth="1"/>
    <col min="3586" max="3586" width="40.28515625" style="75" customWidth="1"/>
    <col min="3587" max="3590" width="17.7109375" style="75" customWidth="1"/>
    <col min="3591" max="3591" width="19.42578125" style="75" customWidth="1"/>
    <col min="3592" max="3592" width="17.7109375" style="75" customWidth="1"/>
    <col min="3593" max="3593" width="13.140625" style="75" customWidth="1"/>
    <col min="3594" max="3594" width="49.140625" style="75" customWidth="1"/>
    <col min="3595" max="3595" width="17.7109375" style="75" customWidth="1"/>
    <col min="3596" max="3596" width="14.5703125" style="75" customWidth="1"/>
    <col min="3597" max="3840" width="11.42578125" style="75"/>
    <col min="3841" max="3841" width="45.42578125" style="75" customWidth="1"/>
    <col min="3842" max="3842" width="40.28515625" style="75" customWidth="1"/>
    <col min="3843" max="3846" width="17.7109375" style="75" customWidth="1"/>
    <col min="3847" max="3847" width="19.42578125" style="75" customWidth="1"/>
    <col min="3848" max="3848" width="17.7109375" style="75" customWidth="1"/>
    <col min="3849" max="3849" width="13.140625" style="75" customWidth="1"/>
    <col min="3850" max="3850" width="49.140625" style="75" customWidth="1"/>
    <col min="3851" max="3851" width="17.7109375" style="75" customWidth="1"/>
    <col min="3852" max="3852" width="14.5703125" style="75" customWidth="1"/>
    <col min="3853" max="4096" width="11.42578125" style="75"/>
    <col min="4097" max="4097" width="45.42578125" style="75" customWidth="1"/>
    <col min="4098" max="4098" width="40.28515625" style="75" customWidth="1"/>
    <col min="4099" max="4102" width="17.7109375" style="75" customWidth="1"/>
    <col min="4103" max="4103" width="19.42578125" style="75" customWidth="1"/>
    <col min="4104" max="4104" width="17.7109375" style="75" customWidth="1"/>
    <col min="4105" max="4105" width="13.140625" style="75" customWidth="1"/>
    <col min="4106" max="4106" width="49.140625" style="75" customWidth="1"/>
    <col min="4107" max="4107" width="17.7109375" style="75" customWidth="1"/>
    <col min="4108" max="4108" width="14.5703125" style="75" customWidth="1"/>
    <col min="4109" max="4352" width="11.42578125" style="75"/>
    <col min="4353" max="4353" width="45.42578125" style="75" customWidth="1"/>
    <col min="4354" max="4354" width="40.28515625" style="75" customWidth="1"/>
    <col min="4355" max="4358" width="17.7109375" style="75" customWidth="1"/>
    <col min="4359" max="4359" width="19.42578125" style="75" customWidth="1"/>
    <col min="4360" max="4360" width="17.7109375" style="75" customWidth="1"/>
    <col min="4361" max="4361" width="13.140625" style="75" customWidth="1"/>
    <col min="4362" max="4362" width="49.140625" style="75" customWidth="1"/>
    <col min="4363" max="4363" width="17.7109375" style="75" customWidth="1"/>
    <col min="4364" max="4364" width="14.5703125" style="75" customWidth="1"/>
    <col min="4365" max="4608" width="11.42578125" style="75"/>
    <col min="4609" max="4609" width="45.42578125" style="75" customWidth="1"/>
    <col min="4610" max="4610" width="40.28515625" style="75" customWidth="1"/>
    <col min="4611" max="4614" width="17.7109375" style="75" customWidth="1"/>
    <col min="4615" max="4615" width="19.42578125" style="75" customWidth="1"/>
    <col min="4616" max="4616" width="17.7109375" style="75" customWidth="1"/>
    <col min="4617" max="4617" width="13.140625" style="75" customWidth="1"/>
    <col min="4618" max="4618" width="49.140625" style="75" customWidth="1"/>
    <col min="4619" max="4619" width="17.7109375" style="75" customWidth="1"/>
    <col min="4620" max="4620" width="14.5703125" style="75" customWidth="1"/>
    <col min="4621" max="4864" width="11.42578125" style="75"/>
    <col min="4865" max="4865" width="45.42578125" style="75" customWidth="1"/>
    <col min="4866" max="4866" width="40.28515625" style="75" customWidth="1"/>
    <col min="4867" max="4870" width="17.7109375" style="75" customWidth="1"/>
    <col min="4871" max="4871" width="19.42578125" style="75" customWidth="1"/>
    <col min="4872" max="4872" width="17.7109375" style="75" customWidth="1"/>
    <col min="4873" max="4873" width="13.140625" style="75" customWidth="1"/>
    <col min="4874" max="4874" width="49.140625" style="75" customWidth="1"/>
    <col min="4875" max="4875" width="17.7109375" style="75" customWidth="1"/>
    <col min="4876" max="4876" width="14.5703125" style="75" customWidth="1"/>
    <col min="4877" max="5120" width="11.42578125" style="75"/>
    <col min="5121" max="5121" width="45.42578125" style="75" customWidth="1"/>
    <col min="5122" max="5122" width="40.28515625" style="75" customWidth="1"/>
    <col min="5123" max="5126" width="17.7109375" style="75" customWidth="1"/>
    <col min="5127" max="5127" width="19.42578125" style="75" customWidth="1"/>
    <col min="5128" max="5128" width="17.7109375" style="75" customWidth="1"/>
    <col min="5129" max="5129" width="13.140625" style="75" customWidth="1"/>
    <col min="5130" max="5130" width="49.140625" style="75" customWidth="1"/>
    <col min="5131" max="5131" width="17.7109375" style="75" customWidth="1"/>
    <col min="5132" max="5132" width="14.5703125" style="75" customWidth="1"/>
    <col min="5133" max="5376" width="11.42578125" style="75"/>
    <col min="5377" max="5377" width="45.42578125" style="75" customWidth="1"/>
    <col min="5378" max="5378" width="40.28515625" style="75" customWidth="1"/>
    <col min="5379" max="5382" width="17.7109375" style="75" customWidth="1"/>
    <col min="5383" max="5383" width="19.42578125" style="75" customWidth="1"/>
    <col min="5384" max="5384" width="17.7109375" style="75" customWidth="1"/>
    <col min="5385" max="5385" width="13.140625" style="75" customWidth="1"/>
    <col min="5386" max="5386" width="49.140625" style="75" customWidth="1"/>
    <col min="5387" max="5387" width="17.7109375" style="75" customWidth="1"/>
    <col min="5388" max="5388" width="14.5703125" style="75" customWidth="1"/>
    <col min="5389" max="5632" width="11.42578125" style="75"/>
    <col min="5633" max="5633" width="45.42578125" style="75" customWidth="1"/>
    <col min="5634" max="5634" width="40.28515625" style="75" customWidth="1"/>
    <col min="5635" max="5638" width="17.7109375" style="75" customWidth="1"/>
    <col min="5639" max="5639" width="19.42578125" style="75" customWidth="1"/>
    <col min="5640" max="5640" width="17.7109375" style="75" customWidth="1"/>
    <col min="5641" max="5641" width="13.140625" style="75" customWidth="1"/>
    <col min="5642" max="5642" width="49.140625" style="75" customWidth="1"/>
    <col min="5643" max="5643" width="17.7109375" style="75" customWidth="1"/>
    <col min="5644" max="5644" width="14.5703125" style="75" customWidth="1"/>
    <col min="5645" max="5888" width="11.42578125" style="75"/>
    <col min="5889" max="5889" width="45.42578125" style="75" customWidth="1"/>
    <col min="5890" max="5890" width="40.28515625" style="75" customWidth="1"/>
    <col min="5891" max="5894" width="17.7109375" style="75" customWidth="1"/>
    <col min="5895" max="5895" width="19.42578125" style="75" customWidth="1"/>
    <col min="5896" max="5896" width="17.7109375" style="75" customWidth="1"/>
    <col min="5897" max="5897" width="13.140625" style="75" customWidth="1"/>
    <col min="5898" max="5898" width="49.140625" style="75" customWidth="1"/>
    <col min="5899" max="5899" width="17.7109375" style="75" customWidth="1"/>
    <col min="5900" max="5900" width="14.5703125" style="75" customWidth="1"/>
    <col min="5901" max="6144" width="11.42578125" style="75"/>
    <col min="6145" max="6145" width="45.42578125" style="75" customWidth="1"/>
    <col min="6146" max="6146" width="40.28515625" style="75" customWidth="1"/>
    <col min="6147" max="6150" width="17.7109375" style="75" customWidth="1"/>
    <col min="6151" max="6151" width="19.42578125" style="75" customWidth="1"/>
    <col min="6152" max="6152" width="17.7109375" style="75" customWidth="1"/>
    <col min="6153" max="6153" width="13.140625" style="75" customWidth="1"/>
    <col min="6154" max="6154" width="49.140625" style="75" customWidth="1"/>
    <col min="6155" max="6155" width="17.7109375" style="75" customWidth="1"/>
    <col min="6156" max="6156" width="14.5703125" style="75" customWidth="1"/>
    <col min="6157" max="6400" width="11.42578125" style="75"/>
    <col min="6401" max="6401" width="45.42578125" style="75" customWidth="1"/>
    <col min="6402" max="6402" width="40.28515625" style="75" customWidth="1"/>
    <col min="6403" max="6406" width="17.7109375" style="75" customWidth="1"/>
    <col min="6407" max="6407" width="19.42578125" style="75" customWidth="1"/>
    <col min="6408" max="6408" width="17.7109375" style="75" customWidth="1"/>
    <col min="6409" max="6409" width="13.140625" style="75" customWidth="1"/>
    <col min="6410" max="6410" width="49.140625" style="75" customWidth="1"/>
    <col min="6411" max="6411" width="17.7109375" style="75" customWidth="1"/>
    <col min="6412" max="6412" width="14.5703125" style="75" customWidth="1"/>
    <col min="6413" max="6656" width="11.42578125" style="75"/>
    <col min="6657" max="6657" width="45.42578125" style="75" customWidth="1"/>
    <col min="6658" max="6658" width="40.28515625" style="75" customWidth="1"/>
    <col min="6659" max="6662" width="17.7109375" style="75" customWidth="1"/>
    <col min="6663" max="6663" width="19.42578125" style="75" customWidth="1"/>
    <col min="6664" max="6664" width="17.7109375" style="75" customWidth="1"/>
    <col min="6665" max="6665" width="13.140625" style="75" customWidth="1"/>
    <col min="6666" max="6666" width="49.140625" style="75" customWidth="1"/>
    <col min="6667" max="6667" width="17.7109375" style="75" customWidth="1"/>
    <col min="6668" max="6668" width="14.5703125" style="75" customWidth="1"/>
    <col min="6669" max="6912" width="11.42578125" style="75"/>
    <col min="6913" max="6913" width="45.42578125" style="75" customWidth="1"/>
    <col min="6914" max="6914" width="40.28515625" style="75" customWidth="1"/>
    <col min="6915" max="6918" width="17.7109375" style="75" customWidth="1"/>
    <col min="6919" max="6919" width="19.42578125" style="75" customWidth="1"/>
    <col min="6920" max="6920" width="17.7109375" style="75" customWidth="1"/>
    <col min="6921" max="6921" width="13.140625" style="75" customWidth="1"/>
    <col min="6922" max="6922" width="49.140625" style="75" customWidth="1"/>
    <col min="6923" max="6923" width="17.7109375" style="75" customWidth="1"/>
    <col min="6924" max="6924" width="14.5703125" style="75" customWidth="1"/>
    <col min="6925" max="7168" width="11.42578125" style="75"/>
    <col min="7169" max="7169" width="45.42578125" style="75" customWidth="1"/>
    <col min="7170" max="7170" width="40.28515625" style="75" customWidth="1"/>
    <col min="7171" max="7174" width="17.7109375" style="75" customWidth="1"/>
    <col min="7175" max="7175" width="19.42578125" style="75" customWidth="1"/>
    <col min="7176" max="7176" width="17.7109375" style="75" customWidth="1"/>
    <col min="7177" max="7177" width="13.140625" style="75" customWidth="1"/>
    <col min="7178" max="7178" width="49.140625" style="75" customWidth="1"/>
    <col min="7179" max="7179" width="17.7109375" style="75" customWidth="1"/>
    <col min="7180" max="7180" width="14.5703125" style="75" customWidth="1"/>
    <col min="7181" max="7424" width="11.42578125" style="75"/>
    <col min="7425" max="7425" width="45.42578125" style="75" customWidth="1"/>
    <col min="7426" max="7426" width="40.28515625" style="75" customWidth="1"/>
    <col min="7427" max="7430" width="17.7109375" style="75" customWidth="1"/>
    <col min="7431" max="7431" width="19.42578125" style="75" customWidth="1"/>
    <col min="7432" max="7432" width="17.7109375" style="75" customWidth="1"/>
    <col min="7433" max="7433" width="13.140625" style="75" customWidth="1"/>
    <col min="7434" max="7434" width="49.140625" style="75" customWidth="1"/>
    <col min="7435" max="7435" width="17.7109375" style="75" customWidth="1"/>
    <col min="7436" max="7436" width="14.5703125" style="75" customWidth="1"/>
    <col min="7437" max="7680" width="11.42578125" style="75"/>
    <col min="7681" max="7681" width="45.42578125" style="75" customWidth="1"/>
    <col min="7682" max="7682" width="40.28515625" style="75" customWidth="1"/>
    <col min="7683" max="7686" width="17.7109375" style="75" customWidth="1"/>
    <col min="7687" max="7687" width="19.42578125" style="75" customWidth="1"/>
    <col min="7688" max="7688" width="17.7109375" style="75" customWidth="1"/>
    <col min="7689" max="7689" width="13.140625" style="75" customWidth="1"/>
    <col min="7690" max="7690" width="49.140625" style="75" customWidth="1"/>
    <col min="7691" max="7691" width="17.7109375" style="75" customWidth="1"/>
    <col min="7692" max="7692" width="14.5703125" style="75" customWidth="1"/>
    <col min="7693" max="7936" width="11.42578125" style="75"/>
    <col min="7937" max="7937" width="45.42578125" style="75" customWidth="1"/>
    <col min="7938" max="7938" width="40.28515625" style="75" customWidth="1"/>
    <col min="7939" max="7942" width="17.7109375" style="75" customWidth="1"/>
    <col min="7943" max="7943" width="19.42578125" style="75" customWidth="1"/>
    <col min="7944" max="7944" width="17.7109375" style="75" customWidth="1"/>
    <col min="7945" max="7945" width="13.140625" style="75" customWidth="1"/>
    <col min="7946" max="7946" width="49.140625" style="75" customWidth="1"/>
    <col min="7947" max="7947" width="17.7109375" style="75" customWidth="1"/>
    <col min="7948" max="7948" width="14.5703125" style="75" customWidth="1"/>
    <col min="7949" max="8192" width="11.42578125" style="75"/>
    <col min="8193" max="8193" width="45.42578125" style="75" customWidth="1"/>
    <col min="8194" max="8194" width="40.28515625" style="75" customWidth="1"/>
    <col min="8195" max="8198" width="17.7109375" style="75" customWidth="1"/>
    <col min="8199" max="8199" width="19.42578125" style="75" customWidth="1"/>
    <col min="8200" max="8200" width="17.7109375" style="75" customWidth="1"/>
    <col min="8201" max="8201" width="13.140625" style="75" customWidth="1"/>
    <col min="8202" max="8202" width="49.140625" style="75" customWidth="1"/>
    <col min="8203" max="8203" width="17.7109375" style="75" customWidth="1"/>
    <col min="8204" max="8204" width="14.5703125" style="75" customWidth="1"/>
    <col min="8205" max="8448" width="11.42578125" style="75"/>
    <col min="8449" max="8449" width="45.42578125" style="75" customWidth="1"/>
    <col min="8450" max="8450" width="40.28515625" style="75" customWidth="1"/>
    <col min="8451" max="8454" width="17.7109375" style="75" customWidth="1"/>
    <col min="8455" max="8455" width="19.42578125" style="75" customWidth="1"/>
    <col min="8456" max="8456" width="17.7109375" style="75" customWidth="1"/>
    <col min="8457" max="8457" width="13.140625" style="75" customWidth="1"/>
    <col min="8458" max="8458" width="49.140625" style="75" customWidth="1"/>
    <col min="8459" max="8459" width="17.7109375" style="75" customWidth="1"/>
    <col min="8460" max="8460" width="14.5703125" style="75" customWidth="1"/>
    <col min="8461" max="8704" width="11.42578125" style="75"/>
    <col min="8705" max="8705" width="45.42578125" style="75" customWidth="1"/>
    <col min="8706" max="8706" width="40.28515625" style="75" customWidth="1"/>
    <col min="8707" max="8710" width="17.7109375" style="75" customWidth="1"/>
    <col min="8711" max="8711" width="19.42578125" style="75" customWidth="1"/>
    <col min="8712" max="8712" width="17.7109375" style="75" customWidth="1"/>
    <col min="8713" max="8713" width="13.140625" style="75" customWidth="1"/>
    <col min="8714" max="8714" width="49.140625" style="75" customWidth="1"/>
    <col min="8715" max="8715" width="17.7109375" style="75" customWidth="1"/>
    <col min="8716" max="8716" width="14.5703125" style="75" customWidth="1"/>
    <col min="8717" max="8960" width="11.42578125" style="75"/>
    <col min="8961" max="8961" width="45.42578125" style="75" customWidth="1"/>
    <col min="8962" max="8962" width="40.28515625" style="75" customWidth="1"/>
    <col min="8963" max="8966" width="17.7109375" style="75" customWidth="1"/>
    <col min="8967" max="8967" width="19.42578125" style="75" customWidth="1"/>
    <col min="8968" max="8968" width="17.7109375" style="75" customWidth="1"/>
    <col min="8969" max="8969" width="13.140625" style="75" customWidth="1"/>
    <col min="8970" max="8970" width="49.140625" style="75" customWidth="1"/>
    <col min="8971" max="8971" width="17.7109375" style="75" customWidth="1"/>
    <col min="8972" max="8972" width="14.5703125" style="75" customWidth="1"/>
    <col min="8973" max="9216" width="11.42578125" style="75"/>
    <col min="9217" max="9217" width="45.42578125" style="75" customWidth="1"/>
    <col min="9218" max="9218" width="40.28515625" style="75" customWidth="1"/>
    <col min="9219" max="9222" width="17.7109375" style="75" customWidth="1"/>
    <col min="9223" max="9223" width="19.42578125" style="75" customWidth="1"/>
    <col min="9224" max="9224" width="17.7109375" style="75" customWidth="1"/>
    <col min="9225" max="9225" width="13.140625" style="75" customWidth="1"/>
    <col min="9226" max="9226" width="49.140625" style="75" customWidth="1"/>
    <col min="9227" max="9227" width="17.7109375" style="75" customWidth="1"/>
    <col min="9228" max="9228" width="14.5703125" style="75" customWidth="1"/>
    <col min="9229" max="9472" width="11.42578125" style="75"/>
    <col min="9473" max="9473" width="45.42578125" style="75" customWidth="1"/>
    <col min="9474" max="9474" width="40.28515625" style="75" customWidth="1"/>
    <col min="9475" max="9478" width="17.7109375" style="75" customWidth="1"/>
    <col min="9479" max="9479" width="19.42578125" style="75" customWidth="1"/>
    <col min="9480" max="9480" width="17.7109375" style="75" customWidth="1"/>
    <col min="9481" max="9481" width="13.140625" style="75" customWidth="1"/>
    <col min="9482" max="9482" width="49.140625" style="75" customWidth="1"/>
    <col min="9483" max="9483" width="17.7109375" style="75" customWidth="1"/>
    <col min="9484" max="9484" width="14.5703125" style="75" customWidth="1"/>
    <col min="9485" max="9728" width="11.42578125" style="75"/>
    <col min="9729" max="9729" width="45.42578125" style="75" customWidth="1"/>
    <col min="9730" max="9730" width="40.28515625" style="75" customWidth="1"/>
    <col min="9731" max="9734" width="17.7109375" style="75" customWidth="1"/>
    <col min="9735" max="9735" width="19.42578125" style="75" customWidth="1"/>
    <col min="9736" max="9736" width="17.7109375" style="75" customWidth="1"/>
    <col min="9737" max="9737" width="13.140625" style="75" customWidth="1"/>
    <col min="9738" max="9738" width="49.140625" style="75" customWidth="1"/>
    <col min="9739" max="9739" width="17.7109375" style="75" customWidth="1"/>
    <col min="9740" max="9740" width="14.5703125" style="75" customWidth="1"/>
    <col min="9741" max="9984" width="11.42578125" style="75"/>
    <col min="9985" max="9985" width="45.42578125" style="75" customWidth="1"/>
    <col min="9986" max="9986" width="40.28515625" style="75" customWidth="1"/>
    <col min="9987" max="9990" width="17.7109375" style="75" customWidth="1"/>
    <col min="9991" max="9991" width="19.42578125" style="75" customWidth="1"/>
    <col min="9992" max="9992" width="17.7109375" style="75" customWidth="1"/>
    <col min="9993" max="9993" width="13.140625" style="75" customWidth="1"/>
    <col min="9994" max="9994" width="49.140625" style="75" customWidth="1"/>
    <col min="9995" max="9995" width="17.7109375" style="75" customWidth="1"/>
    <col min="9996" max="9996" width="14.5703125" style="75" customWidth="1"/>
    <col min="9997" max="10240" width="11.42578125" style="75"/>
    <col min="10241" max="10241" width="45.42578125" style="75" customWidth="1"/>
    <col min="10242" max="10242" width="40.28515625" style="75" customWidth="1"/>
    <col min="10243" max="10246" width="17.7109375" style="75" customWidth="1"/>
    <col min="10247" max="10247" width="19.42578125" style="75" customWidth="1"/>
    <col min="10248" max="10248" width="17.7109375" style="75" customWidth="1"/>
    <col min="10249" max="10249" width="13.140625" style="75" customWidth="1"/>
    <col min="10250" max="10250" width="49.140625" style="75" customWidth="1"/>
    <col min="10251" max="10251" width="17.7109375" style="75" customWidth="1"/>
    <col min="10252" max="10252" width="14.5703125" style="75" customWidth="1"/>
    <col min="10253" max="10496" width="11.42578125" style="75"/>
    <col min="10497" max="10497" width="45.42578125" style="75" customWidth="1"/>
    <col min="10498" max="10498" width="40.28515625" style="75" customWidth="1"/>
    <col min="10499" max="10502" width="17.7109375" style="75" customWidth="1"/>
    <col min="10503" max="10503" width="19.42578125" style="75" customWidth="1"/>
    <col min="10504" max="10504" width="17.7109375" style="75" customWidth="1"/>
    <col min="10505" max="10505" width="13.140625" style="75" customWidth="1"/>
    <col min="10506" max="10506" width="49.140625" style="75" customWidth="1"/>
    <col min="10507" max="10507" width="17.7109375" style="75" customWidth="1"/>
    <col min="10508" max="10508" width="14.5703125" style="75" customWidth="1"/>
    <col min="10509" max="10752" width="11.42578125" style="75"/>
    <col min="10753" max="10753" width="45.42578125" style="75" customWidth="1"/>
    <col min="10754" max="10754" width="40.28515625" style="75" customWidth="1"/>
    <col min="10755" max="10758" width="17.7109375" style="75" customWidth="1"/>
    <col min="10759" max="10759" width="19.42578125" style="75" customWidth="1"/>
    <col min="10760" max="10760" width="17.7109375" style="75" customWidth="1"/>
    <col min="10761" max="10761" width="13.140625" style="75" customWidth="1"/>
    <col min="10762" max="10762" width="49.140625" style="75" customWidth="1"/>
    <col min="10763" max="10763" width="17.7109375" style="75" customWidth="1"/>
    <col min="10764" max="10764" width="14.5703125" style="75" customWidth="1"/>
    <col min="10765" max="11008" width="11.42578125" style="75"/>
    <col min="11009" max="11009" width="45.42578125" style="75" customWidth="1"/>
    <col min="11010" max="11010" width="40.28515625" style="75" customWidth="1"/>
    <col min="11011" max="11014" width="17.7109375" style="75" customWidth="1"/>
    <col min="11015" max="11015" width="19.42578125" style="75" customWidth="1"/>
    <col min="11016" max="11016" width="17.7109375" style="75" customWidth="1"/>
    <col min="11017" max="11017" width="13.140625" style="75" customWidth="1"/>
    <col min="11018" max="11018" width="49.140625" style="75" customWidth="1"/>
    <col min="11019" max="11019" width="17.7109375" style="75" customWidth="1"/>
    <col min="11020" max="11020" width="14.5703125" style="75" customWidth="1"/>
    <col min="11021" max="11264" width="11.42578125" style="75"/>
    <col min="11265" max="11265" width="45.42578125" style="75" customWidth="1"/>
    <col min="11266" max="11266" width="40.28515625" style="75" customWidth="1"/>
    <col min="11267" max="11270" width="17.7109375" style="75" customWidth="1"/>
    <col min="11271" max="11271" width="19.42578125" style="75" customWidth="1"/>
    <col min="11272" max="11272" width="17.7109375" style="75" customWidth="1"/>
    <col min="11273" max="11273" width="13.140625" style="75" customWidth="1"/>
    <col min="11274" max="11274" width="49.140625" style="75" customWidth="1"/>
    <col min="11275" max="11275" width="17.7109375" style="75" customWidth="1"/>
    <col min="11276" max="11276" width="14.5703125" style="75" customWidth="1"/>
    <col min="11277" max="11520" width="11.42578125" style="75"/>
    <col min="11521" max="11521" width="45.42578125" style="75" customWidth="1"/>
    <col min="11522" max="11522" width="40.28515625" style="75" customWidth="1"/>
    <col min="11523" max="11526" width="17.7109375" style="75" customWidth="1"/>
    <col min="11527" max="11527" width="19.42578125" style="75" customWidth="1"/>
    <col min="11528" max="11528" width="17.7109375" style="75" customWidth="1"/>
    <col min="11529" max="11529" width="13.140625" style="75" customWidth="1"/>
    <col min="11530" max="11530" width="49.140625" style="75" customWidth="1"/>
    <col min="11531" max="11531" width="17.7109375" style="75" customWidth="1"/>
    <col min="11532" max="11532" width="14.5703125" style="75" customWidth="1"/>
    <col min="11533" max="11776" width="11.42578125" style="75"/>
    <col min="11777" max="11777" width="45.42578125" style="75" customWidth="1"/>
    <col min="11778" max="11778" width="40.28515625" style="75" customWidth="1"/>
    <col min="11779" max="11782" width="17.7109375" style="75" customWidth="1"/>
    <col min="11783" max="11783" width="19.42578125" style="75" customWidth="1"/>
    <col min="11784" max="11784" width="17.7109375" style="75" customWidth="1"/>
    <col min="11785" max="11785" width="13.140625" style="75" customWidth="1"/>
    <col min="11786" max="11786" width="49.140625" style="75" customWidth="1"/>
    <col min="11787" max="11787" width="17.7109375" style="75" customWidth="1"/>
    <col min="11788" max="11788" width="14.5703125" style="75" customWidth="1"/>
    <col min="11789" max="12032" width="11.42578125" style="75"/>
    <col min="12033" max="12033" width="45.42578125" style="75" customWidth="1"/>
    <col min="12034" max="12034" width="40.28515625" style="75" customWidth="1"/>
    <col min="12035" max="12038" width="17.7109375" style="75" customWidth="1"/>
    <col min="12039" max="12039" width="19.42578125" style="75" customWidth="1"/>
    <col min="12040" max="12040" width="17.7109375" style="75" customWidth="1"/>
    <col min="12041" max="12041" width="13.140625" style="75" customWidth="1"/>
    <col min="12042" max="12042" width="49.140625" style="75" customWidth="1"/>
    <col min="12043" max="12043" width="17.7109375" style="75" customWidth="1"/>
    <col min="12044" max="12044" width="14.5703125" style="75" customWidth="1"/>
    <col min="12045" max="12288" width="11.42578125" style="75"/>
    <col min="12289" max="12289" width="45.42578125" style="75" customWidth="1"/>
    <col min="12290" max="12290" width="40.28515625" style="75" customWidth="1"/>
    <col min="12291" max="12294" width="17.7109375" style="75" customWidth="1"/>
    <col min="12295" max="12295" width="19.42578125" style="75" customWidth="1"/>
    <col min="12296" max="12296" width="17.7109375" style="75" customWidth="1"/>
    <col min="12297" max="12297" width="13.140625" style="75" customWidth="1"/>
    <col min="12298" max="12298" width="49.140625" style="75" customWidth="1"/>
    <col min="12299" max="12299" width="17.7109375" style="75" customWidth="1"/>
    <col min="12300" max="12300" width="14.5703125" style="75" customWidth="1"/>
    <col min="12301" max="12544" width="11.42578125" style="75"/>
    <col min="12545" max="12545" width="45.42578125" style="75" customWidth="1"/>
    <col min="12546" max="12546" width="40.28515625" style="75" customWidth="1"/>
    <col min="12547" max="12550" width="17.7109375" style="75" customWidth="1"/>
    <col min="12551" max="12551" width="19.42578125" style="75" customWidth="1"/>
    <col min="12552" max="12552" width="17.7109375" style="75" customWidth="1"/>
    <col min="12553" max="12553" width="13.140625" style="75" customWidth="1"/>
    <col min="12554" max="12554" width="49.140625" style="75" customWidth="1"/>
    <col min="12555" max="12555" width="17.7109375" style="75" customWidth="1"/>
    <col min="12556" max="12556" width="14.5703125" style="75" customWidth="1"/>
    <col min="12557" max="12800" width="11.42578125" style="75"/>
    <col min="12801" max="12801" width="45.42578125" style="75" customWidth="1"/>
    <col min="12802" max="12802" width="40.28515625" style="75" customWidth="1"/>
    <col min="12803" max="12806" width="17.7109375" style="75" customWidth="1"/>
    <col min="12807" max="12807" width="19.42578125" style="75" customWidth="1"/>
    <col min="12808" max="12808" width="17.7109375" style="75" customWidth="1"/>
    <col min="12809" max="12809" width="13.140625" style="75" customWidth="1"/>
    <col min="12810" max="12810" width="49.140625" style="75" customWidth="1"/>
    <col min="12811" max="12811" width="17.7109375" style="75" customWidth="1"/>
    <col min="12812" max="12812" width="14.5703125" style="75" customWidth="1"/>
    <col min="12813" max="13056" width="11.42578125" style="75"/>
    <col min="13057" max="13057" width="45.42578125" style="75" customWidth="1"/>
    <col min="13058" max="13058" width="40.28515625" style="75" customWidth="1"/>
    <col min="13059" max="13062" width="17.7109375" style="75" customWidth="1"/>
    <col min="13063" max="13063" width="19.42578125" style="75" customWidth="1"/>
    <col min="13064" max="13064" width="17.7109375" style="75" customWidth="1"/>
    <col min="13065" max="13065" width="13.140625" style="75" customWidth="1"/>
    <col min="13066" max="13066" width="49.140625" style="75" customWidth="1"/>
    <col min="13067" max="13067" width="17.7109375" style="75" customWidth="1"/>
    <col min="13068" max="13068" width="14.5703125" style="75" customWidth="1"/>
    <col min="13069" max="13312" width="11.42578125" style="75"/>
    <col min="13313" max="13313" width="45.42578125" style="75" customWidth="1"/>
    <col min="13314" max="13314" width="40.28515625" style="75" customWidth="1"/>
    <col min="13315" max="13318" width="17.7109375" style="75" customWidth="1"/>
    <col min="13319" max="13319" width="19.42578125" style="75" customWidth="1"/>
    <col min="13320" max="13320" width="17.7109375" style="75" customWidth="1"/>
    <col min="13321" max="13321" width="13.140625" style="75" customWidth="1"/>
    <col min="13322" max="13322" width="49.140625" style="75" customWidth="1"/>
    <col min="13323" max="13323" width="17.7109375" style="75" customWidth="1"/>
    <col min="13324" max="13324" width="14.5703125" style="75" customWidth="1"/>
    <col min="13325" max="13568" width="11.42578125" style="75"/>
    <col min="13569" max="13569" width="45.42578125" style="75" customWidth="1"/>
    <col min="13570" max="13570" width="40.28515625" style="75" customWidth="1"/>
    <col min="13571" max="13574" width="17.7109375" style="75" customWidth="1"/>
    <col min="13575" max="13575" width="19.42578125" style="75" customWidth="1"/>
    <col min="13576" max="13576" width="17.7109375" style="75" customWidth="1"/>
    <col min="13577" max="13577" width="13.140625" style="75" customWidth="1"/>
    <col min="13578" max="13578" width="49.140625" style="75" customWidth="1"/>
    <col min="13579" max="13579" width="17.7109375" style="75" customWidth="1"/>
    <col min="13580" max="13580" width="14.5703125" style="75" customWidth="1"/>
    <col min="13581" max="13824" width="11.42578125" style="75"/>
    <col min="13825" max="13825" width="45.42578125" style="75" customWidth="1"/>
    <col min="13826" max="13826" width="40.28515625" style="75" customWidth="1"/>
    <col min="13827" max="13830" width="17.7109375" style="75" customWidth="1"/>
    <col min="13831" max="13831" width="19.42578125" style="75" customWidth="1"/>
    <col min="13832" max="13832" width="17.7109375" style="75" customWidth="1"/>
    <col min="13833" max="13833" width="13.140625" style="75" customWidth="1"/>
    <col min="13834" max="13834" width="49.140625" style="75" customWidth="1"/>
    <col min="13835" max="13835" width="17.7109375" style="75" customWidth="1"/>
    <col min="13836" max="13836" width="14.5703125" style="75" customWidth="1"/>
    <col min="13837" max="14080" width="11.42578125" style="75"/>
    <col min="14081" max="14081" width="45.42578125" style="75" customWidth="1"/>
    <col min="14082" max="14082" width="40.28515625" style="75" customWidth="1"/>
    <col min="14083" max="14086" width="17.7109375" style="75" customWidth="1"/>
    <col min="14087" max="14087" width="19.42578125" style="75" customWidth="1"/>
    <col min="14088" max="14088" width="17.7109375" style="75" customWidth="1"/>
    <col min="14089" max="14089" width="13.140625" style="75" customWidth="1"/>
    <col min="14090" max="14090" width="49.140625" style="75" customWidth="1"/>
    <col min="14091" max="14091" width="17.7109375" style="75" customWidth="1"/>
    <col min="14092" max="14092" width="14.5703125" style="75" customWidth="1"/>
    <col min="14093" max="14336" width="11.42578125" style="75"/>
    <col min="14337" max="14337" width="45.42578125" style="75" customWidth="1"/>
    <col min="14338" max="14338" width="40.28515625" style="75" customWidth="1"/>
    <col min="14339" max="14342" width="17.7109375" style="75" customWidth="1"/>
    <col min="14343" max="14343" width="19.42578125" style="75" customWidth="1"/>
    <col min="14344" max="14344" width="17.7109375" style="75" customWidth="1"/>
    <col min="14345" max="14345" width="13.140625" style="75" customWidth="1"/>
    <col min="14346" max="14346" width="49.140625" style="75" customWidth="1"/>
    <col min="14347" max="14347" width="17.7109375" style="75" customWidth="1"/>
    <col min="14348" max="14348" width="14.5703125" style="75" customWidth="1"/>
    <col min="14349" max="14592" width="11.42578125" style="75"/>
    <col min="14593" max="14593" width="45.42578125" style="75" customWidth="1"/>
    <col min="14594" max="14594" width="40.28515625" style="75" customWidth="1"/>
    <col min="14595" max="14598" width="17.7109375" style="75" customWidth="1"/>
    <col min="14599" max="14599" width="19.42578125" style="75" customWidth="1"/>
    <col min="14600" max="14600" width="17.7109375" style="75" customWidth="1"/>
    <col min="14601" max="14601" width="13.140625" style="75" customWidth="1"/>
    <col min="14602" max="14602" width="49.140625" style="75" customWidth="1"/>
    <col min="14603" max="14603" width="17.7109375" style="75" customWidth="1"/>
    <col min="14604" max="14604" width="14.5703125" style="75" customWidth="1"/>
    <col min="14605" max="14848" width="11.42578125" style="75"/>
    <col min="14849" max="14849" width="45.42578125" style="75" customWidth="1"/>
    <col min="14850" max="14850" width="40.28515625" style="75" customWidth="1"/>
    <col min="14851" max="14854" width="17.7109375" style="75" customWidth="1"/>
    <col min="14855" max="14855" width="19.42578125" style="75" customWidth="1"/>
    <col min="14856" max="14856" width="17.7109375" style="75" customWidth="1"/>
    <col min="14857" max="14857" width="13.140625" style="75" customWidth="1"/>
    <col min="14858" max="14858" width="49.140625" style="75" customWidth="1"/>
    <col min="14859" max="14859" width="17.7109375" style="75" customWidth="1"/>
    <col min="14860" max="14860" width="14.5703125" style="75" customWidth="1"/>
    <col min="14861" max="15104" width="11.42578125" style="75"/>
    <col min="15105" max="15105" width="45.42578125" style="75" customWidth="1"/>
    <col min="15106" max="15106" width="40.28515625" style="75" customWidth="1"/>
    <col min="15107" max="15110" width="17.7109375" style="75" customWidth="1"/>
    <col min="15111" max="15111" width="19.42578125" style="75" customWidth="1"/>
    <col min="15112" max="15112" width="17.7109375" style="75" customWidth="1"/>
    <col min="15113" max="15113" width="13.140625" style="75" customWidth="1"/>
    <col min="15114" max="15114" width="49.140625" style="75" customWidth="1"/>
    <col min="15115" max="15115" width="17.7109375" style="75" customWidth="1"/>
    <col min="15116" max="15116" width="14.5703125" style="75" customWidth="1"/>
    <col min="15117" max="15360" width="11.42578125" style="75"/>
    <col min="15361" max="15361" width="45.42578125" style="75" customWidth="1"/>
    <col min="15362" max="15362" width="40.28515625" style="75" customWidth="1"/>
    <col min="15363" max="15366" width="17.7109375" style="75" customWidth="1"/>
    <col min="15367" max="15367" width="19.42578125" style="75" customWidth="1"/>
    <col min="15368" max="15368" width="17.7109375" style="75" customWidth="1"/>
    <col min="15369" max="15369" width="13.140625" style="75" customWidth="1"/>
    <col min="15370" max="15370" width="49.140625" style="75" customWidth="1"/>
    <col min="15371" max="15371" width="17.7109375" style="75" customWidth="1"/>
    <col min="15372" max="15372" width="14.5703125" style="75" customWidth="1"/>
    <col min="15373" max="15616" width="11.42578125" style="75"/>
    <col min="15617" max="15617" width="45.42578125" style="75" customWidth="1"/>
    <col min="15618" max="15618" width="40.28515625" style="75" customWidth="1"/>
    <col min="15619" max="15622" width="17.7109375" style="75" customWidth="1"/>
    <col min="15623" max="15623" width="19.42578125" style="75" customWidth="1"/>
    <col min="15624" max="15624" width="17.7109375" style="75" customWidth="1"/>
    <col min="15625" max="15625" width="13.140625" style="75" customWidth="1"/>
    <col min="15626" max="15626" width="49.140625" style="75" customWidth="1"/>
    <col min="15627" max="15627" width="17.7109375" style="75" customWidth="1"/>
    <col min="15628" max="15628" width="14.5703125" style="75" customWidth="1"/>
    <col min="15629" max="15872" width="11.42578125" style="75"/>
    <col min="15873" max="15873" width="45.42578125" style="75" customWidth="1"/>
    <col min="15874" max="15874" width="40.28515625" style="75" customWidth="1"/>
    <col min="15875" max="15878" width="17.7109375" style="75" customWidth="1"/>
    <col min="15879" max="15879" width="19.42578125" style="75" customWidth="1"/>
    <col min="15880" max="15880" width="17.7109375" style="75" customWidth="1"/>
    <col min="15881" max="15881" width="13.140625" style="75" customWidth="1"/>
    <col min="15882" max="15882" width="49.140625" style="75" customWidth="1"/>
    <col min="15883" max="15883" width="17.7109375" style="75" customWidth="1"/>
    <col min="15884" max="15884" width="14.5703125" style="75" customWidth="1"/>
    <col min="15885" max="16128" width="11.42578125" style="75"/>
    <col min="16129" max="16129" width="45.42578125" style="75" customWidth="1"/>
    <col min="16130" max="16130" width="40.28515625" style="75" customWidth="1"/>
    <col min="16131" max="16134" width="17.7109375" style="75" customWidth="1"/>
    <col min="16135" max="16135" width="19.42578125" style="75" customWidth="1"/>
    <col min="16136" max="16136" width="17.7109375" style="75" customWidth="1"/>
    <col min="16137" max="16137" width="13.140625" style="75" customWidth="1"/>
    <col min="16138" max="16138" width="49.140625" style="75" customWidth="1"/>
    <col min="16139" max="16139" width="17.7109375" style="75" customWidth="1"/>
    <col min="16140" max="16140" width="14.5703125" style="75" customWidth="1"/>
    <col min="16141" max="16384" width="11.42578125" style="75"/>
  </cols>
  <sheetData>
    <row r="1" spans="1:11" s="110" customFormat="1" ht="21" customHeight="1" x14ac:dyDescent="0.25">
      <c r="A1" s="108" t="s">
        <v>107</v>
      </c>
      <c r="B1" s="109"/>
      <c r="K1" s="409"/>
    </row>
    <row r="2" spans="1:11" s="110" customFormat="1" ht="19.5" customHeight="1" x14ac:dyDescent="0.25">
      <c r="A2" s="68" t="s">
        <v>1151</v>
      </c>
      <c r="B2" s="109"/>
      <c r="C2" s="111"/>
      <c r="D2" s="111"/>
      <c r="E2" s="111"/>
      <c r="F2" s="111"/>
      <c r="G2" s="111"/>
      <c r="H2" s="111"/>
      <c r="I2" s="111"/>
      <c r="J2" s="111"/>
      <c r="K2" s="410" t="s">
        <v>109</v>
      </c>
    </row>
    <row r="3" spans="1:11" s="110" customFormat="1" ht="22.5" customHeight="1" x14ac:dyDescent="0.25">
      <c r="A3" s="63" t="s">
        <v>110</v>
      </c>
      <c r="B3" s="111"/>
      <c r="C3" s="111"/>
      <c r="D3" s="111"/>
      <c r="E3" s="111"/>
      <c r="F3" s="111"/>
      <c r="G3" s="111"/>
      <c r="H3" s="111"/>
      <c r="I3" s="111"/>
      <c r="J3" s="111"/>
      <c r="K3" s="411"/>
    </row>
    <row r="4" spans="1:11" s="110" customFormat="1" ht="25.5" customHeight="1" x14ac:dyDescent="0.25">
      <c r="A4" s="108" t="s">
        <v>111</v>
      </c>
      <c r="B4" s="109"/>
      <c r="C4" s="111"/>
      <c r="D4" s="111"/>
      <c r="E4" s="111"/>
      <c r="F4" s="111"/>
      <c r="G4" s="111"/>
      <c r="H4" s="111"/>
      <c r="I4" s="111"/>
      <c r="J4" s="111"/>
      <c r="K4" s="411"/>
    </row>
    <row r="5" spans="1:11" s="110" customFormat="1" x14ac:dyDescent="0.25">
      <c r="A5" s="113"/>
      <c r="B5" s="109"/>
      <c r="C5" s="111"/>
      <c r="D5" s="111"/>
      <c r="E5" s="111"/>
      <c r="F5" s="111"/>
      <c r="G5" s="111"/>
      <c r="H5" s="111"/>
      <c r="I5" s="111"/>
      <c r="J5" s="111"/>
      <c r="K5" s="411"/>
    </row>
    <row r="6" spans="1:11" s="110" customFormat="1" ht="18.75" customHeight="1" x14ac:dyDescent="0.25">
      <c r="A6" s="159"/>
      <c r="D6" s="160"/>
      <c r="E6" s="160"/>
      <c r="F6" s="160"/>
      <c r="G6" s="159"/>
      <c r="H6" s="160"/>
      <c r="I6" s="160"/>
      <c r="K6" s="955"/>
    </row>
    <row r="7" spans="1:11" s="110" customFormat="1" x14ac:dyDescent="0.25">
      <c r="A7" s="114" t="s">
        <v>112</v>
      </c>
      <c r="B7" s="114" t="s">
        <v>113</v>
      </c>
      <c r="C7" s="114" t="s">
        <v>114</v>
      </c>
      <c r="D7" s="114"/>
      <c r="E7" s="115" t="s">
        <v>115</v>
      </c>
      <c r="F7" s="115"/>
      <c r="G7" s="114" t="s">
        <v>116</v>
      </c>
      <c r="H7" s="71" t="s">
        <v>117</v>
      </c>
      <c r="I7" s="71"/>
      <c r="J7" s="114" t="s">
        <v>118</v>
      </c>
      <c r="K7" s="412" t="s">
        <v>119</v>
      </c>
    </row>
    <row r="8" spans="1:11" s="116" customFormat="1" x14ac:dyDescent="0.25">
      <c r="A8" s="64" t="s">
        <v>120</v>
      </c>
      <c r="B8" s="61" t="s">
        <v>121</v>
      </c>
      <c r="C8" s="61" t="s">
        <v>122</v>
      </c>
      <c r="D8" s="61" t="s">
        <v>123</v>
      </c>
      <c r="E8" s="61" t="s">
        <v>124</v>
      </c>
      <c r="F8" s="61"/>
      <c r="G8" s="61" t="s">
        <v>125</v>
      </c>
      <c r="H8" s="61" t="s">
        <v>126</v>
      </c>
      <c r="I8" s="61"/>
      <c r="J8" s="61" t="s">
        <v>298</v>
      </c>
      <c r="K8" s="61" t="s">
        <v>128</v>
      </c>
    </row>
    <row r="9" spans="1:11" s="116" customFormat="1" x14ac:dyDescent="0.25">
      <c r="A9" s="64"/>
      <c r="B9" s="61"/>
      <c r="C9" s="61"/>
      <c r="D9" s="61"/>
      <c r="E9" s="117" t="s">
        <v>129</v>
      </c>
      <c r="F9" s="117" t="s">
        <v>130</v>
      </c>
      <c r="G9" s="61"/>
      <c r="H9" s="117" t="s">
        <v>129</v>
      </c>
      <c r="I9" s="117" t="s">
        <v>130</v>
      </c>
      <c r="J9" s="61"/>
      <c r="K9" s="61"/>
    </row>
    <row r="10" spans="1:11" ht="15.95" customHeight="1" x14ac:dyDescent="0.25">
      <c r="A10" s="118" t="s">
        <v>131</v>
      </c>
      <c r="B10" s="119"/>
      <c r="C10" s="119"/>
      <c r="D10" s="119"/>
      <c r="E10" s="119"/>
      <c r="F10" s="119"/>
      <c r="G10" s="119"/>
      <c r="H10" s="119"/>
      <c r="I10" s="119"/>
      <c r="J10" s="119"/>
      <c r="K10" s="305">
        <v>0</v>
      </c>
    </row>
    <row r="11" spans="1:11" s="181" customFormat="1" ht="15.95" customHeight="1" x14ac:dyDescent="0.25">
      <c r="A11" s="300"/>
      <c r="B11" s="301"/>
      <c r="C11" s="301"/>
      <c r="D11" s="301"/>
      <c r="E11" s="301"/>
      <c r="F11" s="301"/>
      <c r="G11" s="301"/>
      <c r="H11" s="301"/>
      <c r="I11" s="301"/>
      <c r="J11" s="301"/>
      <c r="K11" s="305"/>
    </row>
    <row r="12" spans="1:11" s="181" customFormat="1" ht="15.95" customHeight="1" x14ac:dyDescent="0.25">
      <c r="A12" s="300"/>
      <c r="B12" s="301"/>
      <c r="C12" s="301"/>
      <c r="D12" s="301"/>
      <c r="E12" s="301"/>
      <c r="F12" s="301"/>
      <c r="G12" s="301"/>
      <c r="H12" s="301"/>
      <c r="I12" s="301"/>
      <c r="J12" s="301"/>
      <c r="K12" s="305"/>
    </row>
    <row r="13" spans="1:11" ht="15.95" customHeight="1" x14ac:dyDescent="0.25">
      <c r="A13" s="118" t="s">
        <v>132</v>
      </c>
      <c r="B13" s="119"/>
      <c r="C13" s="119"/>
      <c r="D13" s="125"/>
      <c r="E13" s="125"/>
      <c r="F13" s="125"/>
      <c r="G13" s="119"/>
      <c r="H13" s="119"/>
      <c r="I13" s="119"/>
      <c r="J13" s="119"/>
      <c r="K13" s="956">
        <f>SUM(K14:K24)</f>
        <v>27299985</v>
      </c>
    </row>
    <row r="14" spans="1:11" ht="15.95" customHeight="1" x14ac:dyDescent="0.25">
      <c r="A14" s="121" t="s">
        <v>1152</v>
      </c>
      <c r="B14" s="957" t="s">
        <v>1153</v>
      </c>
      <c r="C14" s="122" t="s">
        <v>852</v>
      </c>
      <c r="D14" s="123"/>
      <c r="E14" s="123"/>
      <c r="F14" s="123"/>
      <c r="G14" s="122"/>
      <c r="H14" s="122"/>
      <c r="I14" s="122"/>
      <c r="J14" s="958" t="s">
        <v>1154</v>
      </c>
      <c r="K14" s="956">
        <v>5374850</v>
      </c>
    </row>
    <row r="15" spans="1:11" ht="15.95" customHeight="1" x14ac:dyDescent="0.25">
      <c r="A15" s="121" t="s">
        <v>519</v>
      </c>
      <c r="B15" s="122" t="s">
        <v>1155</v>
      </c>
      <c r="C15" s="122" t="s">
        <v>852</v>
      </c>
      <c r="D15" s="884">
        <v>1.4999999999999999E-2</v>
      </c>
      <c r="E15" s="884">
        <v>5.0000000000000001E-3</v>
      </c>
      <c r="F15" s="884">
        <v>0.06</v>
      </c>
      <c r="G15" s="957">
        <v>1000</v>
      </c>
      <c r="H15" s="301"/>
      <c r="I15" s="301"/>
      <c r="J15" s="958" t="s">
        <v>1156</v>
      </c>
      <c r="K15" s="956">
        <v>8031000</v>
      </c>
    </row>
    <row r="16" spans="1:11" ht="15.95" customHeight="1" x14ac:dyDescent="0.25">
      <c r="A16" s="121" t="s">
        <v>1157</v>
      </c>
      <c r="B16" s="122" t="s">
        <v>1158</v>
      </c>
      <c r="C16" s="122" t="s">
        <v>852</v>
      </c>
      <c r="D16" s="123"/>
      <c r="E16" s="123"/>
      <c r="F16" s="123"/>
      <c r="G16" s="122"/>
      <c r="H16" s="301"/>
      <c r="I16" s="301"/>
      <c r="J16" s="958" t="s">
        <v>1159</v>
      </c>
      <c r="K16" s="956">
        <v>803100</v>
      </c>
    </row>
    <row r="17" spans="1:11" ht="15.95" customHeight="1" x14ac:dyDescent="0.25">
      <c r="A17" s="121" t="s">
        <v>240</v>
      </c>
      <c r="B17" s="122" t="s">
        <v>1160</v>
      </c>
      <c r="C17" s="122" t="s">
        <v>1161</v>
      </c>
      <c r="D17" s="123"/>
      <c r="E17" s="123"/>
      <c r="F17" s="123"/>
      <c r="G17" s="122"/>
      <c r="H17" s="959">
        <v>500</v>
      </c>
      <c r="I17" s="959">
        <v>1300</v>
      </c>
      <c r="J17" s="958" t="s">
        <v>1162</v>
      </c>
      <c r="K17" s="956">
        <v>16800</v>
      </c>
    </row>
    <row r="18" spans="1:11" ht="15.95" customHeight="1" x14ac:dyDescent="0.25">
      <c r="A18" s="121" t="s">
        <v>1163</v>
      </c>
      <c r="B18" s="122" t="s">
        <v>1164</v>
      </c>
      <c r="C18" s="122" t="s">
        <v>1165</v>
      </c>
      <c r="D18" s="123"/>
      <c r="E18" s="123"/>
      <c r="F18" s="123"/>
      <c r="G18" s="957">
        <v>750</v>
      </c>
      <c r="H18" s="959">
        <v>25</v>
      </c>
      <c r="I18" s="959">
        <v>80</v>
      </c>
      <c r="J18" s="958" t="s">
        <v>1166</v>
      </c>
      <c r="K18" s="956">
        <v>5138500</v>
      </c>
    </row>
    <row r="19" spans="1:11" ht="27" customHeight="1" x14ac:dyDescent="0.25">
      <c r="A19" s="960" t="s">
        <v>1167</v>
      </c>
      <c r="B19" s="122" t="s">
        <v>1168</v>
      </c>
      <c r="C19" s="122" t="s">
        <v>889</v>
      </c>
      <c r="D19" s="123"/>
      <c r="E19" s="123"/>
      <c r="F19" s="123"/>
      <c r="G19" s="957"/>
      <c r="H19" s="959"/>
      <c r="I19" s="959"/>
      <c r="J19" s="961" t="s">
        <v>1169</v>
      </c>
      <c r="K19" s="956">
        <v>930000</v>
      </c>
    </row>
    <row r="20" spans="1:11" ht="15.95" customHeight="1" x14ac:dyDescent="0.25">
      <c r="A20" s="121" t="s">
        <v>1170</v>
      </c>
      <c r="B20" s="122" t="s">
        <v>1168</v>
      </c>
      <c r="C20" s="122" t="s">
        <v>1165</v>
      </c>
      <c r="D20" s="123"/>
      <c r="E20" s="123"/>
      <c r="F20" s="123"/>
      <c r="G20" s="957">
        <v>800</v>
      </c>
      <c r="H20" s="301"/>
      <c r="I20" s="301"/>
      <c r="J20" s="958" t="s">
        <v>1171</v>
      </c>
      <c r="K20" s="956">
        <v>685720</v>
      </c>
    </row>
    <row r="21" spans="1:11" ht="15.95" customHeight="1" x14ac:dyDescent="0.25">
      <c r="A21" s="121" t="s">
        <v>850</v>
      </c>
      <c r="B21" s="122" t="s">
        <v>1172</v>
      </c>
      <c r="C21" s="122" t="s">
        <v>852</v>
      </c>
      <c r="D21" s="123">
        <v>0.2</v>
      </c>
      <c r="E21" s="123"/>
      <c r="F21" s="123"/>
      <c r="G21" s="122"/>
      <c r="H21" s="122"/>
      <c r="I21" s="122"/>
      <c r="J21" s="958" t="s">
        <v>1173</v>
      </c>
      <c r="K21" s="956">
        <v>6244000</v>
      </c>
    </row>
    <row r="22" spans="1:11" ht="15.95" customHeight="1" x14ac:dyDescent="0.25">
      <c r="A22" s="121" t="s">
        <v>1174</v>
      </c>
      <c r="B22" s="122" t="s">
        <v>771</v>
      </c>
      <c r="C22" s="122" t="s">
        <v>1165</v>
      </c>
      <c r="D22" s="123"/>
      <c r="E22" s="123"/>
      <c r="F22" s="123"/>
      <c r="G22" s="957">
        <v>800</v>
      </c>
      <c r="H22" s="122"/>
      <c r="I22" s="122"/>
      <c r="J22" s="958" t="s">
        <v>1175</v>
      </c>
      <c r="K22" s="956"/>
    </row>
    <row r="23" spans="1:11" ht="15.95" customHeight="1" x14ac:dyDescent="0.25">
      <c r="A23" s="121" t="s">
        <v>1176</v>
      </c>
      <c r="B23" s="122" t="s">
        <v>1177</v>
      </c>
      <c r="C23" s="122" t="s">
        <v>1178</v>
      </c>
      <c r="D23" s="123"/>
      <c r="E23" s="123"/>
      <c r="F23" s="123"/>
      <c r="G23" s="122" t="s">
        <v>1179</v>
      </c>
      <c r="H23" s="122"/>
      <c r="I23" s="122"/>
      <c r="J23" s="958" t="s">
        <v>1180</v>
      </c>
      <c r="K23" s="956">
        <v>13035</v>
      </c>
    </row>
    <row r="24" spans="1:11" ht="15.95" customHeight="1" x14ac:dyDescent="0.25">
      <c r="A24" s="121" t="s">
        <v>1181</v>
      </c>
      <c r="B24" s="122" t="s">
        <v>1182</v>
      </c>
      <c r="C24" s="122" t="s">
        <v>1183</v>
      </c>
      <c r="D24" s="123"/>
      <c r="E24" s="123"/>
      <c r="F24" s="123"/>
      <c r="G24" s="957">
        <v>800</v>
      </c>
      <c r="H24" s="122"/>
      <c r="I24" s="122"/>
      <c r="J24" s="958" t="s">
        <v>1184</v>
      </c>
      <c r="K24" s="956">
        <v>62980</v>
      </c>
    </row>
    <row r="25" spans="1:11" ht="15.95" customHeight="1" x14ac:dyDescent="0.25">
      <c r="A25" s="133" t="s">
        <v>149</v>
      </c>
      <c r="B25" s="134"/>
      <c r="C25" s="134"/>
      <c r="D25" s="135"/>
      <c r="E25" s="135"/>
      <c r="F25" s="135"/>
      <c r="G25" s="134"/>
      <c r="H25" s="134"/>
      <c r="I25" s="134"/>
      <c r="J25" s="134"/>
      <c r="K25" s="962">
        <f>SUM(K26:K27)</f>
        <v>3206020</v>
      </c>
    </row>
    <row r="26" spans="1:11" ht="15.95" customHeight="1" x14ac:dyDescent="0.25">
      <c r="A26" s="121" t="s">
        <v>1185</v>
      </c>
      <c r="B26" s="140" t="s">
        <v>1186</v>
      </c>
      <c r="C26" s="140" t="s">
        <v>1187</v>
      </c>
      <c r="D26" s="141"/>
      <c r="E26" s="413"/>
      <c r="F26" s="413"/>
      <c r="G26" s="140"/>
      <c r="H26" s="963">
        <v>13500</v>
      </c>
      <c r="I26" s="963">
        <v>15000</v>
      </c>
      <c r="J26" s="414" t="s">
        <v>1188</v>
      </c>
      <c r="K26" s="962">
        <v>677470</v>
      </c>
    </row>
    <row r="27" spans="1:11" ht="19.5" customHeight="1" x14ac:dyDescent="0.25">
      <c r="A27" s="121" t="s">
        <v>1189</v>
      </c>
      <c r="B27" s="140" t="s">
        <v>1186</v>
      </c>
      <c r="C27" s="140" t="str">
        <f>+C26</f>
        <v>según servicio</v>
      </c>
      <c r="D27" s="141"/>
      <c r="E27" s="413"/>
      <c r="F27" s="413"/>
      <c r="G27" s="140" t="s">
        <v>1190</v>
      </c>
      <c r="H27" s="140"/>
      <c r="I27" s="140"/>
      <c r="J27" s="414" t="s">
        <v>1188</v>
      </c>
      <c r="K27" s="962">
        <v>2528550</v>
      </c>
    </row>
    <row r="28" spans="1:11" ht="19.5" customHeight="1" x14ac:dyDescent="0.25">
      <c r="A28" s="121"/>
      <c r="B28" s="140"/>
      <c r="C28" s="140"/>
      <c r="D28" s="141"/>
      <c r="E28" s="413"/>
      <c r="F28" s="413"/>
      <c r="G28" s="140"/>
      <c r="H28" s="140"/>
      <c r="I28" s="140"/>
      <c r="J28" s="140"/>
      <c r="K28" s="962"/>
    </row>
    <row r="29" spans="1:11" ht="15.95" customHeight="1" x14ac:dyDescent="0.25">
      <c r="A29" s="118" t="s">
        <v>155</v>
      </c>
      <c r="B29" s="119"/>
      <c r="C29" s="119"/>
      <c r="D29" s="125"/>
      <c r="E29" s="125"/>
      <c r="F29" s="125"/>
      <c r="G29" s="119"/>
      <c r="H29" s="119"/>
      <c r="I29" s="119"/>
      <c r="J29" s="119"/>
      <c r="K29" s="956">
        <f>SUM(K30:K36)</f>
        <v>10829200</v>
      </c>
    </row>
    <row r="30" spans="1:11" ht="15.95" customHeight="1" x14ac:dyDescent="0.25">
      <c r="A30" s="121" t="s">
        <v>183</v>
      </c>
      <c r="B30" s="122" t="s">
        <v>1191</v>
      </c>
      <c r="C30" s="122" t="s">
        <v>1183</v>
      </c>
      <c r="D30" s="123"/>
      <c r="E30" s="123"/>
      <c r="F30" s="123"/>
      <c r="G30" s="957">
        <v>150</v>
      </c>
      <c r="H30" s="122"/>
      <c r="I30" s="122"/>
      <c r="J30" s="958" t="s">
        <v>1192</v>
      </c>
      <c r="K30" s="956">
        <v>431500</v>
      </c>
    </row>
    <row r="31" spans="1:11" ht="15.95" customHeight="1" x14ac:dyDescent="0.25">
      <c r="A31" s="121" t="s">
        <v>1193</v>
      </c>
      <c r="B31" s="122" t="s">
        <v>1194</v>
      </c>
      <c r="C31" s="122" t="s">
        <v>1183</v>
      </c>
      <c r="D31" s="884">
        <v>5.0000000000000001E-3</v>
      </c>
      <c r="E31" s="123"/>
      <c r="F31" s="123"/>
      <c r="G31" s="122"/>
      <c r="H31" s="959">
        <v>2500</v>
      </c>
      <c r="I31" s="959">
        <v>5000</v>
      </c>
      <c r="J31" s="958" t="s">
        <v>1195</v>
      </c>
      <c r="K31" s="956">
        <v>123000</v>
      </c>
    </row>
    <row r="32" spans="1:11" ht="15.95" customHeight="1" x14ac:dyDescent="0.25">
      <c r="A32" s="121" t="s">
        <v>1196</v>
      </c>
      <c r="B32" s="122" t="s">
        <v>1197</v>
      </c>
      <c r="C32" s="122" t="s">
        <v>1178</v>
      </c>
      <c r="D32" s="884"/>
      <c r="E32" s="123"/>
      <c r="F32" s="123"/>
      <c r="G32" s="122"/>
      <c r="H32" s="959"/>
      <c r="I32" s="959"/>
      <c r="J32" s="958" t="s">
        <v>1198</v>
      </c>
      <c r="K32" s="956">
        <v>431500</v>
      </c>
    </row>
    <row r="33" spans="1:11" ht="15.95" customHeight="1" x14ac:dyDescent="0.25">
      <c r="A33" s="121" t="s">
        <v>1199</v>
      </c>
      <c r="B33" s="122" t="s">
        <v>1200</v>
      </c>
      <c r="C33" s="122" t="s">
        <v>852</v>
      </c>
      <c r="D33" s="123"/>
      <c r="E33" s="123"/>
      <c r="F33" s="123"/>
      <c r="G33" s="957">
        <v>160000</v>
      </c>
      <c r="H33" s="122"/>
      <c r="I33" s="122"/>
      <c r="J33" s="958" t="s">
        <v>1201</v>
      </c>
      <c r="K33" s="956">
        <v>9600000</v>
      </c>
    </row>
    <row r="34" spans="1:11" ht="15.95" customHeight="1" x14ac:dyDescent="0.25">
      <c r="A34" s="121" t="s">
        <v>1202</v>
      </c>
      <c r="B34" s="122" t="s">
        <v>1203</v>
      </c>
      <c r="C34" s="122" t="s">
        <v>1178</v>
      </c>
      <c r="D34" s="123"/>
      <c r="E34" s="123"/>
      <c r="F34" s="123"/>
      <c r="G34" s="957" t="s">
        <v>1204</v>
      </c>
      <c r="H34" s="122"/>
      <c r="I34" s="122"/>
      <c r="J34" s="958" t="s">
        <v>1205</v>
      </c>
      <c r="K34" s="956">
        <v>12000</v>
      </c>
    </row>
    <row r="35" spans="1:11" ht="15.95" customHeight="1" x14ac:dyDescent="0.25">
      <c r="A35" s="121" t="s">
        <v>1206</v>
      </c>
      <c r="B35" s="122" t="s">
        <v>1207</v>
      </c>
      <c r="C35" s="122"/>
      <c r="D35" s="123"/>
      <c r="E35" s="123"/>
      <c r="F35" s="123"/>
      <c r="G35" s="957">
        <v>800</v>
      </c>
      <c r="H35" s="122"/>
      <c r="I35" s="122"/>
      <c r="J35" s="958" t="s">
        <v>1208</v>
      </c>
      <c r="K35" s="956">
        <v>3200</v>
      </c>
    </row>
    <row r="36" spans="1:11" ht="26.25" customHeight="1" x14ac:dyDescent="0.25">
      <c r="A36" s="121" t="s">
        <v>1209</v>
      </c>
      <c r="B36" s="122" t="s">
        <v>1210</v>
      </c>
      <c r="C36" s="122"/>
      <c r="D36" s="123"/>
      <c r="E36" s="123"/>
      <c r="F36" s="123"/>
      <c r="G36" s="122" t="s">
        <v>1211</v>
      </c>
      <c r="H36" s="122"/>
      <c r="I36" s="122"/>
      <c r="J36" s="961" t="s">
        <v>1169</v>
      </c>
      <c r="K36" s="956">
        <v>228000</v>
      </c>
    </row>
    <row r="37" spans="1:11" ht="15.95" customHeight="1" x14ac:dyDescent="0.25">
      <c r="A37" s="118" t="s">
        <v>190</v>
      </c>
      <c r="B37" s="119"/>
      <c r="C37" s="119"/>
      <c r="D37" s="125"/>
      <c r="E37" s="125"/>
      <c r="F37" s="125"/>
      <c r="G37" s="119"/>
      <c r="H37" s="119"/>
      <c r="I37" s="119"/>
      <c r="J37" s="119"/>
      <c r="K37" s="956">
        <f>SUM(K38:K40)</f>
        <v>5754000</v>
      </c>
    </row>
    <row r="38" spans="1:11" ht="15.95" customHeight="1" x14ac:dyDescent="0.25">
      <c r="A38" s="147" t="s">
        <v>1212</v>
      </c>
      <c r="B38" s="122" t="s">
        <v>1213</v>
      </c>
      <c r="C38" s="122" t="s">
        <v>1214</v>
      </c>
      <c r="D38" s="123"/>
      <c r="E38" s="123"/>
      <c r="F38" s="123"/>
      <c r="G38" s="122"/>
      <c r="H38" s="957">
        <v>3500</v>
      </c>
      <c r="I38" s="957">
        <v>5500</v>
      </c>
      <c r="J38" s="958" t="s">
        <v>1215</v>
      </c>
      <c r="K38" s="956">
        <v>3776000</v>
      </c>
    </row>
    <row r="39" spans="1:11" ht="15.95" customHeight="1" x14ac:dyDescent="0.25">
      <c r="A39" s="147" t="s">
        <v>1216</v>
      </c>
      <c r="B39" s="122" t="s">
        <v>1213</v>
      </c>
      <c r="C39" s="122" t="s">
        <v>1214</v>
      </c>
      <c r="D39" s="123"/>
      <c r="E39" s="123"/>
      <c r="F39" s="123"/>
      <c r="G39" s="122"/>
      <c r="H39" s="957"/>
      <c r="I39" s="957"/>
      <c r="J39" s="958" t="s">
        <v>1215</v>
      </c>
      <c r="K39" s="956">
        <v>60000</v>
      </c>
    </row>
    <row r="40" spans="1:11" ht="15.95" customHeight="1" x14ac:dyDescent="0.25">
      <c r="A40" s="147" t="s">
        <v>1217</v>
      </c>
      <c r="B40" s="122" t="s">
        <v>1213</v>
      </c>
      <c r="C40" s="122" t="s">
        <v>1214</v>
      </c>
      <c r="D40" s="123"/>
      <c r="E40" s="123"/>
      <c r="F40" s="123"/>
      <c r="G40" s="122"/>
      <c r="H40" s="957">
        <v>100</v>
      </c>
      <c r="I40" s="957">
        <v>3000</v>
      </c>
      <c r="J40" s="958" t="s">
        <v>1218</v>
      </c>
      <c r="K40" s="956">
        <v>1918000</v>
      </c>
    </row>
    <row r="41" spans="1:11" ht="15.95" customHeight="1" x14ac:dyDescent="0.25">
      <c r="A41" s="118" t="s">
        <v>191</v>
      </c>
      <c r="B41" s="119"/>
      <c r="C41" s="119"/>
      <c r="D41" s="125"/>
      <c r="E41" s="125"/>
      <c r="F41" s="125"/>
      <c r="G41" s="119"/>
      <c r="H41" s="119"/>
      <c r="I41" s="119"/>
      <c r="J41" s="119"/>
      <c r="K41" s="956">
        <f>SUM(K42:K43)</f>
        <v>197000</v>
      </c>
    </row>
    <row r="42" spans="1:11" ht="15.95" customHeight="1" x14ac:dyDescent="0.25">
      <c r="A42" s="147" t="s">
        <v>1219</v>
      </c>
      <c r="B42" s="122" t="s">
        <v>1220</v>
      </c>
      <c r="C42" s="122" t="s">
        <v>1214</v>
      </c>
      <c r="D42" s="123"/>
      <c r="E42" s="123"/>
      <c r="F42" s="123"/>
      <c r="G42" s="122"/>
      <c r="H42" s="122"/>
      <c r="I42" s="122"/>
      <c r="J42" s="540" t="s">
        <v>1221</v>
      </c>
      <c r="K42" s="956">
        <v>80000</v>
      </c>
    </row>
    <row r="43" spans="1:11" ht="15.95" customHeight="1" x14ac:dyDescent="0.25">
      <c r="A43" s="147" t="s">
        <v>1222</v>
      </c>
      <c r="B43" s="122" t="s">
        <v>1223</v>
      </c>
      <c r="C43" s="122"/>
      <c r="D43" s="123"/>
      <c r="E43" s="123"/>
      <c r="F43" s="123"/>
      <c r="G43" s="122"/>
      <c r="H43" s="122"/>
      <c r="I43" s="122"/>
      <c r="J43" s="540" t="s">
        <v>1224</v>
      </c>
      <c r="K43" s="956">
        <v>117000</v>
      </c>
    </row>
    <row r="44" spans="1:11" s="110" customFormat="1" ht="15.95" customHeight="1" x14ac:dyDescent="0.25">
      <c r="A44" s="133" t="s">
        <v>192</v>
      </c>
      <c r="B44" s="134"/>
      <c r="C44" s="134"/>
      <c r="D44" s="135"/>
      <c r="E44" s="135"/>
      <c r="F44" s="135"/>
      <c r="G44" s="134"/>
      <c r="H44" s="134"/>
      <c r="I44" s="134"/>
      <c r="J44" s="134"/>
      <c r="K44" s="962">
        <f>SUM(K45)</f>
        <v>180000</v>
      </c>
    </row>
    <row r="45" spans="1:11" s="110" customFormat="1" ht="15.95" customHeight="1" x14ac:dyDescent="0.25">
      <c r="A45" s="148" t="s">
        <v>1225</v>
      </c>
      <c r="B45" s="140" t="s">
        <v>1226</v>
      </c>
      <c r="C45" s="140" t="s">
        <v>852</v>
      </c>
      <c r="D45" s="141"/>
      <c r="E45" s="141"/>
      <c r="F45" s="141"/>
      <c r="G45" s="140">
        <v>4000</v>
      </c>
      <c r="H45" s="140"/>
      <c r="I45" s="140"/>
      <c r="J45" s="540" t="s">
        <v>1227</v>
      </c>
      <c r="K45" s="962">
        <v>180000</v>
      </c>
    </row>
    <row r="46" spans="1:11" ht="15.95" customHeight="1" x14ac:dyDescent="0.25">
      <c r="A46" s="118" t="s">
        <v>193</v>
      </c>
      <c r="B46" s="119"/>
      <c r="C46" s="119"/>
      <c r="D46" s="125"/>
      <c r="E46" s="125"/>
      <c r="F46" s="125"/>
      <c r="G46" s="119"/>
      <c r="H46" s="119"/>
      <c r="I46" s="119"/>
      <c r="J46" s="119"/>
      <c r="K46" s="956">
        <f>SUM(K47:K56)</f>
        <v>85975100</v>
      </c>
    </row>
    <row r="47" spans="1:11" ht="15.95" customHeight="1" x14ac:dyDescent="0.25">
      <c r="A47" s="147" t="s">
        <v>1228</v>
      </c>
      <c r="B47" s="122" t="s">
        <v>1229</v>
      </c>
      <c r="C47" s="122"/>
      <c r="D47" s="123"/>
      <c r="E47" s="123"/>
      <c r="F47" s="123"/>
      <c r="G47" s="122"/>
      <c r="H47" s="122"/>
      <c r="I47" s="122"/>
      <c r="J47" s="147" t="s">
        <v>1230</v>
      </c>
      <c r="K47" s="956">
        <v>1700000</v>
      </c>
    </row>
    <row r="48" spans="1:11" ht="15.95" customHeight="1" x14ac:dyDescent="0.25">
      <c r="A48" s="147" t="s">
        <v>1231</v>
      </c>
      <c r="B48" s="122" t="s">
        <v>1232</v>
      </c>
      <c r="C48" s="122" t="s">
        <v>1233</v>
      </c>
      <c r="D48" s="123"/>
      <c r="E48" s="123"/>
      <c r="F48" s="123"/>
      <c r="G48" s="122" t="s">
        <v>1234</v>
      </c>
      <c r="H48" s="122"/>
      <c r="I48" s="122"/>
      <c r="J48" s="147" t="s">
        <v>1235</v>
      </c>
      <c r="K48" s="956">
        <v>208000</v>
      </c>
    </row>
    <row r="49" spans="1:12" ht="15.95" customHeight="1" x14ac:dyDescent="0.25">
      <c r="A49" s="147" t="s">
        <v>416</v>
      </c>
      <c r="B49" s="122" t="s">
        <v>1220</v>
      </c>
      <c r="C49" s="122" t="s">
        <v>1236</v>
      </c>
      <c r="D49" s="123"/>
      <c r="E49" s="123"/>
      <c r="F49" s="123"/>
      <c r="G49" s="957">
        <v>900</v>
      </c>
      <c r="H49" s="122"/>
      <c r="I49" s="122"/>
      <c r="J49" s="147" t="s">
        <v>1237</v>
      </c>
      <c r="K49" s="956">
        <v>254500</v>
      </c>
    </row>
    <row r="50" spans="1:12" ht="15.95" customHeight="1" x14ac:dyDescent="0.25">
      <c r="A50" s="147" t="s">
        <v>1238</v>
      </c>
      <c r="B50" s="122" t="s">
        <v>1239</v>
      </c>
      <c r="C50" s="122" t="s">
        <v>852</v>
      </c>
      <c r="D50" s="123"/>
      <c r="E50" s="123"/>
      <c r="F50" s="123"/>
      <c r="G50" s="122"/>
      <c r="H50" s="122"/>
      <c r="I50" s="122"/>
      <c r="J50" s="147" t="s">
        <v>1239</v>
      </c>
      <c r="K50" s="956">
        <v>103000</v>
      </c>
    </row>
    <row r="51" spans="1:12" ht="15.95" customHeight="1" x14ac:dyDescent="0.25">
      <c r="A51" s="147" t="s">
        <v>1240</v>
      </c>
      <c r="B51" s="122" t="s">
        <v>1241</v>
      </c>
      <c r="C51" s="122" t="s">
        <v>852</v>
      </c>
      <c r="D51" s="123"/>
      <c r="E51" s="123"/>
      <c r="F51" s="123"/>
      <c r="G51" s="122"/>
      <c r="H51" s="122"/>
      <c r="I51" s="122"/>
      <c r="J51" s="147" t="s">
        <v>1242</v>
      </c>
      <c r="K51" s="956">
        <v>15000</v>
      </c>
    </row>
    <row r="52" spans="1:12" s="110" customFormat="1" ht="15.95" customHeight="1" x14ac:dyDescent="0.25">
      <c r="A52" s="147" t="s">
        <v>1243</v>
      </c>
      <c r="B52" s="122" t="s">
        <v>1241</v>
      </c>
      <c r="C52" s="140" t="s">
        <v>852</v>
      </c>
      <c r="D52" s="141"/>
      <c r="E52" s="141"/>
      <c r="F52" s="141"/>
      <c r="G52" s="140"/>
      <c r="H52" s="140"/>
      <c r="I52" s="140"/>
      <c r="J52" s="148" t="s">
        <v>1242</v>
      </c>
      <c r="K52" s="962">
        <v>3600</v>
      </c>
    </row>
    <row r="53" spans="1:12" s="110" customFormat="1" ht="15.95" customHeight="1" x14ac:dyDescent="0.25">
      <c r="A53" s="147" t="s">
        <v>1244</v>
      </c>
      <c r="B53" s="122" t="s">
        <v>771</v>
      </c>
      <c r="C53" s="140" t="s">
        <v>852</v>
      </c>
      <c r="D53" s="141"/>
      <c r="E53" s="141"/>
      <c r="F53" s="141"/>
      <c r="G53" s="140" t="s">
        <v>1245</v>
      </c>
      <c r="H53" s="140"/>
      <c r="I53" s="140"/>
      <c r="J53" s="148" t="s">
        <v>1246</v>
      </c>
      <c r="K53" s="962">
        <v>4516200</v>
      </c>
    </row>
    <row r="54" spans="1:12" s="110" customFormat="1" ht="15.95" customHeight="1" x14ac:dyDescent="0.25">
      <c r="A54" s="147" t="s">
        <v>1247</v>
      </c>
      <c r="B54" s="122" t="s">
        <v>771</v>
      </c>
      <c r="C54" s="140" t="s">
        <v>852</v>
      </c>
      <c r="D54" s="141"/>
      <c r="E54" s="141"/>
      <c r="F54" s="141"/>
      <c r="G54" s="140" t="s">
        <v>971</v>
      </c>
      <c r="H54" s="140"/>
      <c r="I54" s="140"/>
      <c r="J54" s="148" t="s">
        <v>1246</v>
      </c>
      <c r="K54" s="962">
        <v>54574800</v>
      </c>
    </row>
    <row r="55" spans="1:12" s="110" customFormat="1" ht="15.95" customHeight="1" x14ac:dyDescent="0.25">
      <c r="A55" s="147" t="s">
        <v>1248</v>
      </c>
      <c r="B55" s="122"/>
      <c r="C55" s="140" t="s">
        <v>1178</v>
      </c>
      <c r="D55" s="141"/>
      <c r="E55" s="141"/>
      <c r="F55" s="141"/>
      <c r="G55" s="140"/>
      <c r="H55" s="140"/>
      <c r="I55" s="140"/>
      <c r="J55" s="148" t="s">
        <v>1249</v>
      </c>
      <c r="K55" s="962">
        <v>9600000</v>
      </c>
    </row>
    <row r="56" spans="1:12" s="110" customFormat="1" ht="15.95" customHeight="1" x14ac:dyDescent="0.25">
      <c r="A56" s="147" t="s">
        <v>1250</v>
      </c>
      <c r="B56" s="122"/>
      <c r="C56" s="140" t="s">
        <v>1178</v>
      </c>
      <c r="D56" s="141"/>
      <c r="E56" s="141"/>
      <c r="F56" s="141"/>
      <c r="G56" s="140"/>
      <c r="H56" s="140"/>
      <c r="I56" s="140"/>
      <c r="J56" s="148" t="s">
        <v>1249</v>
      </c>
      <c r="K56" s="962">
        <v>15000000</v>
      </c>
    </row>
    <row r="57" spans="1:12" x14ac:dyDescent="0.25">
      <c r="A57" s="149" t="s">
        <v>197</v>
      </c>
      <c r="B57" s="150"/>
      <c r="C57" s="150"/>
      <c r="D57" s="151"/>
      <c r="E57" s="151"/>
      <c r="F57" s="151"/>
      <c r="G57" s="150"/>
      <c r="H57" s="150"/>
      <c r="I57" s="150"/>
      <c r="J57" s="150"/>
      <c r="K57" s="964">
        <f>+K46+K44+K41+K37+K29+K13+K25+K10</f>
        <v>133441305</v>
      </c>
      <c r="L57" s="226"/>
    </row>
    <row r="58" spans="1:12" x14ac:dyDescent="0.25">
      <c r="A58" s="153"/>
      <c r="B58" s="154"/>
      <c r="C58" s="154"/>
      <c r="D58" s="154"/>
      <c r="E58" s="154"/>
      <c r="F58" s="154"/>
      <c r="G58" s="154"/>
      <c r="H58" s="154"/>
      <c r="L58" s="226"/>
    </row>
    <row r="60" spans="1:12" x14ac:dyDescent="0.25">
      <c r="K60" s="965"/>
    </row>
    <row r="63" spans="1:12" x14ac:dyDescent="0.25">
      <c r="J63" s="155"/>
    </row>
    <row r="64" spans="1:12" x14ac:dyDescent="0.25">
      <c r="K64" s="966"/>
    </row>
  </sheetData>
  <mergeCells count="10">
    <mergeCell ref="J8:J9"/>
    <mergeCell ref="K8:K9"/>
    <mergeCell ref="H7:I7"/>
    <mergeCell ref="A8:A9"/>
    <mergeCell ref="B8:B9"/>
    <mergeCell ref="C8:C9"/>
    <mergeCell ref="D8:D9"/>
    <mergeCell ref="E8:F8"/>
    <mergeCell ref="G8:G9"/>
    <mergeCell ref="H8:I8"/>
  </mergeCells>
  <pageMargins left="0.31496062992125984" right="0.31496062992125984" top="0.35433070866141736" bottom="0" header="0.31496062992125984" footer="0.31496062992125984"/>
  <pageSetup paperSize="9" scale="5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workbookViewId="0">
      <selection activeCell="K50" sqref="K50"/>
    </sheetView>
  </sheetViews>
  <sheetFormatPr baseColWidth="10" defaultRowHeight="15" x14ac:dyDescent="0.25"/>
  <cols>
    <col min="1" max="1" width="65.140625" style="75" customWidth="1"/>
    <col min="2" max="6" width="17.7109375" style="75" customWidth="1"/>
    <col min="7" max="7" width="19.42578125" style="75" customWidth="1"/>
    <col min="8" max="11" width="17.7109375" style="75" customWidth="1"/>
    <col min="12" max="256" width="11.42578125" style="75"/>
    <col min="257" max="257" width="65.140625" style="75" customWidth="1"/>
    <col min="258" max="262" width="17.7109375" style="75" customWidth="1"/>
    <col min="263" max="263" width="19.42578125" style="75" customWidth="1"/>
    <col min="264" max="267" width="17.7109375" style="75" customWidth="1"/>
    <col min="268" max="512" width="11.42578125" style="75"/>
    <col min="513" max="513" width="65.140625" style="75" customWidth="1"/>
    <col min="514" max="518" width="17.7109375" style="75" customWidth="1"/>
    <col min="519" max="519" width="19.42578125" style="75" customWidth="1"/>
    <col min="520" max="523" width="17.7109375" style="75" customWidth="1"/>
    <col min="524" max="768" width="11.42578125" style="75"/>
    <col min="769" max="769" width="65.140625" style="75" customWidth="1"/>
    <col min="770" max="774" width="17.7109375" style="75" customWidth="1"/>
    <col min="775" max="775" width="19.42578125" style="75" customWidth="1"/>
    <col min="776" max="779" width="17.7109375" style="75" customWidth="1"/>
    <col min="780" max="1024" width="11.42578125" style="75"/>
    <col min="1025" max="1025" width="65.140625" style="75" customWidth="1"/>
    <col min="1026" max="1030" width="17.7109375" style="75" customWidth="1"/>
    <col min="1031" max="1031" width="19.42578125" style="75" customWidth="1"/>
    <col min="1032" max="1035" width="17.7109375" style="75" customWidth="1"/>
    <col min="1036" max="1280" width="11.42578125" style="75"/>
    <col min="1281" max="1281" width="65.140625" style="75" customWidth="1"/>
    <col min="1282" max="1286" width="17.7109375" style="75" customWidth="1"/>
    <col min="1287" max="1287" width="19.42578125" style="75" customWidth="1"/>
    <col min="1288" max="1291" width="17.7109375" style="75" customWidth="1"/>
    <col min="1292" max="1536" width="11.42578125" style="75"/>
    <col min="1537" max="1537" width="65.140625" style="75" customWidth="1"/>
    <col min="1538" max="1542" width="17.7109375" style="75" customWidth="1"/>
    <col min="1543" max="1543" width="19.42578125" style="75" customWidth="1"/>
    <col min="1544" max="1547" width="17.7109375" style="75" customWidth="1"/>
    <col min="1548" max="1792" width="11.42578125" style="75"/>
    <col min="1793" max="1793" width="65.140625" style="75" customWidth="1"/>
    <col min="1794" max="1798" width="17.7109375" style="75" customWidth="1"/>
    <col min="1799" max="1799" width="19.42578125" style="75" customWidth="1"/>
    <col min="1800" max="1803" width="17.7109375" style="75" customWidth="1"/>
    <col min="1804" max="2048" width="11.42578125" style="75"/>
    <col min="2049" max="2049" width="65.140625" style="75" customWidth="1"/>
    <col min="2050" max="2054" width="17.7109375" style="75" customWidth="1"/>
    <col min="2055" max="2055" width="19.42578125" style="75" customWidth="1"/>
    <col min="2056" max="2059" width="17.7109375" style="75" customWidth="1"/>
    <col min="2060" max="2304" width="11.42578125" style="75"/>
    <col min="2305" max="2305" width="65.140625" style="75" customWidth="1"/>
    <col min="2306" max="2310" width="17.7109375" style="75" customWidth="1"/>
    <col min="2311" max="2311" width="19.42578125" style="75" customWidth="1"/>
    <col min="2312" max="2315" width="17.7109375" style="75" customWidth="1"/>
    <col min="2316" max="2560" width="11.42578125" style="75"/>
    <col min="2561" max="2561" width="65.140625" style="75" customWidth="1"/>
    <col min="2562" max="2566" width="17.7109375" style="75" customWidth="1"/>
    <col min="2567" max="2567" width="19.42578125" style="75" customWidth="1"/>
    <col min="2568" max="2571" width="17.7109375" style="75" customWidth="1"/>
    <col min="2572" max="2816" width="11.42578125" style="75"/>
    <col min="2817" max="2817" width="65.140625" style="75" customWidth="1"/>
    <col min="2818" max="2822" width="17.7109375" style="75" customWidth="1"/>
    <col min="2823" max="2823" width="19.42578125" style="75" customWidth="1"/>
    <col min="2824" max="2827" width="17.7109375" style="75" customWidth="1"/>
    <col min="2828" max="3072" width="11.42578125" style="75"/>
    <col min="3073" max="3073" width="65.140625" style="75" customWidth="1"/>
    <col min="3074" max="3078" width="17.7109375" style="75" customWidth="1"/>
    <col min="3079" max="3079" width="19.42578125" style="75" customWidth="1"/>
    <col min="3080" max="3083" width="17.7109375" style="75" customWidth="1"/>
    <col min="3084" max="3328" width="11.42578125" style="75"/>
    <col min="3329" max="3329" width="65.140625" style="75" customWidth="1"/>
    <col min="3330" max="3334" width="17.7109375" style="75" customWidth="1"/>
    <col min="3335" max="3335" width="19.42578125" style="75" customWidth="1"/>
    <col min="3336" max="3339" width="17.7109375" style="75" customWidth="1"/>
    <col min="3340" max="3584" width="11.42578125" style="75"/>
    <col min="3585" max="3585" width="65.140625" style="75" customWidth="1"/>
    <col min="3586" max="3590" width="17.7109375" style="75" customWidth="1"/>
    <col min="3591" max="3591" width="19.42578125" style="75" customWidth="1"/>
    <col min="3592" max="3595" width="17.7109375" style="75" customWidth="1"/>
    <col min="3596" max="3840" width="11.42578125" style="75"/>
    <col min="3841" max="3841" width="65.140625" style="75" customWidth="1"/>
    <col min="3842" max="3846" width="17.7109375" style="75" customWidth="1"/>
    <col min="3847" max="3847" width="19.42578125" style="75" customWidth="1"/>
    <col min="3848" max="3851" width="17.7109375" style="75" customWidth="1"/>
    <col min="3852" max="4096" width="11.42578125" style="75"/>
    <col min="4097" max="4097" width="65.140625" style="75" customWidth="1"/>
    <col min="4098" max="4102" width="17.7109375" style="75" customWidth="1"/>
    <col min="4103" max="4103" width="19.42578125" style="75" customWidth="1"/>
    <col min="4104" max="4107" width="17.7109375" style="75" customWidth="1"/>
    <col min="4108" max="4352" width="11.42578125" style="75"/>
    <col min="4353" max="4353" width="65.140625" style="75" customWidth="1"/>
    <col min="4354" max="4358" width="17.7109375" style="75" customWidth="1"/>
    <col min="4359" max="4359" width="19.42578125" style="75" customWidth="1"/>
    <col min="4360" max="4363" width="17.7109375" style="75" customWidth="1"/>
    <col min="4364" max="4608" width="11.42578125" style="75"/>
    <col min="4609" max="4609" width="65.140625" style="75" customWidth="1"/>
    <col min="4610" max="4614" width="17.7109375" style="75" customWidth="1"/>
    <col min="4615" max="4615" width="19.42578125" style="75" customWidth="1"/>
    <col min="4616" max="4619" width="17.7109375" style="75" customWidth="1"/>
    <col min="4620" max="4864" width="11.42578125" style="75"/>
    <col min="4865" max="4865" width="65.140625" style="75" customWidth="1"/>
    <col min="4866" max="4870" width="17.7109375" style="75" customWidth="1"/>
    <col min="4871" max="4871" width="19.42578125" style="75" customWidth="1"/>
    <col min="4872" max="4875" width="17.7109375" style="75" customWidth="1"/>
    <col min="4876" max="5120" width="11.42578125" style="75"/>
    <col min="5121" max="5121" width="65.140625" style="75" customWidth="1"/>
    <col min="5122" max="5126" width="17.7109375" style="75" customWidth="1"/>
    <col min="5127" max="5127" width="19.42578125" style="75" customWidth="1"/>
    <col min="5128" max="5131" width="17.7109375" style="75" customWidth="1"/>
    <col min="5132" max="5376" width="11.42578125" style="75"/>
    <col min="5377" max="5377" width="65.140625" style="75" customWidth="1"/>
    <col min="5378" max="5382" width="17.7109375" style="75" customWidth="1"/>
    <col min="5383" max="5383" width="19.42578125" style="75" customWidth="1"/>
    <col min="5384" max="5387" width="17.7109375" style="75" customWidth="1"/>
    <col min="5388" max="5632" width="11.42578125" style="75"/>
    <col min="5633" max="5633" width="65.140625" style="75" customWidth="1"/>
    <col min="5634" max="5638" width="17.7109375" style="75" customWidth="1"/>
    <col min="5639" max="5639" width="19.42578125" style="75" customWidth="1"/>
    <col min="5640" max="5643" width="17.7109375" style="75" customWidth="1"/>
    <col min="5644" max="5888" width="11.42578125" style="75"/>
    <col min="5889" max="5889" width="65.140625" style="75" customWidth="1"/>
    <col min="5890" max="5894" width="17.7109375" style="75" customWidth="1"/>
    <col min="5895" max="5895" width="19.42578125" style="75" customWidth="1"/>
    <col min="5896" max="5899" width="17.7109375" style="75" customWidth="1"/>
    <col min="5900" max="6144" width="11.42578125" style="75"/>
    <col min="6145" max="6145" width="65.140625" style="75" customWidth="1"/>
    <col min="6146" max="6150" width="17.7109375" style="75" customWidth="1"/>
    <col min="6151" max="6151" width="19.42578125" style="75" customWidth="1"/>
    <col min="6152" max="6155" width="17.7109375" style="75" customWidth="1"/>
    <col min="6156" max="6400" width="11.42578125" style="75"/>
    <col min="6401" max="6401" width="65.140625" style="75" customWidth="1"/>
    <col min="6402" max="6406" width="17.7109375" style="75" customWidth="1"/>
    <col min="6407" max="6407" width="19.42578125" style="75" customWidth="1"/>
    <col min="6408" max="6411" width="17.7109375" style="75" customWidth="1"/>
    <col min="6412" max="6656" width="11.42578125" style="75"/>
    <col min="6657" max="6657" width="65.140625" style="75" customWidth="1"/>
    <col min="6658" max="6662" width="17.7109375" style="75" customWidth="1"/>
    <col min="6663" max="6663" width="19.42578125" style="75" customWidth="1"/>
    <col min="6664" max="6667" width="17.7109375" style="75" customWidth="1"/>
    <col min="6668" max="6912" width="11.42578125" style="75"/>
    <col min="6913" max="6913" width="65.140625" style="75" customWidth="1"/>
    <col min="6914" max="6918" width="17.7109375" style="75" customWidth="1"/>
    <col min="6919" max="6919" width="19.42578125" style="75" customWidth="1"/>
    <col min="6920" max="6923" width="17.7109375" style="75" customWidth="1"/>
    <col min="6924" max="7168" width="11.42578125" style="75"/>
    <col min="7169" max="7169" width="65.140625" style="75" customWidth="1"/>
    <col min="7170" max="7174" width="17.7109375" style="75" customWidth="1"/>
    <col min="7175" max="7175" width="19.42578125" style="75" customWidth="1"/>
    <col min="7176" max="7179" width="17.7109375" style="75" customWidth="1"/>
    <col min="7180" max="7424" width="11.42578125" style="75"/>
    <col min="7425" max="7425" width="65.140625" style="75" customWidth="1"/>
    <col min="7426" max="7430" width="17.7109375" style="75" customWidth="1"/>
    <col min="7431" max="7431" width="19.42578125" style="75" customWidth="1"/>
    <col min="7432" max="7435" width="17.7109375" style="75" customWidth="1"/>
    <col min="7436" max="7680" width="11.42578125" style="75"/>
    <col min="7681" max="7681" width="65.140625" style="75" customWidth="1"/>
    <col min="7682" max="7686" width="17.7109375" style="75" customWidth="1"/>
    <col min="7687" max="7687" width="19.42578125" style="75" customWidth="1"/>
    <col min="7688" max="7691" width="17.7109375" style="75" customWidth="1"/>
    <col min="7692" max="7936" width="11.42578125" style="75"/>
    <col min="7937" max="7937" width="65.140625" style="75" customWidth="1"/>
    <col min="7938" max="7942" width="17.7109375" style="75" customWidth="1"/>
    <col min="7943" max="7943" width="19.42578125" style="75" customWidth="1"/>
    <col min="7944" max="7947" width="17.7109375" style="75" customWidth="1"/>
    <col min="7948" max="8192" width="11.42578125" style="75"/>
    <col min="8193" max="8193" width="65.140625" style="75" customWidth="1"/>
    <col min="8194" max="8198" width="17.7109375" style="75" customWidth="1"/>
    <col min="8199" max="8199" width="19.42578125" style="75" customWidth="1"/>
    <col min="8200" max="8203" width="17.7109375" style="75" customWidth="1"/>
    <col min="8204" max="8448" width="11.42578125" style="75"/>
    <col min="8449" max="8449" width="65.140625" style="75" customWidth="1"/>
    <col min="8450" max="8454" width="17.7109375" style="75" customWidth="1"/>
    <col min="8455" max="8455" width="19.42578125" style="75" customWidth="1"/>
    <col min="8456" max="8459" width="17.7109375" style="75" customWidth="1"/>
    <col min="8460" max="8704" width="11.42578125" style="75"/>
    <col min="8705" max="8705" width="65.140625" style="75" customWidth="1"/>
    <col min="8706" max="8710" width="17.7109375" style="75" customWidth="1"/>
    <col min="8711" max="8711" width="19.42578125" style="75" customWidth="1"/>
    <col min="8712" max="8715" width="17.7109375" style="75" customWidth="1"/>
    <col min="8716" max="8960" width="11.42578125" style="75"/>
    <col min="8961" max="8961" width="65.140625" style="75" customWidth="1"/>
    <col min="8962" max="8966" width="17.7109375" style="75" customWidth="1"/>
    <col min="8967" max="8967" width="19.42578125" style="75" customWidth="1"/>
    <col min="8968" max="8971" width="17.7109375" style="75" customWidth="1"/>
    <col min="8972" max="9216" width="11.42578125" style="75"/>
    <col min="9217" max="9217" width="65.140625" style="75" customWidth="1"/>
    <col min="9218" max="9222" width="17.7109375" style="75" customWidth="1"/>
    <col min="9223" max="9223" width="19.42578125" style="75" customWidth="1"/>
    <col min="9224" max="9227" width="17.7109375" style="75" customWidth="1"/>
    <col min="9228" max="9472" width="11.42578125" style="75"/>
    <col min="9473" max="9473" width="65.140625" style="75" customWidth="1"/>
    <col min="9474" max="9478" width="17.7109375" style="75" customWidth="1"/>
    <col min="9479" max="9479" width="19.42578125" style="75" customWidth="1"/>
    <col min="9480" max="9483" width="17.7109375" style="75" customWidth="1"/>
    <col min="9484" max="9728" width="11.42578125" style="75"/>
    <col min="9729" max="9729" width="65.140625" style="75" customWidth="1"/>
    <col min="9730" max="9734" width="17.7109375" style="75" customWidth="1"/>
    <col min="9735" max="9735" width="19.42578125" style="75" customWidth="1"/>
    <col min="9736" max="9739" width="17.7109375" style="75" customWidth="1"/>
    <col min="9740" max="9984" width="11.42578125" style="75"/>
    <col min="9985" max="9985" width="65.140625" style="75" customWidth="1"/>
    <col min="9986" max="9990" width="17.7109375" style="75" customWidth="1"/>
    <col min="9991" max="9991" width="19.42578125" style="75" customWidth="1"/>
    <col min="9992" max="9995" width="17.7109375" style="75" customWidth="1"/>
    <col min="9996" max="10240" width="11.42578125" style="75"/>
    <col min="10241" max="10241" width="65.140625" style="75" customWidth="1"/>
    <col min="10242" max="10246" width="17.7109375" style="75" customWidth="1"/>
    <col min="10247" max="10247" width="19.42578125" style="75" customWidth="1"/>
    <col min="10248" max="10251" width="17.7109375" style="75" customWidth="1"/>
    <col min="10252" max="10496" width="11.42578125" style="75"/>
    <col min="10497" max="10497" width="65.140625" style="75" customWidth="1"/>
    <col min="10498" max="10502" width="17.7109375" style="75" customWidth="1"/>
    <col min="10503" max="10503" width="19.42578125" style="75" customWidth="1"/>
    <col min="10504" max="10507" width="17.7109375" style="75" customWidth="1"/>
    <col min="10508" max="10752" width="11.42578125" style="75"/>
    <col min="10753" max="10753" width="65.140625" style="75" customWidth="1"/>
    <col min="10754" max="10758" width="17.7109375" style="75" customWidth="1"/>
    <col min="10759" max="10759" width="19.42578125" style="75" customWidth="1"/>
    <col min="10760" max="10763" width="17.7109375" style="75" customWidth="1"/>
    <col min="10764" max="11008" width="11.42578125" style="75"/>
    <col min="11009" max="11009" width="65.140625" style="75" customWidth="1"/>
    <col min="11010" max="11014" width="17.7109375" style="75" customWidth="1"/>
    <col min="11015" max="11015" width="19.42578125" style="75" customWidth="1"/>
    <col min="11016" max="11019" width="17.7109375" style="75" customWidth="1"/>
    <col min="11020" max="11264" width="11.42578125" style="75"/>
    <col min="11265" max="11265" width="65.140625" style="75" customWidth="1"/>
    <col min="11266" max="11270" width="17.7109375" style="75" customWidth="1"/>
    <col min="11271" max="11271" width="19.42578125" style="75" customWidth="1"/>
    <col min="11272" max="11275" width="17.7109375" style="75" customWidth="1"/>
    <col min="11276" max="11520" width="11.42578125" style="75"/>
    <col min="11521" max="11521" width="65.140625" style="75" customWidth="1"/>
    <col min="11522" max="11526" width="17.7109375" style="75" customWidth="1"/>
    <col min="11527" max="11527" width="19.42578125" style="75" customWidth="1"/>
    <col min="11528" max="11531" width="17.7109375" style="75" customWidth="1"/>
    <col min="11532" max="11776" width="11.42578125" style="75"/>
    <col min="11777" max="11777" width="65.140625" style="75" customWidth="1"/>
    <col min="11778" max="11782" width="17.7109375" style="75" customWidth="1"/>
    <col min="11783" max="11783" width="19.42578125" style="75" customWidth="1"/>
    <col min="11784" max="11787" width="17.7109375" style="75" customWidth="1"/>
    <col min="11788" max="12032" width="11.42578125" style="75"/>
    <col min="12033" max="12033" width="65.140625" style="75" customWidth="1"/>
    <col min="12034" max="12038" width="17.7109375" style="75" customWidth="1"/>
    <col min="12039" max="12039" width="19.42578125" style="75" customWidth="1"/>
    <col min="12040" max="12043" width="17.7109375" style="75" customWidth="1"/>
    <col min="12044" max="12288" width="11.42578125" style="75"/>
    <col min="12289" max="12289" width="65.140625" style="75" customWidth="1"/>
    <col min="12290" max="12294" width="17.7109375" style="75" customWidth="1"/>
    <col min="12295" max="12295" width="19.42578125" style="75" customWidth="1"/>
    <col min="12296" max="12299" width="17.7109375" style="75" customWidth="1"/>
    <col min="12300" max="12544" width="11.42578125" style="75"/>
    <col min="12545" max="12545" width="65.140625" style="75" customWidth="1"/>
    <col min="12546" max="12550" width="17.7109375" style="75" customWidth="1"/>
    <col min="12551" max="12551" width="19.42578125" style="75" customWidth="1"/>
    <col min="12552" max="12555" width="17.7109375" style="75" customWidth="1"/>
    <col min="12556" max="12800" width="11.42578125" style="75"/>
    <col min="12801" max="12801" width="65.140625" style="75" customWidth="1"/>
    <col min="12802" max="12806" width="17.7109375" style="75" customWidth="1"/>
    <col min="12807" max="12807" width="19.42578125" style="75" customWidth="1"/>
    <col min="12808" max="12811" width="17.7109375" style="75" customWidth="1"/>
    <col min="12812" max="13056" width="11.42578125" style="75"/>
    <col min="13057" max="13057" width="65.140625" style="75" customWidth="1"/>
    <col min="13058" max="13062" width="17.7109375" style="75" customWidth="1"/>
    <col min="13063" max="13063" width="19.42578125" style="75" customWidth="1"/>
    <col min="13064" max="13067" width="17.7109375" style="75" customWidth="1"/>
    <col min="13068" max="13312" width="11.42578125" style="75"/>
    <col min="13313" max="13313" width="65.140625" style="75" customWidth="1"/>
    <col min="13314" max="13318" width="17.7109375" style="75" customWidth="1"/>
    <col min="13319" max="13319" width="19.42578125" style="75" customWidth="1"/>
    <col min="13320" max="13323" width="17.7109375" style="75" customWidth="1"/>
    <col min="13324" max="13568" width="11.42578125" style="75"/>
    <col min="13569" max="13569" width="65.140625" style="75" customWidth="1"/>
    <col min="13570" max="13574" width="17.7109375" style="75" customWidth="1"/>
    <col min="13575" max="13575" width="19.42578125" style="75" customWidth="1"/>
    <col min="13576" max="13579" width="17.7109375" style="75" customWidth="1"/>
    <col min="13580" max="13824" width="11.42578125" style="75"/>
    <col min="13825" max="13825" width="65.140625" style="75" customWidth="1"/>
    <col min="13826" max="13830" width="17.7109375" style="75" customWidth="1"/>
    <col min="13831" max="13831" width="19.42578125" style="75" customWidth="1"/>
    <col min="13832" max="13835" width="17.7109375" style="75" customWidth="1"/>
    <col min="13836" max="14080" width="11.42578125" style="75"/>
    <col min="14081" max="14081" width="65.140625" style="75" customWidth="1"/>
    <col min="14082" max="14086" width="17.7109375" style="75" customWidth="1"/>
    <col min="14087" max="14087" width="19.42578125" style="75" customWidth="1"/>
    <col min="14088" max="14091" width="17.7109375" style="75" customWidth="1"/>
    <col min="14092" max="14336" width="11.42578125" style="75"/>
    <col min="14337" max="14337" width="65.140625" style="75" customWidth="1"/>
    <col min="14338" max="14342" width="17.7109375" style="75" customWidth="1"/>
    <col min="14343" max="14343" width="19.42578125" style="75" customWidth="1"/>
    <col min="14344" max="14347" width="17.7109375" style="75" customWidth="1"/>
    <col min="14348" max="14592" width="11.42578125" style="75"/>
    <col min="14593" max="14593" width="65.140625" style="75" customWidth="1"/>
    <col min="14594" max="14598" width="17.7109375" style="75" customWidth="1"/>
    <col min="14599" max="14599" width="19.42578125" style="75" customWidth="1"/>
    <col min="14600" max="14603" width="17.7109375" style="75" customWidth="1"/>
    <col min="14604" max="14848" width="11.42578125" style="75"/>
    <col min="14849" max="14849" width="65.140625" style="75" customWidth="1"/>
    <col min="14850" max="14854" width="17.7109375" style="75" customWidth="1"/>
    <col min="14855" max="14855" width="19.42578125" style="75" customWidth="1"/>
    <col min="14856" max="14859" width="17.7109375" style="75" customWidth="1"/>
    <col min="14860" max="15104" width="11.42578125" style="75"/>
    <col min="15105" max="15105" width="65.140625" style="75" customWidth="1"/>
    <col min="15106" max="15110" width="17.7109375" style="75" customWidth="1"/>
    <col min="15111" max="15111" width="19.42578125" style="75" customWidth="1"/>
    <col min="15112" max="15115" width="17.7109375" style="75" customWidth="1"/>
    <col min="15116" max="15360" width="11.42578125" style="75"/>
    <col min="15361" max="15361" width="65.140625" style="75" customWidth="1"/>
    <col min="15362" max="15366" width="17.7109375" style="75" customWidth="1"/>
    <col min="15367" max="15367" width="19.42578125" style="75" customWidth="1"/>
    <col min="15368" max="15371" width="17.7109375" style="75" customWidth="1"/>
    <col min="15372" max="15616" width="11.42578125" style="75"/>
    <col min="15617" max="15617" width="65.140625" style="75" customWidth="1"/>
    <col min="15618" max="15622" width="17.7109375" style="75" customWidth="1"/>
    <col min="15623" max="15623" width="19.42578125" style="75" customWidth="1"/>
    <col min="15624" max="15627" width="17.7109375" style="75" customWidth="1"/>
    <col min="15628" max="15872" width="11.42578125" style="75"/>
    <col min="15873" max="15873" width="65.140625" style="75" customWidth="1"/>
    <col min="15874" max="15878" width="17.7109375" style="75" customWidth="1"/>
    <col min="15879" max="15879" width="19.42578125" style="75" customWidth="1"/>
    <col min="15880" max="15883" width="17.7109375" style="75" customWidth="1"/>
    <col min="15884" max="16128" width="11.42578125" style="75"/>
    <col min="16129" max="16129" width="65.140625" style="75" customWidth="1"/>
    <col min="16130" max="16134" width="17.7109375" style="75" customWidth="1"/>
    <col min="16135" max="16135" width="19.42578125" style="75" customWidth="1"/>
    <col min="16136" max="16139" width="17.7109375" style="75" customWidth="1"/>
    <col min="16140" max="16384" width="11.42578125" style="75"/>
  </cols>
  <sheetData>
    <row r="1" spans="1:11" s="110" customFormat="1" ht="21" customHeight="1" x14ac:dyDescent="0.25">
      <c r="A1" s="108" t="s">
        <v>107</v>
      </c>
      <c r="B1" s="109"/>
    </row>
    <row r="2" spans="1:11" s="110" customFormat="1" ht="19.5" customHeight="1" x14ac:dyDescent="0.25">
      <c r="A2" s="68" t="s">
        <v>1251</v>
      </c>
      <c r="B2" s="109"/>
      <c r="C2" s="111"/>
      <c r="D2" s="111"/>
      <c r="E2" s="111"/>
      <c r="F2" s="111"/>
      <c r="G2" s="111"/>
      <c r="H2" s="111"/>
      <c r="I2" s="111"/>
      <c r="J2" s="111"/>
      <c r="K2" s="112" t="s">
        <v>109</v>
      </c>
    </row>
    <row r="3" spans="1:11" s="110" customFormat="1" ht="22.5" customHeight="1" x14ac:dyDescent="0.25">
      <c r="A3" s="63" t="s">
        <v>110</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ht="21.75" hidden="1" customHeight="1" x14ac:dyDescent="0.25">
      <c r="A6" s="967" t="s">
        <v>1252</v>
      </c>
      <c r="B6" s="968"/>
      <c r="C6" s="968"/>
      <c r="D6" s="968"/>
      <c r="E6" s="111"/>
      <c r="F6" s="111"/>
      <c r="G6" s="111"/>
      <c r="H6" s="111"/>
      <c r="I6" s="111"/>
      <c r="J6" s="111"/>
      <c r="K6" s="111"/>
    </row>
    <row r="7" spans="1:11" s="110" customFormat="1" ht="21.75" hidden="1" customHeight="1" x14ac:dyDescent="0.25">
      <c r="A7" s="111"/>
      <c r="B7" s="111"/>
      <c r="C7" s="111"/>
      <c r="D7" s="111"/>
      <c r="E7" s="111"/>
      <c r="F7" s="111"/>
      <c r="G7" s="111"/>
      <c r="H7" s="111"/>
      <c r="I7" s="111"/>
      <c r="J7" s="111"/>
      <c r="K7" s="111"/>
    </row>
    <row r="8" spans="1:11" s="110" customFormat="1" ht="38.25" hidden="1" customHeight="1" x14ac:dyDescent="0.3">
      <c r="A8" s="969" t="s">
        <v>1253</v>
      </c>
      <c r="B8" s="970"/>
      <c r="C8" s="970"/>
      <c r="D8" s="970"/>
      <c r="E8" s="970"/>
      <c r="F8" s="970"/>
      <c r="G8" s="971"/>
      <c r="H8" s="111"/>
      <c r="I8" s="111"/>
      <c r="J8" s="111"/>
      <c r="K8" s="111"/>
    </row>
    <row r="9" spans="1:11" s="110" customFormat="1" ht="37.5" hidden="1" customHeight="1" x14ac:dyDescent="0.3">
      <c r="A9" s="969" t="s">
        <v>1254</v>
      </c>
      <c r="B9" s="972"/>
      <c r="C9" s="972"/>
      <c r="D9" s="972"/>
      <c r="E9" s="972"/>
      <c r="F9" s="972"/>
      <c r="G9" s="111"/>
      <c r="H9" s="111"/>
      <c r="I9" s="111"/>
      <c r="J9" s="111"/>
      <c r="K9" s="111"/>
    </row>
    <row r="10" spans="1:11" s="110" customFormat="1" ht="20.25" hidden="1" customHeight="1" x14ac:dyDescent="0.3">
      <c r="A10" s="973" t="s">
        <v>1255</v>
      </c>
      <c r="B10" s="971"/>
      <c r="C10" s="971"/>
      <c r="D10" s="971"/>
      <c r="E10" s="971"/>
      <c r="F10" s="971"/>
      <c r="G10" s="111"/>
      <c r="H10" s="111"/>
      <c r="I10" s="111"/>
      <c r="J10" s="111"/>
      <c r="K10" s="111"/>
    </row>
    <row r="11" spans="1:11" s="110" customFormat="1" ht="22.5" hidden="1" customHeight="1" x14ac:dyDescent="0.3">
      <c r="A11" s="973" t="s">
        <v>1256</v>
      </c>
      <c r="B11" s="974"/>
      <c r="C11" s="974"/>
      <c r="D11" s="974"/>
      <c r="E11" s="974"/>
      <c r="F11" s="974"/>
    </row>
    <row r="12" spans="1:11" s="110" customFormat="1" ht="23.25" hidden="1" customHeight="1" x14ac:dyDescent="0.3">
      <c r="A12" s="973" t="s">
        <v>1257</v>
      </c>
      <c r="B12" s="974"/>
      <c r="C12" s="974"/>
      <c r="D12" s="975"/>
      <c r="E12" s="976"/>
      <c r="F12" s="976"/>
      <c r="G12" s="159"/>
      <c r="H12" s="977"/>
      <c r="I12" s="977"/>
      <c r="K12" s="160"/>
    </row>
    <row r="13" spans="1:11" s="110" customFormat="1" ht="39.75" hidden="1" customHeight="1" x14ac:dyDescent="0.3">
      <c r="A13" s="969" t="s">
        <v>1258</v>
      </c>
      <c r="B13" s="978"/>
      <c r="C13" s="978"/>
      <c r="D13" s="978"/>
      <c r="E13" s="978"/>
      <c r="F13" s="978"/>
      <c r="G13" s="159"/>
      <c r="H13" s="160"/>
      <c r="I13" s="160"/>
      <c r="K13" s="160"/>
    </row>
    <row r="14" spans="1:11" s="110" customFormat="1" ht="18.75" customHeight="1" x14ac:dyDescent="0.25">
      <c r="A14" s="159"/>
      <c r="D14" s="160"/>
      <c r="E14" s="160"/>
      <c r="F14" s="160"/>
      <c r="G14" s="159"/>
      <c r="H14" s="160"/>
      <c r="I14" s="160"/>
      <c r="K14" s="160"/>
    </row>
    <row r="15" spans="1:11" s="110" customFormat="1" x14ac:dyDescent="0.25">
      <c r="A15" s="114" t="s">
        <v>112</v>
      </c>
      <c r="B15" s="114" t="s">
        <v>113</v>
      </c>
      <c r="C15" s="114" t="s">
        <v>114</v>
      </c>
      <c r="D15" s="114"/>
      <c r="E15" s="115" t="s">
        <v>115</v>
      </c>
      <c r="F15" s="115"/>
      <c r="G15" s="114" t="s">
        <v>116</v>
      </c>
      <c r="H15" s="71" t="s">
        <v>117</v>
      </c>
      <c r="I15" s="71"/>
      <c r="J15" s="114" t="s">
        <v>118</v>
      </c>
      <c r="K15" s="114" t="s">
        <v>119</v>
      </c>
    </row>
    <row r="16" spans="1:11" s="116" customFormat="1" x14ac:dyDescent="0.25">
      <c r="A16" s="64" t="s">
        <v>120</v>
      </c>
      <c r="B16" s="61" t="s">
        <v>121</v>
      </c>
      <c r="C16" s="61" t="s">
        <v>122</v>
      </c>
      <c r="D16" s="61" t="s">
        <v>123</v>
      </c>
      <c r="E16" s="61" t="s">
        <v>124</v>
      </c>
      <c r="F16" s="61"/>
      <c r="G16" s="61" t="s">
        <v>125</v>
      </c>
      <c r="H16" s="61" t="s">
        <v>126</v>
      </c>
      <c r="I16" s="61"/>
      <c r="J16" s="61" t="s">
        <v>298</v>
      </c>
      <c r="K16" s="73" t="s">
        <v>128</v>
      </c>
    </row>
    <row r="17" spans="1:11" s="116" customFormat="1" x14ac:dyDescent="0.25">
      <c r="A17" s="64"/>
      <c r="B17" s="61"/>
      <c r="C17" s="61"/>
      <c r="D17" s="61"/>
      <c r="E17" s="117" t="s">
        <v>129</v>
      </c>
      <c r="F17" s="117" t="s">
        <v>130</v>
      </c>
      <c r="G17" s="61"/>
      <c r="H17" s="117" t="s">
        <v>129</v>
      </c>
      <c r="I17" s="117" t="s">
        <v>130</v>
      </c>
      <c r="J17" s="61"/>
      <c r="K17" s="73"/>
    </row>
    <row r="18" spans="1:11" ht="15.95" customHeight="1" x14ac:dyDescent="0.25">
      <c r="A18" s="118" t="s">
        <v>131</v>
      </c>
      <c r="B18" s="119"/>
      <c r="C18" s="119"/>
      <c r="D18" s="119"/>
      <c r="E18" s="119"/>
      <c r="F18" s="119"/>
      <c r="G18" s="119"/>
      <c r="H18" s="119"/>
      <c r="I18" s="119"/>
      <c r="J18" s="119"/>
      <c r="K18" s="120">
        <f>SUM(K19)</f>
        <v>0</v>
      </c>
    </row>
    <row r="19" spans="1:11" ht="19.5" customHeight="1" x14ac:dyDescent="0.25">
      <c r="A19" s="121"/>
      <c r="B19" s="122"/>
      <c r="C19" s="122"/>
      <c r="D19" s="123"/>
      <c r="E19" s="123"/>
      <c r="F19" s="123"/>
      <c r="G19" s="122"/>
      <c r="H19" s="122"/>
      <c r="I19" s="122"/>
      <c r="J19" s="122"/>
      <c r="K19" s="124"/>
    </row>
    <row r="20" spans="1:11" ht="15.95" customHeight="1" x14ac:dyDescent="0.25">
      <c r="A20" s="118" t="s">
        <v>132</v>
      </c>
      <c r="B20" s="119"/>
      <c r="C20" s="119"/>
      <c r="D20" s="125"/>
      <c r="E20" s="125"/>
      <c r="F20" s="125"/>
      <c r="G20" s="119"/>
      <c r="H20" s="119"/>
      <c r="I20" s="119"/>
      <c r="J20" s="119"/>
      <c r="K20" s="120">
        <f>SUM(K21:K25)</f>
        <v>147947000</v>
      </c>
    </row>
    <row r="21" spans="1:11" ht="15.95" customHeight="1" x14ac:dyDescent="0.25">
      <c r="A21" s="218" t="s">
        <v>1259</v>
      </c>
      <c r="B21" s="122" t="s">
        <v>1260</v>
      </c>
      <c r="C21" s="122" t="s">
        <v>139</v>
      </c>
      <c r="D21" s="510">
        <v>1.4999999999999999E-2</v>
      </c>
      <c r="E21" s="884">
        <v>8.0000000000000002E-3</v>
      </c>
      <c r="F21" s="123">
        <v>0.06</v>
      </c>
      <c r="G21" s="301" t="s">
        <v>843</v>
      </c>
      <c r="H21" s="301" t="s">
        <v>843</v>
      </c>
      <c r="I21" s="301" t="s">
        <v>843</v>
      </c>
      <c r="J21" s="301" t="s">
        <v>1261</v>
      </c>
      <c r="K21" s="124">
        <v>71344000</v>
      </c>
    </row>
    <row r="22" spans="1:11" ht="15.95" customHeight="1" x14ac:dyDescent="0.25">
      <c r="A22" s="218" t="s">
        <v>1262</v>
      </c>
      <c r="B22" s="122" t="s">
        <v>1263</v>
      </c>
      <c r="C22" s="122" t="s">
        <v>139</v>
      </c>
      <c r="D22" s="529">
        <v>1.26E-2</v>
      </c>
      <c r="E22" s="123"/>
      <c r="F22" s="123"/>
      <c r="G22" s="122"/>
      <c r="H22" s="301" t="s">
        <v>843</v>
      </c>
      <c r="I22" s="301" t="s">
        <v>843</v>
      </c>
      <c r="J22" s="301" t="str">
        <f>+J21</f>
        <v>OGI 1841</v>
      </c>
      <c r="K22" s="124">
        <v>40513200</v>
      </c>
    </row>
    <row r="23" spans="1:11" ht="15.95" customHeight="1" x14ac:dyDescent="0.25">
      <c r="A23" s="218" t="s">
        <v>1264</v>
      </c>
      <c r="B23" s="122" t="s">
        <v>1263</v>
      </c>
      <c r="C23" s="122" t="s">
        <v>139</v>
      </c>
      <c r="D23" s="123" t="s">
        <v>733</v>
      </c>
      <c r="E23" s="123"/>
      <c r="F23" s="123"/>
      <c r="G23" s="122"/>
      <c r="H23" s="305">
        <v>460</v>
      </c>
      <c r="I23" s="305">
        <v>1370</v>
      </c>
      <c r="J23" s="301" t="str">
        <f>+J22</f>
        <v>OGI 1841</v>
      </c>
      <c r="K23" s="124">
        <v>35926800</v>
      </c>
    </row>
    <row r="24" spans="1:11" ht="15.95" customHeight="1" x14ac:dyDescent="0.25">
      <c r="A24" s="218" t="s">
        <v>313</v>
      </c>
      <c r="B24" s="122" t="s">
        <v>1265</v>
      </c>
      <c r="C24" s="122" t="s">
        <v>417</v>
      </c>
      <c r="D24" s="123">
        <v>0.05</v>
      </c>
      <c r="E24" s="123">
        <v>0.05</v>
      </c>
      <c r="F24" s="123">
        <v>0.1</v>
      </c>
      <c r="G24" s="122"/>
      <c r="H24" s="124">
        <v>390</v>
      </c>
      <c r="I24" s="124">
        <v>770</v>
      </c>
      <c r="J24" s="301" t="str">
        <f>+J23</f>
        <v>OGI 1841</v>
      </c>
      <c r="K24" s="124">
        <v>163000</v>
      </c>
    </row>
    <row r="25" spans="1:11" ht="15.95" customHeight="1" x14ac:dyDescent="0.25">
      <c r="A25" s="121"/>
      <c r="B25" s="122"/>
      <c r="C25" s="122"/>
      <c r="D25" s="123"/>
      <c r="E25" s="123"/>
      <c r="F25" s="123"/>
      <c r="G25" s="122"/>
      <c r="H25" s="122"/>
      <c r="I25" s="122"/>
      <c r="J25" s="122"/>
      <c r="K25" s="124"/>
    </row>
    <row r="26" spans="1:11" ht="15.95" customHeight="1" x14ac:dyDescent="0.25">
      <c r="A26" s="133" t="s">
        <v>149</v>
      </c>
      <c r="B26" s="134"/>
      <c r="C26" s="134"/>
      <c r="D26" s="135"/>
      <c r="E26" s="135"/>
      <c r="F26" s="135"/>
      <c r="G26" s="134"/>
      <c r="H26" s="134"/>
      <c r="I26" s="134"/>
      <c r="J26" s="134"/>
      <c r="K26" s="136">
        <f>SUM(K27:K28)</f>
        <v>33880</v>
      </c>
    </row>
    <row r="27" spans="1:11" ht="15.95" customHeight="1" x14ac:dyDescent="0.25">
      <c r="A27" s="121" t="s">
        <v>152</v>
      </c>
      <c r="B27" s="140" t="s">
        <v>318</v>
      </c>
      <c r="C27" s="140"/>
      <c r="D27" s="141"/>
      <c r="E27" s="141"/>
      <c r="F27" s="141"/>
      <c r="G27" s="140"/>
      <c r="H27" s="140"/>
      <c r="I27" s="140"/>
      <c r="J27" s="308" t="str">
        <f>+J24</f>
        <v>OGI 1841</v>
      </c>
      <c r="K27" s="142">
        <v>33880</v>
      </c>
    </row>
    <row r="28" spans="1:11" ht="15.95" customHeight="1" x14ac:dyDescent="0.25">
      <c r="A28" s="121"/>
      <c r="B28" s="140"/>
      <c r="C28" s="140"/>
      <c r="D28" s="141"/>
      <c r="E28" s="141"/>
      <c r="F28" s="141"/>
      <c r="G28" s="140"/>
      <c r="H28" s="140"/>
      <c r="I28" s="140"/>
      <c r="J28" s="140"/>
      <c r="K28" s="142"/>
    </row>
    <row r="29" spans="1:11" ht="15.95" customHeight="1" x14ac:dyDescent="0.25">
      <c r="A29" s="118" t="s">
        <v>155</v>
      </c>
      <c r="B29" s="119"/>
      <c r="C29" s="119"/>
      <c r="D29" s="125"/>
      <c r="E29" s="125"/>
      <c r="F29" s="125"/>
      <c r="G29" s="119"/>
      <c r="H29" s="119"/>
      <c r="I29" s="119"/>
      <c r="J29" s="119"/>
      <c r="K29" s="120">
        <f>SUM(K30:K33)</f>
        <v>3034472</v>
      </c>
    </row>
    <row r="30" spans="1:11" ht="15.95" customHeight="1" x14ac:dyDescent="0.25">
      <c r="A30" s="121" t="s">
        <v>1266</v>
      </c>
      <c r="B30" s="122" t="s">
        <v>1267</v>
      </c>
      <c r="C30" s="122"/>
      <c r="D30" s="123"/>
      <c r="E30" s="123"/>
      <c r="F30" s="123"/>
      <c r="G30" s="122"/>
      <c r="H30" s="979">
        <v>2E-3</v>
      </c>
      <c r="I30" s="552">
        <v>0.1</v>
      </c>
      <c r="J30" s="301" t="str">
        <f>+J27</f>
        <v>OGI 1841</v>
      </c>
      <c r="K30" s="124">
        <v>1077440</v>
      </c>
    </row>
    <row r="31" spans="1:11" s="110" customFormat="1" ht="15.95" customHeight="1" x14ac:dyDescent="0.25">
      <c r="A31" s="121" t="s">
        <v>179</v>
      </c>
      <c r="B31" s="122" t="s">
        <v>1268</v>
      </c>
      <c r="C31" s="122" t="s">
        <v>417</v>
      </c>
      <c r="D31" s="123"/>
      <c r="E31" s="123"/>
      <c r="F31" s="123"/>
      <c r="G31" s="301"/>
      <c r="H31" s="301">
        <v>1450</v>
      </c>
      <c r="I31" s="301">
        <v>4250</v>
      </c>
      <c r="J31" s="301" t="str">
        <f>+J30</f>
        <v>OGI 1841</v>
      </c>
      <c r="K31" s="124">
        <v>20552</v>
      </c>
    </row>
    <row r="32" spans="1:11" s="110" customFormat="1" ht="15.95" customHeight="1" x14ac:dyDescent="0.25">
      <c r="A32" s="121" t="s">
        <v>169</v>
      </c>
      <c r="B32" s="122" t="s">
        <v>1268</v>
      </c>
      <c r="C32" s="122" t="s">
        <v>1269</v>
      </c>
      <c r="D32" s="123"/>
      <c r="E32" s="123"/>
      <c r="F32" s="123"/>
      <c r="G32" s="122"/>
      <c r="H32" s="301">
        <v>7</v>
      </c>
      <c r="I32" s="301">
        <v>5620</v>
      </c>
      <c r="J32" s="301" t="str">
        <f>+J31</f>
        <v>OGI 1841</v>
      </c>
      <c r="K32" s="124">
        <v>1936480</v>
      </c>
    </row>
    <row r="33" spans="1:11" s="110" customFormat="1" ht="15.95" customHeight="1" x14ac:dyDescent="0.25">
      <c r="A33" s="121"/>
      <c r="B33" s="122"/>
      <c r="C33" s="122"/>
      <c r="D33" s="123"/>
      <c r="E33" s="123"/>
      <c r="F33" s="123"/>
      <c r="G33" s="122"/>
      <c r="H33" s="122"/>
      <c r="I33" s="122"/>
      <c r="J33" s="122"/>
      <c r="K33" s="124"/>
    </row>
    <row r="34" spans="1:11" ht="15.95" customHeight="1" x14ac:dyDescent="0.25">
      <c r="A34" s="118" t="s">
        <v>190</v>
      </c>
      <c r="B34" s="119"/>
      <c r="C34" s="119"/>
      <c r="D34" s="125"/>
      <c r="E34" s="125"/>
      <c r="F34" s="125"/>
      <c r="G34" s="119"/>
      <c r="H34" s="119"/>
      <c r="I34" s="119"/>
      <c r="J34" s="119"/>
      <c r="K34" s="120">
        <f>SUM(K35:K35)</f>
        <v>0</v>
      </c>
    </row>
    <row r="35" spans="1:11" ht="15.95" customHeight="1" x14ac:dyDescent="0.25">
      <c r="A35" s="147"/>
      <c r="B35" s="122"/>
      <c r="C35" s="122"/>
      <c r="D35" s="123"/>
      <c r="E35" s="123"/>
      <c r="F35" s="123"/>
      <c r="G35" s="122"/>
      <c r="H35" s="122"/>
      <c r="I35" s="122"/>
      <c r="J35" s="122"/>
      <c r="K35" s="124"/>
    </row>
    <row r="36" spans="1:11" ht="15.95" customHeight="1" x14ac:dyDescent="0.25">
      <c r="A36" s="118" t="s">
        <v>191</v>
      </c>
      <c r="B36" s="119"/>
      <c r="C36" s="119"/>
      <c r="D36" s="125"/>
      <c r="E36" s="125"/>
      <c r="F36" s="125"/>
      <c r="G36" s="119"/>
      <c r="H36" s="119"/>
      <c r="I36" s="119"/>
      <c r="J36" s="119"/>
      <c r="K36" s="120">
        <f>SUM(K37:K37)</f>
        <v>965524</v>
      </c>
    </row>
    <row r="37" spans="1:11" ht="15.95" customHeight="1" x14ac:dyDescent="0.25">
      <c r="A37" s="121" t="s">
        <v>581</v>
      </c>
      <c r="B37" s="122"/>
      <c r="C37" s="122"/>
      <c r="D37" s="123"/>
      <c r="E37" s="123"/>
      <c r="F37" s="123"/>
      <c r="G37" s="122"/>
      <c r="H37" s="122"/>
      <c r="I37" s="122"/>
      <c r="J37" s="122" t="str">
        <f>+J32</f>
        <v>OGI 1841</v>
      </c>
      <c r="K37" s="124">
        <v>965524</v>
      </c>
    </row>
    <row r="38" spans="1:11" ht="15.95" customHeight="1" x14ac:dyDescent="0.25">
      <c r="A38" s="133" t="s">
        <v>192</v>
      </c>
      <c r="B38" s="134"/>
      <c r="C38" s="134"/>
      <c r="D38" s="135"/>
      <c r="E38" s="135"/>
      <c r="F38" s="135"/>
      <c r="G38" s="134"/>
      <c r="H38" s="134"/>
      <c r="I38" s="134"/>
      <c r="J38" s="134"/>
      <c r="K38" s="136">
        <f>SUM(K39)</f>
        <v>0</v>
      </c>
    </row>
    <row r="39" spans="1:11" ht="15.95" customHeight="1" x14ac:dyDescent="0.25">
      <c r="A39" s="156" t="s">
        <v>1270</v>
      </c>
      <c r="B39" s="140" t="s">
        <v>1271</v>
      </c>
      <c r="C39" s="414"/>
      <c r="D39" s="141"/>
      <c r="E39" s="141"/>
      <c r="F39" s="141"/>
      <c r="G39" s="140"/>
      <c r="H39" s="140"/>
      <c r="I39" s="140"/>
      <c r="J39" s="140"/>
      <c r="K39" s="307">
        <v>0</v>
      </c>
    </row>
    <row r="40" spans="1:11" ht="15.95" customHeight="1" x14ac:dyDescent="0.25">
      <c r="A40" s="156" t="s">
        <v>1272</v>
      </c>
      <c r="B40" s="140" t="s">
        <v>1271</v>
      </c>
      <c r="C40" s="414"/>
      <c r="D40" s="141"/>
      <c r="E40" s="141"/>
      <c r="F40" s="141"/>
      <c r="G40" s="140"/>
      <c r="H40" s="140"/>
      <c r="I40" s="140"/>
      <c r="J40" s="140"/>
      <c r="K40" s="307">
        <v>0</v>
      </c>
    </row>
    <row r="41" spans="1:11" ht="15.95" customHeight="1" x14ac:dyDescent="0.25">
      <c r="A41" s="118" t="s">
        <v>193</v>
      </c>
      <c r="B41" s="119"/>
      <c r="C41" s="119"/>
      <c r="D41" s="125"/>
      <c r="E41" s="125"/>
      <c r="F41" s="125"/>
      <c r="G41" s="119"/>
      <c r="H41" s="119"/>
      <c r="I41" s="119"/>
      <c r="J41" s="119"/>
      <c r="K41" s="120">
        <f>+K42+K43+K44+K45+K46</f>
        <v>26055060</v>
      </c>
    </row>
    <row r="42" spans="1:11" ht="15.95" customHeight="1" x14ac:dyDescent="0.25">
      <c r="A42" s="218" t="s">
        <v>887</v>
      </c>
      <c r="B42" s="122" t="s">
        <v>1273</v>
      </c>
      <c r="C42" s="122" t="s">
        <v>145</v>
      </c>
      <c r="D42" s="123" t="s">
        <v>733</v>
      </c>
      <c r="E42" s="123"/>
      <c r="F42" s="123"/>
      <c r="G42" s="122">
        <v>1750</v>
      </c>
      <c r="H42" s="122"/>
      <c r="I42" s="122"/>
      <c r="J42" s="301" t="str">
        <f>+J37</f>
        <v>OGI 1841</v>
      </c>
      <c r="K42" s="142">
        <v>723800</v>
      </c>
    </row>
    <row r="43" spans="1:11" ht="15.95" customHeight="1" x14ac:dyDescent="0.25">
      <c r="A43" s="121" t="s">
        <v>240</v>
      </c>
      <c r="B43" s="122" t="s">
        <v>1274</v>
      </c>
      <c r="C43" s="122" t="s">
        <v>145</v>
      </c>
      <c r="D43" s="123" t="s">
        <v>733</v>
      </c>
      <c r="E43" s="123"/>
      <c r="F43" s="123"/>
      <c r="G43" s="122"/>
      <c r="H43" s="122"/>
      <c r="I43" s="122"/>
      <c r="J43" s="301" t="str">
        <f>+J42</f>
        <v>OGI 1841</v>
      </c>
      <c r="K43" s="142">
        <v>4675580</v>
      </c>
    </row>
    <row r="44" spans="1:11" ht="15.95" customHeight="1" x14ac:dyDescent="0.25">
      <c r="A44" s="275" t="s">
        <v>1275</v>
      </c>
      <c r="B44" s="122" t="s">
        <v>1276</v>
      </c>
      <c r="C44" s="122" t="s">
        <v>139</v>
      </c>
      <c r="D44" s="510">
        <v>0.03</v>
      </c>
      <c r="E44" s="547"/>
      <c r="F44" s="529"/>
      <c r="G44" s="122"/>
      <c r="H44" s="122"/>
      <c r="I44" s="122"/>
      <c r="J44" s="301" t="str">
        <f>+J43</f>
        <v>OGI 1841</v>
      </c>
      <c r="K44" s="142">
        <v>13063960</v>
      </c>
    </row>
    <row r="45" spans="1:11" ht="15.95" customHeight="1" x14ac:dyDescent="0.25">
      <c r="A45" s="218" t="s">
        <v>183</v>
      </c>
      <c r="B45" s="122" t="s">
        <v>1277</v>
      </c>
      <c r="C45" s="122"/>
      <c r="D45" s="510">
        <v>4.0000000000000001E-3</v>
      </c>
      <c r="E45" s="901"/>
      <c r="F45" s="123"/>
      <c r="G45" s="301"/>
      <c r="H45" s="122">
        <v>470</v>
      </c>
      <c r="I45" s="122">
        <v>9650</v>
      </c>
      <c r="J45" s="301" t="str">
        <f>+J44</f>
        <v>OGI 1841</v>
      </c>
      <c r="K45" s="142">
        <v>6635720</v>
      </c>
    </row>
    <row r="46" spans="1:11" ht="15.95" customHeight="1" x14ac:dyDescent="0.25">
      <c r="A46" s="121" t="s">
        <v>908</v>
      </c>
      <c r="B46" s="122" t="s">
        <v>1278</v>
      </c>
      <c r="C46" s="122"/>
      <c r="D46" s="123"/>
      <c r="E46" s="123"/>
      <c r="F46" s="123"/>
      <c r="G46" s="122"/>
      <c r="H46" s="122"/>
      <c r="I46" s="122"/>
      <c r="J46" s="301" t="str">
        <f>+J45</f>
        <v>OGI 1841</v>
      </c>
      <c r="K46" s="142">
        <v>956000</v>
      </c>
    </row>
    <row r="47" spans="1:11" ht="15.95" customHeight="1" x14ac:dyDescent="0.25">
      <c r="A47" s="415" t="s">
        <v>197</v>
      </c>
      <c r="B47" s="150"/>
      <c r="C47" s="150"/>
      <c r="D47" s="151"/>
      <c r="E47" s="151"/>
      <c r="F47" s="151"/>
      <c r="G47" s="150"/>
      <c r="H47" s="150"/>
      <c r="I47" s="150"/>
      <c r="J47" s="150"/>
      <c r="K47" s="152">
        <f>+K18+K20+K26+K29+K34+K36+K38+K41</f>
        <v>178035936</v>
      </c>
    </row>
    <row r="48" spans="1:11" x14ac:dyDescent="0.25">
      <c r="A48" s="153"/>
      <c r="B48" s="154"/>
      <c r="C48" s="154"/>
      <c r="D48" s="154"/>
      <c r="E48" s="154"/>
      <c r="F48" s="154"/>
      <c r="G48" s="154"/>
      <c r="H48" s="154"/>
      <c r="I48" s="154"/>
      <c r="J48" s="154"/>
      <c r="K48" s="154"/>
    </row>
    <row r="51" spans="11:11" x14ac:dyDescent="0.25">
      <c r="K51" s="155"/>
    </row>
  </sheetData>
  <mergeCells count="15">
    <mergeCell ref="H16:I16"/>
    <mergeCell ref="J16:J17"/>
    <mergeCell ref="K16:K17"/>
    <mergeCell ref="A16:A17"/>
    <mergeCell ref="B16:B17"/>
    <mergeCell ref="C16:C17"/>
    <mergeCell ref="D16:D17"/>
    <mergeCell ref="E16:F16"/>
    <mergeCell ref="G16:G17"/>
    <mergeCell ref="A8:F8"/>
    <mergeCell ref="A9:F9"/>
    <mergeCell ref="E12:F12"/>
    <mergeCell ref="H12:I12"/>
    <mergeCell ref="A13:F13"/>
    <mergeCell ref="H15:I15"/>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J27" sqref="J27"/>
    </sheetView>
  </sheetViews>
  <sheetFormatPr baseColWidth="10" defaultRowHeight="15" x14ac:dyDescent="0.25"/>
  <cols>
    <col min="1" max="1" width="65" style="75" customWidth="1"/>
    <col min="2" max="2" width="41.5703125" style="75" bestFit="1" customWidth="1"/>
    <col min="3" max="3" width="27.42578125" style="75" bestFit="1" customWidth="1"/>
    <col min="4" max="6" width="17.7109375" style="75" customWidth="1"/>
    <col min="7" max="7" width="19.42578125" style="75" customWidth="1"/>
    <col min="8" max="9" width="17.7109375" style="75" customWidth="1"/>
    <col min="10" max="10" width="27.42578125" style="75" customWidth="1"/>
    <col min="11" max="11" width="23" style="75" bestFit="1" customWidth="1"/>
    <col min="12" max="12" width="17.7109375" style="75" bestFit="1" customWidth="1"/>
    <col min="13" max="256" width="11.42578125" style="75"/>
    <col min="257" max="257" width="65" style="75" customWidth="1"/>
    <col min="258" max="258" width="41.5703125" style="75" bestFit="1" customWidth="1"/>
    <col min="259" max="259" width="27.42578125" style="75" bestFit="1" customWidth="1"/>
    <col min="260" max="262" width="17.7109375" style="75" customWidth="1"/>
    <col min="263" max="263" width="19.42578125" style="75" customWidth="1"/>
    <col min="264" max="265" width="17.7109375" style="75" customWidth="1"/>
    <col min="266" max="266" width="27.42578125" style="75" customWidth="1"/>
    <col min="267" max="267" width="23" style="75" bestFit="1" customWidth="1"/>
    <col min="268" max="268" width="17.7109375" style="75" bestFit="1" customWidth="1"/>
    <col min="269" max="512" width="11.42578125" style="75"/>
    <col min="513" max="513" width="65" style="75" customWidth="1"/>
    <col min="514" max="514" width="41.5703125" style="75" bestFit="1" customWidth="1"/>
    <col min="515" max="515" width="27.42578125" style="75" bestFit="1" customWidth="1"/>
    <col min="516" max="518" width="17.7109375" style="75" customWidth="1"/>
    <col min="519" max="519" width="19.42578125" style="75" customWidth="1"/>
    <col min="520" max="521" width="17.7109375" style="75" customWidth="1"/>
    <col min="522" max="522" width="27.42578125" style="75" customWidth="1"/>
    <col min="523" max="523" width="23" style="75" bestFit="1" customWidth="1"/>
    <col min="524" max="524" width="17.7109375" style="75" bestFit="1" customWidth="1"/>
    <col min="525" max="768" width="11.42578125" style="75"/>
    <col min="769" max="769" width="65" style="75" customWidth="1"/>
    <col min="770" max="770" width="41.5703125" style="75" bestFit="1" customWidth="1"/>
    <col min="771" max="771" width="27.42578125" style="75" bestFit="1" customWidth="1"/>
    <col min="772" max="774" width="17.7109375" style="75" customWidth="1"/>
    <col min="775" max="775" width="19.42578125" style="75" customWidth="1"/>
    <col min="776" max="777" width="17.7109375" style="75" customWidth="1"/>
    <col min="778" max="778" width="27.42578125" style="75" customWidth="1"/>
    <col min="779" max="779" width="23" style="75" bestFit="1" customWidth="1"/>
    <col min="780" max="780" width="17.7109375" style="75" bestFit="1" customWidth="1"/>
    <col min="781" max="1024" width="11.42578125" style="75"/>
    <col min="1025" max="1025" width="65" style="75" customWidth="1"/>
    <col min="1026" max="1026" width="41.5703125" style="75" bestFit="1" customWidth="1"/>
    <col min="1027" max="1027" width="27.42578125" style="75" bestFit="1" customWidth="1"/>
    <col min="1028" max="1030" width="17.7109375" style="75" customWidth="1"/>
    <col min="1031" max="1031" width="19.42578125" style="75" customWidth="1"/>
    <col min="1032" max="1033" width="17.7109375" style="75" customWidth="1"/>
    <col min="1034" max="1034" width="27.42578125" style="75" customWidth="1"/>
    <col min="1035" max="1035" width="23" style="75" bestFit="1" customWidth="1"/>
    <col min="1036" max="1036" width="17.7109375" style="75" bestFit="1" customWidth="1"/>
    <col min="1037" max="1280" width="11.42578125" style="75"/>
    <col min="1281" max="1281" width="65" style="75" customWidth="1"/>
    <col min="1282" max="1282" width="41.5703125" style="75" bestFit="1" customWidth="1"/>
    <col min="1283" max="1283" width="27.42578125" style="75" bestFit="1" customWidth="1"/>
    <col min="1284" max="1286" width="17.7109375" style="75" customWidth="1"/>
    <col min="1287" max="1287" width="19.42578125" style="75" customWidth="1"/>
    <col min="1288" max="1289" width="17.7109375" style="75" customWidth="1"/>
    <col min="1290" max="1290" width="27.42578125" style="75" customWidth="1"/>
    <col min="1291" max="1291" width="23" style="75" bestFit="1" customWidth="1"/>
    <col min="1292" max="1292" width="17.7109375" style="75" bestFit="1" customWidth="1"/>
    <col min="1293" max="1536" width="11.42578125" style="75"/>
    <col min="1537" max="1537" width="65" style="75" customWidth="1"/>
    <col min="1538" max="1538" width="41.5703125" style="75" bestFit="1" customWidth="1"/>
    <col min="1539" max="1539" width="27.42578125" style="75" bestFit="1" customWidth="1"/>
    <col min="1540" max="1542" width="17.7109375" style="75" customWidth="1"/>
    <col min="1543" max="1543" width="19.42578125" style="75" customWidth="1"/>
    <col min="1544" max="1545" width="17.7109375" style="75" customWidth="1"/>
    <col min="1546" max="1546" width="27.42578125" style="75" customWidth="1"/>
    <col min="1547" max="1547" width="23" style="75" bestFit="1" customWidth="1"/>
    <col min="1548" max="1548" width="17.7109375" style="75" bestFit="1" customWidth="1"/>
    <col min="1549" max="1792" width="11.42578125" style="75"/>
    <col min="1793" max="1793" width="65" style="75" customWidth="1"/>
    <col min="1794" max="1794" width="41.5703125" style="75" bestFit="1" customWidth="1"/>
    <col min="1795" max="1795" width="27.42578125" style="75" bestFit="1" customWidth="1"/>
    <col min="1796" max="1798" width="17.7109375" style="75" customWidth="1"/>
    <col min="1799" max="1799" width="19.42578125" style="75" customWidth="1"/>
    <col min="1800" max="1801" width="17.7109375" style="75" customWidth="1"/>
    <col min="1802" max="1802" width="27.42578125" style="75" customWidth="1"/>
    <col min="1803" max="1803" width="23" style="75" bestFit="1" customWidth="1"/>
    <col min="1804" max="1804" width="17.7109375" style="75" bestFit="1" customWidth="1"/>
    <col min="1805" max="2048" width="11.42578125" style="75"/>
    <col min="2049" max="2049" width="65" style="75" customWidth="1"/>
    <col min="2050" max="2050" width="41.5703125" style="75" bestFit="1" customWidth="1"/>
    <col min="2051" max="2051" width="27.42578125" style="75" bestFit="1" customWidth="1"/>
    <col min="2052" max="2054" width="17.7109375" style="75" customWidth="1"/>
    <col min="2055" max="2055" width="19.42578125" style="75" customWidth="1"/>
    <col min="2056" max="2057" width="17.7109375" style="75" customWidth="1"/>
    <col min="2058" max="2058" width="27.42578125" style="75" customWidth="1"/>
    <col min="2059" max="2059" width="23" style="75" bestFit="1" customWidth="1"/>
    <col min="2060" max="2060" width="17.7109375" style="75" bestFit="1" customWidth="1"/>
    <col min="2061" max="2304" width="11.42578125" style="75"/>
    <col min="2305" max="2305" width="65" style="75" customWidth="1"/>
    <col min="2306" max="2306" width="41.5703125" style="75" bestFit="1" customWidth="1"/>
    <col min="2307" max="2307" width="27.42578125" style="75" bestFit="1" customWidth="1"/>
    <col min="2308" max="2310" width="17.7109375" style="75" customWidth="1"/>
    <col min="2311" max="2311" width="19.42578125" style="75" customWidth="1"/>
    <col min="2312" max="2313" width="17.7109375" style="75" customWidth="1"/>
    <col min="2314" max="2314" width="27.42578125" style="75" customWidth="1"/>
    <col min="2315" max="2315" width="23" style="75" bestFit="1" customWidth="1"/>
    <col min="2316" max="2316" width="17.7109375" style="75" bestFit="1" customWidth="1"/>
    <col min="2317" max="2560" width="11.42578125" style="75"/>
    <col min="2561" max="2561" width="65" style="75" customWidth="1"/>
    <col min="2562" max="2562" width="41.5703125" style="75" bestFit="1" customWidth="1"/>
    <col min="2563" max="2563" width="27.42578125" style="75" bestFit="1" customWidth="1"/>
    <col min="2564" max="2566" width="17.7109375" style="75" customWidth="1"/>
    <col min="2567" max="2567" width="19.42578125" style="75" customWidth="1"/>
    <col min="2568" max="2569" width="17.7109375" style="75" customWidth="1"/>
    <col min="2570" max="2570" width="27.42578125" style="75" customWidth="1"/>
    <col min="2571" max="2571" width="23" style="75" bestFit="1" customWidth="1"/>
    <col min="2572" max="2572" width="17.7109375" style="75" bestFit="1" customWidth="1"/>
    <col min="2573" max="2816" width="11.42578125" style="75"/>
    <col min="2817" max="2817" width="65" style="75" customWidth="1"/>
    <col min="2818" max="2818" width="41.5703125" style="75" bestFit="1" customWidth="1"/>
    <col min="2819" max="2819" width="27.42578125" style="75" bestFit="1" customWidth="1"/>
    <col min="2820" max="2822" width="17.7109375" style="75" customWidth="1"/>
    <col min="2823" max="2823" width="19.42578125" style="75" customWidth="1"/>
    <col min="2824" max="2825" width="17.7109375" style="75" customWidth="1"/>
    <col min="2826" max="2826" width="27.42578125" style="75" customWidth="1"/>
    <col min="2827" max="2827" width="23" style="75" bestFit="1" customWidth="1"/>
    <col min="2828" max="2828" width="17.7109375" style="75" bestFit="1" customWidth="1"/>
    <col min="2829" max="3072" width="11.42578125" style="75"/>
    <col min="3073" max="3073" width="65" style="75" customWidth="1"/>
    <col min="3074" max="3074" width="41.5703125" style="75" bestFit="1" customWidth="1"/>
    <col min="3075" max="3075" width="27.42578125" style="75" bestFit="1" customWidth="1"/>
    <col min="3076" max="3078" width="17.7109375" style="75" customWidth="1"/>
    <col min="3079" max="3079" width="19.42578125" style="75" customWidth="1"/>
    <col min="3080" max="3081" width="17.7109375" style="75" customWidth="1"/>
    <col min="3082" max="3082" width="27.42578125" style="75" customWidth="1"/>
    <col min="3083" max="3083" width="23" style="75" bestFit="1" customWidth="1"/>
    <col min="3084" max="3084" width="17.7109375" style="75" bestFit="1" customWidth="1"/>
    <col min="3085" max="3328" width="11.42578125" style="75"/>
    <col min="3329" max="3329" width="65" style="75" customWidth="1"/>
    <col min="3330" max="3330" width="41.5703125" style="75" bestFit="1" customWidth="1"/>
    <col min="3331" max="3331" width="27.42578125" style="75" bestFit="1" customWidth="1"/>
    <col min="3332" max="3334" width="17.7109375" style="75" customWidth="1"/>
    <col min="3335" max="3335" width="19.42578125" style="75" customWidth="1"/>
    <col min="3336" max="3337" width="17.7109375" style="75" customWidth="1"/>
    <col min="3338" max="3338" width="27.42578125" style="75" customWidth="1"/>
    <col min="3339" max="3339" width="23" style="75" bestFit="1" customWidth="1"/>
    <col min="3340" max="3340" width="17.7109375" style="75" bestFit="1" customWidth="1"/>
    <col min="3341" max="3584" width="11.42578125" style="75"/>
    <col min="3585" max="3585" width="65" style="75" customWidth="1"/>
    <col min="3586" max="3586" width="41.5703125" style="75" bestFit="1" customWidth="1"/>
    <col min="3587" max="3587" width="27.42578125" style="75" bestFit="1" customWidth="1"/>
    <col min="3588" max="3590" width="17.7109375" style="75" customWidth="1"/>
    <col min="3591" max="3591" width="19.42578125" style="75" customWidth="1"/>
    <col min="3592" max="3593" width="17.7109375" style="75" customWidth="1"/>
    <col min="3594" max="3594" width="27.42578125" style="75" customWidth="1"/>
    <col min="3595" max="3595" width="23" style="75" bestFit="1" customWidth="1"/>
    <col min="3596" max="3596" width="17.7109375" style="75" bestFit="1" customWidth="1"/>
    <col min="3597" max="3840" width="11.42578125" style="75"/>
    <col min="3841" max="3841" width="65" style="75" customWidth="1"/>
    <col min="3842" max="3842" width="41.5703125" style="75" bestFit="1" customWidth="1"/>
    <col min="3843" max="3843" width="27.42578125" style="75" bestFit="1" customWidth="1"/>
    <col min="3844" max="3846" width="17.7109375" style="75" customWidth="1"/>
    <col min="3847" max="3847" width="19.42578125" style="75" customWidth="1"/>
    <col min="3848" max="3849" width="17.7109375" style="75" customWidth="1"/>
    <col min="3850" max="3850" width="27.42578125" style="75" customWidth="1"/>
    <col min="3851" max="3851" width="23" style="75" bestFit="1" customWidth="1"/>
    <col min="3852" max="3852" width="17.7109375" style="75" bestFit="1" customWidth="1"/>
    <col min="3853" max="4096" width="11.42578125" style="75"/>
    <col min="4097" max="4097" width="65" style="75" customWidth="1"/>
    <col min="4098" max="4098" width="41.5703125" style="75" bestFit="1" customWidth="1"/>
    <col min="4099" max="4099" width="27.42578125" style="75" bestFit="1" customWidth="1"/>
    <col min="4100" max="4102" width="17.7109375" style="75" customWidth="1"/>
    <col min="4103" max="4103" width="19.42578125" style="75" customWidth="1"/>
    <col min="4104" max="4105" width="17.7109375" style="75" customWidth="1"/>
    <col min="4106" max="4106" width="27.42578125" style="75" customWidth="1"/>
    <col min="4107" max="4107" width="23" style="75" bestFit="1" customWidth="1"/>
    <col min="4108" max="4108" width="17.7109375" style="75" bestFit="1" customWidth="1"/>
    <col min="4109" max="4352" width="11.42578125" style="75"/>
    <col min="4353" max="4353" width="65" style="75" customWidth="1"/>
    <col min="4354" max="4354" width="41.5703125" style="75" bestFit="1" customWidth="1"/>
    <col min="4355" max="4355" width="27.42578125" style="75" bestFit="1" customWidth="1"/>
    <col min="4356" max="4358" width="17.7109375" style="75" customWidth="1"/>
    <col min="4359" max="4359" width="19.42578125" style="75" customWidth="1"/>
    <col min="4360" max="4361" width="17.7109375" style="75" customWidth="1"/>
    <col min="4362" max="4362" width="27.42578125" style="75" customWidth="1"/>
    <col min="4363" max="4363" width="23" style="75" bestFit="1" customWidth="1"/>
    <col min="4364" max="4364" width="17.7109375" style="75" bestFit="1" customWidth="1"/>
    <col min="4365" max="4608" width="11.42578125" style="75"/>
    <col min="4609" max="4609" width="65" style="75" customWidth="1"/>
    <col min="4610" max="4610" width="41.5703125" style="75" bestFit="1" customWidth="1"/>
    <col min="4611" max="4611" width="27.42578125" style="75" bestFit="1" customWidth="1"/>
    <col min="4612" max="4614" width="17.7109375" style="75" customWidth="1"/>
    <col min="4615" max="4615" width="19.42578125" style="75" customWidth="1"/>
    <col min="4616" max="4617" width="17.7109375" style="75" customWidth="1"/>
    <col min="4618" max="4618" width="27.42578125" style="75" customWidth="1"/>
    <col min="4619" max="4619" width="23" style="75" bestFit="1" customWidth="1"/>
    <col min="4620" max="4620" width="17.7109375" style="75" bestFit="1" customWidth="1"/>
    <col min="4621" max="4864" width="11.42578125" style="75"/>
    <col min="4865" max="4865" width="65" style="75" customWidth="1"/>
    <col min="4866" max="4866" width="41.5703125" style="75" bestFit="1" customWidth="1"/>
    <col min="4867" max="4867" width="27.42578125" style="75" bestFit="1" customWidth="1"/>
    <col min="4868" max="4870" width="17.7109375" style="75" customWidth="1"/>
    <col min="4871" max="4871" width="19.42578125" style="75" customWidth="1"/>
    <col min="4872" max="4873" width="17.7109375" style="75" customWidth="1"/>
    <col min="4874" max="4874" width="27.42578125" style="75" customWidth="1"/>
    <col min="4875" max="4875" width="23" style="75" bestFit="1" customWidth="1"/>
    <col min="4876" max="4876" width="17.7109375" style="75" bestFit="1" customWidth="1"/>
    <col min="4877" max="5120" width="11.42578125" style="75"/>
    <col min="5121" max="5121" width="65" style="75" customWidth="1"/>
    <col min="5122" max="5122" width="41.5703125" style="75" bestFit="1" customWidth="1"/>
    <col min="5123" max="5123" width="27.42578125" style="75" bestFit="1" customWidth="1"/>
    <col min="5124" max="5126" width="17.7109375" style="75" customWidth="1"/>
    <col min="5127" max="5127" width="19.42578125" style="75" customWidth="1"/>
    <col min="5128" max="5129" width="17.7109375" style="75" customWidth="1"/>
    <col min="5130" max="5130" width="27.42578125" style="75" customWidth="1"/>
    <col min="5131" max="5131" width="23" style="75" bestFit="1" customWidth="1"/>
    <col min="5132" max="5132" width="17.7109375" style="75" bestFit="1" customWidth="1"/>
    <col min="5133" max="5376" width="11.42578125" style="75"/>
    <col min="5377" max="5377" width="65" style="75" customWidth="1"/>
    <col min="5378" max="5378" width="41.5703125" style="75" bestFit="1" customWidth="1"/>
    <col min="5379" max="5379" width="27.42578125" style="75" bestFit="1" customWidth="1"/>
    <col min="5380" max="5382" width="17.7109375" style="75" customWidth="1"/>
    <col min="5383" max="5383" width="19.42578125" style="75" customWidth="1"/>
    <col min="5384" max="5385" width="17.7109375" style="75" customWidth="1"/>
    <col min="5386" max="5386" width="27.42578125" style="75" customWidth="1"/>
    <col min="5387" max="5387" width="23" style="75" bestFit="1" customWidth="1"/>
    <col min="5388" max="5388" width="17.7109375" style="75" bestFit="1" customWidth="1"/>
    <col min="5389" max="5632" width="11.42578125" style="75"/>
    <col min="5633" max="5633" width="65" style="75" customWidth="1"/>
    <col min="5634" max="5634" width="41.5703125" style="75" bestFit="1" customWidth="1"/>
    <col min="5635" max="5635" width="27.42578125" style="75" bestFit="1" customWidth="1"/>
    <col min="5636" max="5638" width="17.7109375" style="75" customWidth="1"/>
    <col min="5639" max="5639" width="19.42578125" style="75" customWidth="1"/>
    <col min="5640" max="5641" width="17.7109375" style="75" customWidth="1"/>
    <col min="5642" max="5642" width="27.42578125" style="75" customWidth="1"/>
    <col min="5643" max="5643" width="23" style="75" bestFit="1" customWidth="1"/>
    <col min="5644" max="5644" width="17.7109375" style="75" bestFit="1" customWidth="1"/>
    <col min="5645" max="5888" width="11.42578125" style="75"/>
    <col min="5889" max="5889" width="65" style="75" customWidth="1"/>
    <col min="5890" max="5890" width="41.5703125" style="75" bestFit="1" customWidth="1"/>
    <col min="5891" max="5891" width="27.42578125" style="75" bestFit="1" customWidth="1"/>
    <col min="5892" max="5894" width="17.7109375" style="75" customWidth="1"/>
    <col min="5895" max="5895" width="19.42578125" style="75" customWidth="1"/>
    <col min="5896" max="5897" width="17.7109375" style="75" customWidth="1"/>
    <col min="5898" max="5898" width="27.42578125" style="75" customWidth="1"/>
    <col min="5899" max="5899" width="23" style="75" bestFit="1" customWidth="1"/>
    <col min="5900" max="5900" width="17.7109375" style="75" bestFit="1" customWidth="1"/>
    <col min="5901" max="6144" width="11.42578125" style="75"/>
    <col min="6145" max="6145" width="65" style="75" customWidth="1"/>
    <col min="6146" max="6146" width="41.5703125" style="75" bestFit="1" customWidth="1"/>
    <col min="6147" max="6147" width="27.42578125" style="75" bestFit="1" customWidth="1"/>
    <col min="6148" max="6150" width="17.7109375" style="75" customWidth="1"/>
    <col min="6151" max="6151" width="19.42578125" style="75" customWidth="1"/>
    <col min="6152" max="6153" width="17.7109375" style="75" customWidth="1"/>
    <col min="6154" max="6154" width="27.42578125" style="75" customWidth="1"/>
    <col min="6155" max="6155" width="23" style="75" bestFit="1" customWidth="1"/>
    <col min="6156" max="6156" width="17.7109375" style="75" bestFit="1" customWidth="1"/>
    <col min="6157" max="6400" width="11.42578125" style="75"/>
    <col min="6401" max="6401" width="65" style="75" customWidth="1"/>
    <col min="6402" max="6402" width="41.5703125" style="75" bestFit="1" customWidth="1"/>
    <col min="6403" max="6403" width="27.42578125" style="75" bestFit="1" customWidth="1"/>
    <col min="6404" max="6406" width="17.7109375" style="75" customWidth="1"/>
    <col min="6407" max="6407" width="19.42578125" style="75" customWidth="1"/>
    <col min="6408" max="6409" width="17.7109375" style="75" customWidth="1"/>
    <col min="6410" max="6410" width="27.42578125" style="75" customWidth="1"/>
    <col min="6411" max="6411" width="23" style="75" bestFit="1" customWidth="1"/>
    <col min="6412" max="6412" width="17.7109375" style="75" bestFit="1" customWidth="1"/>
    <col min="6413" max="6656" width="11.42578125" style="75"/>
    <col min="6657" max="6657" width="65" style="75" customWidth="1"/>
    <col min="6658" max="6658" width="41.5703125" style="75" bestFit="1" customWidth="1"/>
    <col min="6659" max="6659" width="27.42578125" style="75" bestFit="1" customWidth="1"/>
    <col min="6660" max="6662" width="17.7109375" style="75" customWidth="1"/>
    <col min="6663" max="6663" width="19.42578125" style="75" customWidth="1"/>
    <col min="6664" max="6665" width="17.7109375" style="75" customWidth="1"/>
    <col min="6666" max="6666" width="27.42578125" style="75" customWidth="1"/>
    <col min="6667" max="6667" width="23" style="75" bestFit="1" customWidth="1"/>
    <col min="6668" max="6668" width="17.7109375" style="75" bestFit="1" customWidth="1"/>
    <col min="6669" max="6912" width="11.42578125" style="75"/>
    <col min="6913" max="6913" width="65" style="75" customWidth="1"/>
    <col min="6914" max="6914" width="41.5703125" style="75" bestFit="1" customWidth="1"/>
    <col min="6915" max="6915" width="27.42578125" style="75" bestFit="1" customWidth="1"/>
    <col min="6916" max="6918" width="17.7109375" style="75" customWidth="1"/>
    <col min="6919" max="6919" width="19.42578125" style="75" customWidth="1"/>
    <col min="6920" max="6921" width="17.7109375" style="75" customWidth="1"/>
    <col min="6922" max="6922" width="27.42578125" style="75" customWidth="1"/>
    <col min="6923" max="6923" width="23" style="75" bestFit="1" customWidth="1"/>
    <col min="6924" max="6924" width="17.7109375" style="75" bestFit="1" customWidth="1"/>
    <col min="6925" max="7168" width="11.42578125" style="75"/>
    <col min="7169" max="7169" width="65" style="75" customWidth="1"/>
    <col min="7170" max="7170" width="41.5703125" style="75" bestFit="1" customWidth="1"/>
    <col min="7171" max="7171" width="27.42578125" style="75" bestFit="1" customWidth="1"/>
    <col min="7172" max="7174" width="17.7109375" style="75" customWidth="1"/>
    <col min="7175" max="7175" width="19.42578125" style="75" customWidth="1"/>
    <col min="7176" max="7177" width="17.7109375" style="75" customWidth="1"/>
    <col min="7178" max="7178" width="27.42578125" style="75" customWidth="1"/>
    <col min="7179" max="7179" width="23" style="75" bestFit="1" customWidth="1"/>
    <col min="7180" max="7180" width="17.7109375" style="75" bestFit="1" customWidth="1"/>
    <col min="7181" max="7424" width="11.42578125" style="75"/>
    <col min="7425" max="7425" width="65" style="75" customWidth="1"/>
    <col min="7426" max="7426" width="41.5703125" style="75" bestFit="1" customWidth="1"/>
    <col min="7427" max="7427" width="27.42578125" style="75" bestFit="1" customWidth="1"/>
    <col min="7428" max="7430" width="17.7109375" style="75" customWidth="1"/>
    <col min="7431" max="7431" width="19.42578125" style="75" customWidth="1"/>
    <col min="7432" max="7433" width="17.7109375" style="75" customWidth="1"/>
    <col min="7434" max="7434" width="27.42578125" style="75" customWidth="1"/>
    <col min="7435" max="7435" width="23" style="75" bestFit="1" customWidth="1"/>
    <col min="7436" max="7436" width="17.7109375" style="75" bestFit="1" customWidth="1"/>
    <col min="7437" max="7680" width="11.42578125" style="75"/>
    <col min="7681" max="7681" width="65" style="75" customWidth="1"/>
    <col min="7682" max="7682" width="41.5703125" style="75" bestFit="1" customWidth="1"/>
    <col min="7683" max="7683" width="27.42578125" style="75" bestFit="1" customWidth="1"/>
    <col min="7684" max="7686" width="17.7109375" style="75" customWidth="1"/>
    <col min="7687" max="7687" width="19.42578125" style="75" customWidth="1"/>
    <col min="7688" max="7689" width="17.7109375" style="75" customWidth="1"/>
    <col min="7690" max="7690" width="27.42578125" style="75" customWidth="1"/>
    <col min="7691" max="7691" width="23" style="75" bestFit="1" customWidth="1"/>
    <col min="7692" max="7692" width="17.7109375" style="75" bestFit="1" customWidth="1"/>
    <col min="7693" max="7936" width="11.42578125" style="75"/>
    <col min="7937" max="7937" width="65" style="75" customWidth="1"/>
    <col min="7938" max="7938" width="41.5703125" style="75" bestFit="1" customWidth="1"/>
    <col min="7939" max="7939" width="27.42578125" style="75" bestFit="1" customWidth="1"/>
    <col min="7940" max="7942" width="17.7109375" style="75" customWidth="1"/>
    <col min="7943" max="7943" width="19.42578125" style="75" customWidth="1"/>
    <col min="7944" max="7945" width="17.7109375" style="75" customWidth="1"/>
    <col min="7946" max="7946" width="27.42578125" style="75" customWidth="1"/>
    <col min="7947" max="7947" width="23" style="75" bestFit="1" customWidth="1"/>
    <col min="7948" max="7948" width="17.7109375" style="75" bestFit="1" customWidth="1"/>
    <col min="7949" max="8192" width="11.42578125" style="75"/>
    <col min="8193" max="8193" width="65" style="75" customWidth="1"/>
    <col min="8194" max="8194" width="41.5703125" style="75" bestFit="1" customWidth="1"/>
    <col min="8195" max="8195" width="27.42578125" style="75" bestFit="1" customWidth="1"/>
    <col min="8196" max="8198" width="17.7109375" style="75" customWidth="1"/>
    <col min="8199" max="8199" width="19.42578125" style="75" customWidth="1"/>
    <col min="8200" max="8201" width="17.7109375" style="75" customWidth="1"/>
    <col min="8202" max="8202" width="27.42578125" style="75" customWidth="1"/>
    <col min="8203" max="8203" width="23" style="75" bestFit="1" customWidth="1"/>
    <col min="8204" max="8204" width="17.7109375" style="75" bestFit="1" customWidth="1"/>
    <col min="8205" max="8448" width="11.42578125" style="75"/>
    <col min="8449" max="8449" width="65" style="75" customWidth="1"/>
    <col min="8450" max="8450" width="41.5703125" style="75" bestFit="1" customWidth="1"/>
    <col min="8451" max="8451" width="27.42578125" style="75" bestFit="1" customWidth="1"/>
    <col min="8452" max="8454" width="17.7109375" style="75" customWidth="1"/>
    <col min="8455" max="8455" width="19.42578125" style="75" customWidth="1"/>
    <col min="8456" max="8457" width="17.7109375" style="75" customWidth="1"/>
    <col min="8458" max="8458" width="27.42578125" style="75" customWidth="1"/>
    <col min="8459" max="8459" width="23" style="75" bestFit="1" customWidth="1"/>
    <col min="8460" max="8460" width="17.7109375" style="75" bestFit="1" customWidth="1"/>
    <col min="8461" max="8704" width="11.42578125" style="75"/>
    <col min="8705" max="8705" width="65" style="75" customWidth="1"/>
    <col min="8706" max="8706" width="41.5703125" style="75" bestFit="1" customWidth="1"/>
    <col min="8707" max="8707" width="27.42578125" style="75" bestFit="1" customWidth="1"/>
    <col min="8708" max="8710" width="17.7109375" style="75" customWidth="1"/>
    <col min="8711" max="8711" width="19.42578125" style="75" customWidth="1"/>
    <col min="8712" max="8713" width="17.7109375" style="75" customWidth="1"/>
    <col min="8714" max="8714" width="27.42578125" style="75" customWidth="1"/>
    <col min="8715" max="8715" width="23" style="75" bestFit="1" customWidth="1"/>
    <col min="8716" max="8716" width="17.7109375" style="75" bestFit="1" customWidth="1"/>
    <col min="8717" max="8960" width="11.42578125" style="75"/>
    <col min="8961" max="8961" width="65" style="75" customWidth="1"/>
    <col min="8962" max="8962" width="41.5703125" style="75" bestFit="1" customWidth="1"/>
    <col min="8963" max="8963" width="27.42578125" style="75" bestFit="1" customWidth="1"/>
    <col min="8964" max="8966" width="17.7109375" style="75" customWidth="1"/>
    <col min="8967" max="8967" width="19.42578125" style="75" customWidth="1"/>
    <col min="8968" max="8969" width="17.7109375" style="75" customWidth="1"/>
    <col min="8970" max="8970" width="27.42578125" style="75" customWidth="1"/>
    <col min="8971" max="8971" width="23" style="75" bestFit="1" customWidth="1"/>
    <col min="8972" max="8972" width="17.7109375" style="75" bestFit="1" customWidth="1"/>
    <col min="8973" max="9216" width="11.42578125" style="75"/>
    <col min="9217" max="9217" width="65" style="75" customWidth="1"/>
    <col min="9218" max="9218" width="41.5703125" style="75" bestFit="1" customWidth="1"/>
    <col min="9219" max="9219" width="27.42578125" style="75" bestFit="1" customWidth="1"/>
    <col min="9220" max="9222" width="17.7109375" style="75" customWidth="1"/>
    <col min="9223" max="9223" width="19.42578125" style="75" customWidth="1"/>
    <col min="9224" max="9225" width="17.7109375" style="75" customWidth="1"/>
    <col min="9226" max="9226" width="27.42578125" style="75" customWidth="1"/>
    <col min="9227" max="9227" width="23" style="75" bestFit="1" customWidth="1"/>
    <col min="9228" max="9228" width="17.7109375" style="75" bestFit="1" customWidth="1"/>
    <col min="9229" max="9472" width="11.42578125" style="75"/>
    <col min="9473" max="9473" width="65" style="75" customWidth="1"/>
    <col min="9474" max="9474" width="41.5703125" style="75" bestFit="1" customWidth="1"/>
    <col min="9475" max="9475" width="27.42578125" style="75" bestFit="1" customWidth="1"/>
    <col min="9476" max="9478" width="17.7109375" style="75" customWidth="1"/>
    <col min="9479" max="9479" width="19.42578125" style="75" customWidth="1"/>
    <col min="9480" max="9481" width="17.7109375" style="75" customWidth="1"/>
    <col min="9482" max="9482" width="27.42578125" style="75" customWidth="1"/>
    <col min="9483" max="9483" width="23" style="75" bestFit="1" customWidth="1"/>
    <col min="9484" max="9484" width="17.7109375" style="75" bestFit="1" customWidth="1"/>
    <col min="9485" max="9728" width="11.42578125" style="75"/>
    <col min="9729" max="9729" width="65" style="75" customWidth="1"/>
    <col min="9730" max="9730" width="41.5703125" style="75" bestFit="1" customWidth="1"/>
    <col min="9731" max="9731" width="27.42578125" style="75" bestFit="1" customWidth="1"/>
    <col min="9732" max="9734" width="17.7109375" style="75" customWidth="1"/>
    <col min="9735" max="9735" width="19.42578125" style="75" customWidth="1"/>
    <col min="9736" max="9737" width="17.7109375" style="75" customWidth="1"/>
    <col min="9738" max="9738" width="27.42578125" style="75" customWidth="1"/>
    <col min="9739" max="9739" width="23" style="75" bestFit="1" customWidth="1"/>
    <col min="9740" max="9740" width="17.7109375" style="75" bestFit="1" customWidth="1"/>
    <col min="9741" max="9984" width="11.42578125" style="75"/>
    <col min="9985" max="9985" width="65" style="75" customWidth="1"/>
    <col min="9986" max="9986" width="41.5703125" style="75" bestFit="1" customWidth="1"/>
    <col min="9987" max="9987" width="27.42578125" style="75" bestFit="1" customWidth="1"/>
    <col min="9988" max="9990" width="17.7109375" style="75" customWidth="1"/>
    <col min="9991" max="9991" width="19.42578125" style="75" customWidth="1"/>
    <col min="9992" max="9993" width="17.7109375" style="75" customWidth="1"/>
    <col min="9994" max="9994" width="27.42578125" style="75" customWidth="1"/>
    <col min="9995" max="9995" width="23" style="75" bestFit="1" customWidth="1"/>
    <col min="9996" max="9996" width="17.7109375" style="75" bestFit="1" customWidth="1"/>
    <col min="9997" max="10240" width="11.42578125" style="75"/>
    <col min="10241" max="10241" width="65" style="75" customWidth="1"/>
    <col min="10242" max="10242" width="41.5703125" style="75" bestFit="1" customWidth="1"/>
    <col min="10243" max="10243" width="27.42578125" style="75" bestFit="1" customWidth="1"/>
    <col min="10244" max="10246" width="17.7109375" style="75" customWidth="1"/>
    <col min="10247" max="10247" width="19.42578125" style="75" customWidth="1"/>
    <col min="10248" max="10249" width="17.7109375" style="75" customWidth="1"/>
    <col min="10250" max="10250" width="27.42578125" style="75" customWidth="1"/>
    <col min="10251" max="10251" width="23" style="75" bestFit="1" customWidth="1"/>
    <col min="10252" max="10252" width="17.7109375" style="75" bestFit="1" customWidth="1"/>
    <col min="10253" max="10496" width="11.42578125" style="75"/>
    <col min="10497" max="10497" width="65" style="75" customWidth="1"/>
    <col min="10498" max="10498" width="41.5703125" style="75" bestFit="1" customWidth="1"/>
    <col min="10499" max="10499" width="27.42578125" style="75" bestFit="1" customWidth="1"/>
    <col min="10500" max="10502" width="17.7109375" style="75" customWidth="1"/>
    <col min="10503" max="10503" width="19.42578125" style="75" customWidth="1"/>
    <col min="10504" max="10505" width="17.7109375" style="75" customWidth="1"/>
    <col min="10506" max="10506" width="27.42578125" style="75" customWidth="1"/>
    <col min="10507" max="10507" width="23" style="75" bestFit="1" customWidth="1"/>
    <col min="10508" max="10508" width="17.7109375" style="75" bestFit="1" customWidth="1"/>
    <col min="10509" max="10752" width="11.42578125" style="75"/>
    <col min="10753" max="10753" width="65" style="75" customWidth="1"/>
    <col min="10754" max="10754" width="41.5703125" style="75" bestFit="1" customWidth="1"/>
    <col min="10755" max="10755" width="27.42578125" style="75" bestFit="1" customWidth="1"/>
    <col min="10756" max="10758" width="17.7109375" style="75" customWidth="1"/>
    <col min="10759" max="10759" width="19.42578125" style="75" customWidth="1"/>
    <col min="10760" max="10761" width="17.7109375" style="75" customWidth="1"/>
    <col min="10762" max="10762" width="27.42578125" style="75" customWidth="1"/>
    <col min="10763" max="10763" width="23" style="75" bestFit="1" customWidth="1"/>
    <col min="10764" max="10764" width="17.7109375" style="75" bestFit="1" customWidth="1"/>
    <col min="10765" max="11008" width="11.42578125" style="75"/>
    <col min="11009" max="11009" width="65" style="75" customWidth="1"/>
    <col min="11010" max="11010" width="41.5703125" style="75" bestFit="1" customWidth="1"/>
    <col min="11011" max="11011" width="27.42578125" style="75" bestFit="1" customWidth="1"/>
    <col min="11012" max="11014" width="17.7109375" style="75" customWidth="1"/>
    <col min="11015" max="11015" width="19.42578125" style="75" customWidth="1"/>
    <col min="11016" max="11017" width="17.7109375" style="75" customWidth="1"/>
    <col min="11018" max="11018" width="27.42578125" style="75" customWidth="1"/>
    <col min="11019" max="11019" width="23" style="75" bestFit="1" customWidth="1"/>
    <col min="11020" max="11020" width="17.7109375" style="75" bestFit="1" customWidth="1"/>
    <col min="11021" max="11264" width="11.42578125" style="75"/>
    <col min="11265" max="11265" width="65" style="75" customWidth="1"/>
    <col min="11266" max="11266" width="41.5703125" style="75" bestFit="1" customWidth="1"/>
    <col min="11267" max="11267" width="27.42578125" style="75" bestFit="1" customWidth="1"/>
    <col min="11268" max="11270" width="17.7109375" style="75" customWidth="1"/>
    <col min="11271" max="11271" width="19.42578125" style="75" customWidth="1"/>
    <col min="11272" max="11273" width="17.7109375" style="75" customWidth="1"/>
    <col min="11274" max="11274" width="27.42578125" style="75" customWidth="1"/>
    <col min="11275" max="11275" width="23" style="75" bestFit="1" customWidth="1"/>
    <col min="11276" max="11276" width="17.7109375" style="75" bestFit="1" customWidth="1"/>
    <col min="11277" max="11520" width="11.42578125" style="75"/>
    <col min="11521" max="11521" width="65" style="75" customWidth="1"/>
    <col min="11522" max="11522" width="41.5703125" style="75" bestFit="1" customWidth="1"/>
    <col min="11523" max="11523" width="27.42578125" style="75" bestFit="1" customWidth="1"/>
    <col min="11524" max="11526" width="17.7109375" style="75" customWidth="1"/>
    <col min="11527" max="11527" width="19.42578125" style="75" customWidth="1"/>
    <col min="11528" max="11529" width="17.7109375" style="75" customWidth="1"/>
    <col min="11530" max="11530" width="27.42578125" style="75" customWidth="1"/>
    <col min="11531" max="11531" width="23" style="75" bestFit="1" customWidth="1"/>
    <col min="11532" max="11532" width="17.7109375" style="75" bestFit="1" customWidth="1"/>
    <col min="11533" max="11776" width="11.42578125" style="75"/>
    <col min="11777" max="11777" width="65" style="75" customWidth="1"/>
    <col min="11778" max="11778" width="41.5703125" style="75" bestFit="1" customWidth="1"/>
    <col min="11779" max="11779" width="27.42578125" style="75" bestFit="1" customWidth="1"/>
    <col min="11780" max="11782" width="17.7109375" style="75" customWidth="1"/>
    <col min="11783" max="11783" width="19.42578125" style="75" customWidth="1"/>
    <col min="11784" max="11785" width="17.7109375" style="75" customWidth="1"/>
    <col min="11786" max="11786" width="27.42578125" style="75" customWidth="1"/>
    <col min="11787" max="11787" width="23" style="75" bestFit="1" customWidth="1"/>
    <col min="11788" max="11788" width="17.7109375" style="75" bestFit="1" customWidth="1"/>
    <col min="11789" max="12032" width="11.42578125" style="75"/>
    <col min="12033" max="12033" width="65" style="75" customWidth="1"/>
    <col min="12034" max="12034" width="41.5703125" style="75" bestFit="1" customWidth="1"/>
    <col min="12035" max="12035" width="27.42578125" style="75" bestFit="1" customWidth="1"/>
    <col min="12036" max="12038" width="17.7109375" style="75" customWidth="1"/>
    <col min="12039" max="12039" width="19.42578125" style="75" customWidth="1"/>
    <col min="12040" max="12041" width="17.7109375" style="75" customWidth="1"/>
    <col min="12042" max="12042" width="27.42578125" style="75" customWidth="1"/>
    <col min="12043" max="12043" width="23" style="75" bestFit="1" customWidth="1"/>
    <col min="12044" max="12044" width="17.7109375" style="75" bestFit="1" customWidth="1"/>
    <col min="12045" max="12288" width="11.42578125" style="75"/>
    <col min="12289" max="12289" width="65" style="75" customWidth="1"/>
    <col min="12290" max="12290" width="41.5703125" style="75" bestFit="1" customWidth="1"/>
    <col min="12291" max="12291" width="27.42578125" style="75" bestFit="1" customWidth="1"/>
    <col min="12292" max="12294" width="17.7109375" style="75" customWidth="1"/>
    <col min="12295" max="12295" width="19.42578125" style="75" customWidth="1"/>
    <col min="12296" max="12297" width="17.7109375" style="75" customWidth="1"/>
    <col min="12298" max="12298" width="27.42578125" style="75" customWidth="1"/>
    <col min="12299" max="12299" width="23" style="75" bestFit="1" customWidth="1"/>
    <col min="12300" max="12300" width="17.7109375" style="75" bestFit="1" customWidth="1"/>
    <col min="12301" max="12544" width="11.42578125" style="75"/>
    <col min="12545" max="12545" width="65" style="75" customWidth="1"/>
    <col min="12546" max="12546" width="41.5703125" style="75" bestFit="1" customWidth="1"/>
    <col min="12547" max="12547" width="27.42578125" style="75" bestFit="1" customWidth="1"/>
    <col min="12548" max="12550" width="17.7109375" style="75" customWidth="1"/>
    <col min="12551" max="12551" width="19.42578125" style="75" customWidth="1"/>
    <col min="12552" max="12553" width="17.7109375" style="75" customWidth="1"/>
    <col min="12554" max="12554" width="27.42578125" style="75" customWidth="1"/>
    <col min="12555" max="12555" width="23" style="75" bestFit="1" customWidth="1"/>
    <col min="12556" max="12556" width="17.7109375" style="75" bestFit="1" customWidth="1"/>
    <col min="12557" max="12800" width="11.42578125" style="75"/>
    <col min="12801" max="12801" width="65" style="75" customWidth="1"/>
    <col min="12802" max="12802" width="41.5703125" style="75" bestFit="1" customWidth="1"/>
    <col min="12803" max="12803" width="27.42578125" style="75" bestFit="1" customWidth="1"/>
    <col min="12804" max="12806" width="17.7109375" style="75" customWidth="1"/>
    <col min="12807" max="12807" width="19.42578125" style="75" customWidth="1"/>
    <col min="12808" max="12809" width="17.7109375" style="75" customWidth="1"/>
    <col min="12810" max="12810" width="27.42578125" style="75" customWidth="1"/>
    <col min="12811" max="12811" width="23" style="75" bestFit="1" customWidth="1"/>
    <col min="12812" max="12812" width="17.7109375" style="75" bestFit="1" customWidth="1"/>
    <col min="12813" max="13056" width="11.42578125" style="75"/>
    <col min="13057" max="13057" width="65" style="75" customWidth="1"/>
    <col min="13058" max="13058" width="41.5703125" style="75" bestFit="1" customWidth="1"/>
    <col min="13059" max="13059" width="27.42578125" style="75" bestFit="1" customWidth="1"/>
    <col min="13060" max="13062" width="17.7109375" style="75" customWidth="1"/>
    <col min="13063" max="13063" width="19.42578125" style="75" customWidth="1"/>
    <col min="13064" max="13065" width="17.7109375" style="75" customWidth="1"/>
    <col min="13066" max="13066" width="27.42578125" style="75" customWidth="1"/>
    <col min="13067" max="13067" width="23" style="75" bestFit="1" customWidth="1"/>
    <col min="13068" max="13068" width="17.7109375" style="75" bestFit="1" customWidth="1"/>
    <col min="13069" max="13312" width="11.42578125" style="75"/>
    <col min="13313" max="13313" width="65" style="75" customWidth="1"/>
    <col min="13314" max="13314" width="41.5703125" style="75" bestFit="1" customWidth="1"/>
    <col min="13315" max="13315" width="27.42578125" style="75" bestFit="1" customWidth="1"/>
    <col min="13316" max="13318" width="17.7109375" style="75" customWidth="1"/>
    <col min="13319" max="13319" width="19.42578125" style="75" customWidth="1"/>
    <col min="13320" max="13321" width="17.7109375" style="75" customWidth="1"/>
    <col min="13322" max="13322" width="27.42578125" style="75" customWidth="1"/>
    <col min="13323" max="13323" width="23" style="75" bestFit="1" customWidth="1"/>
    <col min="13324" max="13324" width="17.7109375" style="75" bestFit="1" customWidth="1"/>
    <col min="13325" max="13568" width="11.42578125" style="75"/>
    <col min="13569" max="13569" width="65" style="75" customWidth="1"/>
    <col min="13570" max="13570" width="41.5703125" style="75" bestFit="1" customWidth="1"/>
    <col min="13571" max="13571" width="27.42578125" style="75" bestFit="1" customWidth="1"/>
    <col min="13572" max="13574" width="17.7109375" style="75" customWidth="1"/>
    <col min="13575" max="13575" width="19.42578125" style="75" customWidth="1"/>
    <col min="13576" max="13577" width="17.7109375" style="75" customWidth="1"/>
    <col min="13578" max="13578" width="27.42578125" style="75" customWidth="1"/>
    <col min="13579" max="13579" width="23" style="75" bestFit="1" customWidth="1"/>
    <col min="13580" max="13580" width="17.7109375" style="75" bestFit="1" customWidth="1"/>
    <col min="13581" max="13824" width="11.42578125" style="75"/>
    <col min="13825" max="13825" width="65" style="75" customWidth="1"/>
    <col min="13826" max="13826" width="41.5703125" style="75" bestFit="1" customWidth="1"/>
    <col min="13827" max="13827" width="27.42578125" style="75" bestFit="1" customWidth="1"/>
    <col min="13828" max="13830" width="17.7109375" style="75" customWidth="1"/>
    <col min="13831" max="13831" width="19.42578125" style="75" customWidth="1"/>
    <col min="13832" max="13833" width="17.7109375" style="75" customWidth="1"/>
    <col min="13834" max="13834" width="27.42578125" style="75" customWidth="1"/>
    <col min="13835" max="13835" width="23" style="75" bestFit="1" customWidth="1"/>
    <col min="13836" max="13836" width="17.7109375" style="75" bestFit="1" customWidth="1"/>
    <col min="13837" max="14080" width="11.42578125" style="75"/>
    <col min="14081" max="14081" width="65" style="75" customWidth="1"/>
    <col min="14082" max="14082" width="41.5703125" style="75" bestFit="1" customWidth="1"/>
    <col min="14083" max="14083" width="27.42578125" style="75" bestFit="1" customWidth="1"/>
    <col min="14084" max="14086" width="17.7109375" style="75" customWidth="1"/>
    <col min="14087" max="14087" width="19.42578125" style="75" customWidth="1"/>
    <col min="14088" max="14089" width="17.7109375" style="75" customWidth="1"/>
    <col min="14090" max="14090" width="27.42578125" style="75" customWidth="1"/>
    <col min="14091" max="14091" width="23" style="75" bestFit="1" customWidth="1"/>
    <col min="14092" max="14092" width="17.7109375" style="75" bestFit="1" customWidth="1"/>
    <col min="14093" max="14336" width="11.42578125" style="75"/>
    <col min="14337" max="14337" width="65" style="75" customWidth="1"/>
    <col min="14338" max="14338" width="41.5703125" style="75" bestFit="1" customWidth="1"/>
    <col min="14339" max="14339" width="27.42578125" style="75" bestFit="1" customWidth="1"/>
    <col min="14340" max="14342" width="17.7109375" style="75" customWidth="1"/>
    <col min="14343" max="14343" width="19.42578125" style="75" customWidth="1"/>
    <col min="14344" max="14345" width="17.7109375" style="75" customWidth="1"/>
    <col min="14346" max="14346" width="27.42578125" style="75" customWidth="1"/>
    <col min="14347" max="14347" width="23" style="75" bestFit="1" customWidth="1"/>
    <col min="14348" max="14348" width="17.7109375" style="75" bestFit="1" customWidth="1"/>
    <col min="14349" max="14592" width="11.42578125" style="75"/>
    <col min="14593" max="14593" width="65" style="75" customWidth="1"/>
    <col min="14594" max="14594" width="41.5703125" style="75" bestFit="1" customWidth="1"/>
    <col min="14595" max="14595" width="27.42578125" style="75" bestFit="1" customWidth="1"/>
    <col min="14596" max="14598" width="17.7109375" style="75" customWidth="1"/>
    <col min="14599" max="14599" width="19.42578125" style="75" customWidth="1"/>
    <col min="14600" max="14601" width="17.7109375" style="75" customWidth="1"/>
    <col min="14602" max="14602" width="27.42578125" style="75" customWidth="1"/>
    <col min="14603" max="14603" width="23" style="75" bestFit="1" customWidth="1"/>
    <col min="14604" max="14604" width="17.7109375" style="75" bestFit="1" customWidth="1"/>
    <col min="14605" max="14848" width="11.42578125" style="75"/>
    <col min="14849" max="14849" width="65" style="75" customWidth="1"/>
    <col min="14850" max="14850" width="41.5703125" style="75" bestFit="1" customWidth="1"/>
    <col min="14851" max="14851" width="27.42578125" style="75" bestFit="1" customWidth="1"/>
    <col min="14852" max="14854" width="17.7109375" style="75" customWidth="1"/>
    <col min="14855" max="14855" width="19.42578125" style="75" customWidth="1"/>
    <col min="14856" max="14857" width="17.7109375" style="75" customWidth="1"/>
    <col min="14858" max="14858" width="27.42578125" style="75" customWidth="1"/>
    <col min="14859" max="14859" width="23" style="75" bestFit="1" customWidth="1"/>
    <col min="14860" max="14860" width="17.7109375" style="75" bestFit="1" customWidth="1"/>
    <col min="14861" max="15104" width="11.42578125" style="75"/>
    <col min="15105" max="15105" width="65" style="75" customWidth="1"/>
    <col min="15106" max="15106" width="41.5703125" style="75" bestFit="1" customWidth="1"/>
    <col min="15107" max="15107" width="27.42578125" style="75" bestFit="1" customWidth="1"/>
    <col min="15108" max="15110" width="17.7109375" style="75" customWidth="1"/>
    <col min="15111" max="15111" width="19.42578125" style="75" customWidth="1"/>
    <col min="15112" max="15113" width="17.7109375" style="75" customWidth="1"/>
    <col min="15114" max="15114" width="27.42578125" style="75" customWidth="1"/>
    <col min="15115" max="15115" width="23" style="75" bestFit="1" customWidth="1"/>
    <col min="15116" max="15116" width="17.7109375" style="75" bestFit="1" customWidth="1"/>
    <col min="15117" max="15360" width="11.42578125" style="75"/>
    <col min="15361" max="15361" width="65" style="75" customWidth="1"/>
    <col min="15362" max="15362" width="41.5703125" style="75" bestFit="1" customWidth="1"/>
    <col min="15363" max="15363" width="27.42578125" style="75" bestFit="1" customWidth="1"/>
    <col min="15364" max="15366" width="17.7109375" style="75" customWidth="1"/>
    <col min="15367" max="15367" width="19.42578125" style="75" customWidth="1"/>
    <col min="15368" max="15369" width="17.7109375" style="75" customWidth="1"/>
    <col min="15370" max="15370" width="27.42578125" style="75" customWidth="1"/>
    <col min="15371" max="15371" width="23" style="75" bestFit="1" customWidth="1"/>
    <col min="15372" max="15372" width="17.7109375" style="75" bestFit="1" customWidth="1"/>
    <col min="15373" max="15616" width="11.42578125" style="75"/>
    <col min="15617" max="15617" width="65" style="75" customWidth="1"/>
    <col min="15618" max="15618" width="41.5703125" style="75" bestFit="1" customWidth="1"/>
    <col min="15619" max="15619" width="27.42578125" style="75" bestFit="1" customWidth="1"/>
    <col min="15620" max="15622" width="17.7109375" style="75" customWidth="1"/>
    <col min="15623" max="15623" width="19.42578125" style="75" customWidth="1"/>
    <col min="15624" max="15625" width="17.7109375" style="75" customWidth="1"/>
    <col min="15626" max="15626" width="27.42578125" style="75" customWidth="1"/>
    <col min="15627" max="15627" width="23" style="75" bestFit="1" customWidth="1"/>
    <col min="15628" max="15628" width="17.7109375" style="75" bestFit="1" customWidth="1"/>
    <col min="15629" max="15872" width="11.42578125" style="75"/>
    <col min="15873" max="15873" width="65" style="75" customWidth="1"/>
    <col min="15874" max="15874" width="41.5703125" style="75" bestFit="1" customWidth="1"/>
    <col min="15875" max="15875" width="27.42578125" style="75" bestFit="1" customWidth="1"/>
    <col min="15876" max="15878" width="17.7109375" style="75" customWidth="1"/>
    <col min="15879" max="15879" width="19.42578125" style="75" customWidth="1"/>
    <col min="15880" max="15881" width="17.7109375" style="75" customWidth="1"/>
    <col min="15882" max="15882" width="27.42578125" style="75" customWidth="1"/>
    <col min="15883" max="15883" width="23" style="75" bestFit="1" customWidth="1"/>
    <col min="15884" max="15884" width="17.7109375" style="75" bestFit="1" customWidth="1"/>
    <col min="15885" max="16128" width="11.42578125" style="75"/>
    <col min="16129" max="16129" width="65" style="75" customWidth="1"/>
    <col min="16130" max="16130" width="41.5703125" style="75" bestFit="1" customWidth="1"/>
    <col min="16131" max="16131" width="27.42578125" style="75" bestFit="1" customWidth="1"/>
    <col min="16132" max="16134" width="17.7109375" style="75" customWidth="1"/>
    <col min="16135" max="16135" width="19.42578125" style="75" customWidth="1"/>
    <col min="16136" max="16137" width="17.7109375" style="75" customWidth="1"/>
    <col min="16138" max="16138" width="27.42578125" style="75" customWidth="1"/>
    <col min="16139" max="16139" width="23" style="75" bestFit="1" customWidth="1"/>
    <col min="16140" max="16140" width="17.7109375" style="75" bestFit="1" customWidth="1"/>
    <col min="16141" max="16384" width="11.42578125" style="75"/>
  </cols>
  <sheetData>
    <row r="1" spans="1:12" s="110" customFormat="1" ht="21" customHeight="1" x14ac:dyDescent="0.25">
      <c r="A1" s="108" t="s">
        <v>107</v>
      </c>
      <c r="B1" s="109"/>
    </row>
    <row r="2" spans="1:12" s="110" customFormat="1" ht="19.5" customHeight="1" x14ac:dyDescent="0.25">
      <c r="A2" s="68" t="s">
        <v>108</v>
      </c>
      <c r="B2" s="109"/>
      <c r="C2" s="111"/>
      <c r="D2" s="111"/>
      <c r="E2" s="111"/>
      <c r="F2" s="111"/>
      <c r="G2" s="111"/>
      <c r="H2" s="111"/>
      <c r="I2" s="111"/>
      <c r="J2" s="111"/>
      <c r="K2" s="112" t="s">
        <v>109</v>
      </c>
    </row>
    <row r="3" spans="1:12" s="110" customFormat="1" ht="22.5" customHeight="1" x14ac:dyDescent="0.25">
      <c r="A3" s="63" t="s">
        <v>110</v>
      </c>
      <c r="B3" s="109"/>
      <c r="C3" s="111"/>
      <c r="D3" s="111"/>
      <c r="E3" s="111"/>
      <c r="F3" s="111"/>
      <c r="G3" s="111"/>
      <c r="H3" s="111"/>
      <c r="I3" s="111"/>
      <c r="J3" s="111"/>
      <c r="K3" s="111"/>
    </row>
    <row r="4" spans="1:12" s="110" customFormat="1" ht="25.5" customHeight="1" x14ac:dyDescent="0.25">
      <c r="A4" s="108" t="s">
        <v>111</v>
      </c>
      <c r="B4" s="109"/>
      <c r="C4" s="111"/>
      <c r="D4" s="111"/>
      <c r="E4" s="111"/>
      <c r="F4" s="111"/>
      <c r="G4" s="111"/>
      <c r="H4" s="111"/>
      <c r="I4" s="111"/>
      <c r="J4" s="111"/>
      <c r="K4" s="111"/>
    </row>
    <row r="5" spans="1:12" s="110" customFormat="1" x14ac:dyDescent="0.25">
      <c r="A5" s="113"/>
      <c r="B5" s="109"/>
      <c r="C5" s="111"/>
      <c r="D5" s="111"/>
      <c r="E5" s="111"/>
      <c r="F5" s="111"/>
      <c r="G5" s="111"/>
      <c r="H5" s="111"/>
      <c r="I5" s="111"/>
      <c r="J5" s="111"/>
      <c r="K5" s="111"/>
    </row>
    <row r="6" spans="1:12" s="110" customFormat="1" ht="18.75" customHeight="1" x14ac:dyDescent="0.25">
      <c r="A6" s="159"/>
      <c r="D6" s="160"/>
      <c r="E6" s="160"/>
      <c r="F6" s="160"/>
      <c r="G6" s="159"/>
      <c r="H6" s="160"/>
      <c r="I6" s="160"/>
      <c r="K6" s="160"/>
    </row>
    <row r="7" spans="1:12" s="110" customFormat="1" x14ac:dyDescent="0.25">
      <c r="A7" s="114" t="s">
        <v>112</v>
      </c>
      <c r="B7" s="114" t="s">
        <v>113</v>
      </c>
      <c r="C7" s="114" t="s">
        <v>114</v>
      </c>
      <c r="D7" s="114"/>
      <c r="E7" s="115" t="s">
        <v>115</v>
      </c>
      <c r="F7" s="115"/>
      <c r="G7" s="114" t="s">
        <v>116</v>
      </c>
      <c r="H7" s="71" t="s">
        <v>117</v>
      </c>
      <c r="I7" s="71"/>
      <c r="J7" s="114" t="s">
        <v>118</v>
      </c>
      <c r="K7" s="114" t="s">
        <v>119</v>
      </c>
    </row>
    <row r="8" spans="1:12" s="116" customFormat="1" x14ac:dyDescent="0.25">
      <c r="A8" s="64" t="s">
        <v>120</v>
      </c>
      <c r="B8" s="61" t="s">
        <v>121</v>
      </c>
      <c r="C8" s="61" t="s">
        <v>122</v>
      </c>
      <c r="D8" s="61" t="s">
        <v>123</v>
      </c>
      <c r="E8" s="61" t="s">
        <v>124</v>
      </c>
      <c r="F8" s="61"/>
      <c r="G8" s="61" t="s">
        <v>125</v>
      </c>
      <c r="H8" s="61" t="s">
        <v>126</v>
      </c>
      <c r="I8" s="61"/>
      <c r="J8" s="61" t="s">
        <v>127</v>
      </c>
      <c r="K8" s="73" t="s">
        <v>128</v>
      </c>
    </row>
    <row r="9" spans="1:12" s="116" customFormat="1" x14ac:dyDescent="0.25">
      <c r="A9" s="64"/>
      <c r="B9" s="61"/>
      <c r="C9" s="61"/>
      <c r="D9" s="61"/>
      <c r="E9" s="117" t="s">
        <v>129</v>
      </c>
      <c r="F9" s="117" t="s">
        <v>130</v>
      </c>
      <c r="G9" s="61"/>
      <c r="H9" s="117" t="s">
        <v>129</v>
      </c>
      <c r="I9" s="117" t="s">
        <v>130</v>
      </c>
      <c r="J9" s="61"/>
      <c r="K9" s="73"/>
    </row>
    <row r="10" spans="1:12" ht="15.95" customHeight="1" x14ac:dyDescent="0.25">
      <c r="A10" s="118" t="s">
        <v>131</v>
      </c>
      <c r="B10" s="119"/>
      <c r="C10" s="119"/>
      <c r="D10" s="119"/>
      <c r="E10" s="119"/>
      <c r="F10" s="119"/>
      <c r="G10" s="119"/>
      <c r="H10" s="119"/>
      <c r="I10" s="119"/>
      <c r="J10" s="119"/>
      <c r="K10" s="120">
        <f>+K12+K23+K26</f>
        <v>13737500</v>
      </c>
      <c r="L10" s="155"/>
    </row>
    <row r="11" spans="1:12" ht="19.5" customHeight="1" x14ac:dyDescent="0.25">
      <c r="A11" s="121"/>
      <c r="B11" s="122"/>
      <c r="C11" s="122"/>
      <c r="D11" s="123"/>
      <c r="E11" s="123"/>
      <c r="F11" s="123"/>
      <c r="G11" s="122"/>
      <c r="H11" s="122"/>
      <c r="I11" s="122"/>
      <c r="J11" s="122"/>
      <c r="K11" s="124"/>
    </row>
    <row r="12" spans="1:12" ht="15.95" customHeight="1" x14ac:dyDescent="0.25">
      <c r="A12" s="118" t="s">
        <v>132</v>
      </c>
      <c r="B12" s="119"/>
      <c r="C12" s="119"/>
      <c r="D12" s="125"/>
      <c r="E12" s="125"/>
      <c r="F12" s="125"/>
      <c r="G12" s="119"/>
      <c r="H12" s="119"/>
      <c r="I12" s="119"/>
      <c r="J12" s="119"/>
      <c r="K12" s="120">
        <f>SUM(K13:K22)</f>
        <v>7937500</v>
      </c>
      <c r="L12" s="155"/>
    </row>
    <row r="13" spans="1:12" ht="15.95" customHeight="1" x14ac:dyDescent="0.25">
      <c r="A13" s="161" t="s">
        <v>133</v>
      </c>
      <c r="B13" s="162" t="s">
        <v>134</v>
      </c>
      <c r="C13" s="126" t="s">
        <v>135</v>
      </c>
      <c r="D13" s="163">
        <v>0.02</v>
      </c>
      <c r="E13" s="163"/>
      <c r="F13" s="163"/>
      <c r="G13" s="126"/>
      <c r="H13" s="126"/>
      <c r="I13" s="126"/>
      <c r="J13" s="126" t="s">
        <v>136</v>
      </c>
      <c r="K13" s="124">
        <v>3250000</v>
      </c>
    </row>
    <row r="14" spans="1:12" ht="15.95" customHeight="1" x14ac:dyDescent="0.25">
      <c r="A14" s="164" t="s">
        <v>137</v>
      </c>
      <c r="B14" s="162" t="s">
        <v>138</v>
      </c>
      <c r="C14" s="162" t="s">
        <v>139</v>
      </c>
      <c r="D14" s="165" t="s">
        <v>140</v>
      </c>
      <c r="E14" s="165" t="s">
        <v>141</v>
      </c>
      <c r="F14" s="166">
        <v>2.5000000000000001E-2</v>
      </c>
      <c r="G14" s="167"/>
      <c r="H14" s="126"/>
      <c r="I14" s="126"/>
      <c r="J14" s="126" t="s">
        <v>142</v>
      </c>
      <c r="K14" s="124">
        <v>4687500</v>
      </c>
    </row>
    <row r="15" spans="1:12" ht="15.95" customHeight="1" x14ac:dyDescent="0.25">
      <c r="A15" s="161" t="s">
        <v>143</v>
      </c>
      <c r="B15" s="162" t="s">
        <v>144</v>
      </c>
      <c r="C15" s="126" t="s">
        <v>145</v>
      </c>
      <c r="D15" s="163"/>
      <c r="E15" s="163"/>
      <c r="F15" s="163"/>
      <c r="G15" s="126"/>
      <c r="H15" s="126"/>
      <c r="I15" s="126"/>
      <c r="J15" s="126" t="s">
        <v>146</v>
      </c>
      <c r="K15" s="124"/>
    </row>
    <row r="16" spans="1:12" ht="15.95" customHeight="1" x14ac:dyDescent="0.25">
      <c r="A16" s="161" t="s">
        <v>147</v>
      </c>
      <c r="B16" s="122"/>
      <c r="C16" s="126" t="s">
        <v>139</v>
      </c>
      <c r="D16" s="163"/>
      <c r="E16" s="163"/>
      <c r="F16" s="163"/>
      <c r="G16" s="167"/>
      <c r="H16" s="66">
        <v>500</v>
      </c>
      <c r="I16" s="66">
        <v>3500</v>
      </c>
      <c r="J16" s="126" t="s">
        <v>148</v>
      </c>
      <c r="K16" s="124"/>
    </row>
    <row r="17" spans="1:11" ht="15.95" customHeight="1" x14ac:dyDescent="0.25">
      <c r="A17" s="121"/>
      <c r="B17" s="122"/>
      <c r="C17" s="122"/>
      <c r="D17" s="123"/>
      <c r="E17" s="123"/>
      <c r="F17" s="123"/>
      <c r="G17" s="122"/>
      <c r="H17" s="122"/>
      <c r="I17" s="122"/>
      <c r="J17" s="122"/>
      <c r="K17" s="124"/>
    </row>
    <row r="18" spans="1:11" ht="15.95" customHeight="1" x14ac:dyDescent="0.25">
      <c r="A18" s="121"/>
      <c r="B18" s="122"/>
      <c r="C18" s="122"/>
      <c r="D18" s="123"/>
      <c r="E18" s="123"/>
      <c r="F18" s="123"/>
      <c r="G18" s="122"/>
      <c r="H18" s="122"/>
      <c r="I18" s="122"/>
      <c r="J18" s="122"/>
      <c r="K18" s="124"/>
    </row>
    <row r="19" spans="1:11" ht="15.95" customHeight="1" x14ac:dyDescent="0.25">
      <c r="A19" s="121"/>
      <c r="B19" s="122"/>
      <c r="C19" s="122"/>
      <c r="D19" s="123"/>
      <c r="E19" s="123"/>
      <c r="F19" s="123"/>
      <c r="G19" s="122"/>
      <c r="H19" s="122"/>
      <c r="I19" s="122"/>
      <c r="J19" s="122"/>
      <c r="K19" s="124"/>
    </row>
    <row r="20" spans="1:11" ht="15.95" customHeight="1" x14ac:dyDescent="0.25">
      <c r="A20" s="121"/>
      <c r="B20" s="122"/>
      <c r="C20" s="122"/>
      <c r="D20" s="123"/>
      <c r="E20" s="123"/>
      <c r="F20" s="123"/>
      <c r="G20" s="122"/>
      <c r="H20" s="122"/>
      <c r="I20" s="122"/>
      <c r="J20" s="122"/>
      <c r="K20" s="124"/>
    </row>
    <row r="21" spans="1:11" ht="15.95" customHeight="1" x14ac:dyDescent="0.25">
      <c r="A21" s="121"/>
      <c r="B21" s="122"/>
      <c r="C21" s="122"/>
      <c r="D21" s="123"/>
      <c r="E21" s="123"/>
      <c r="F21" s="123"/>
      <c r="G21" s="122"/>
      <c r="H21" s="122"/>
      <c r="I21" s="122"/>
      <c r="J21" s="122"/>
      <c r="K21" s="124"/>
    </row>
    <row r="22" spans="1:11" ht="15.95" customHeight="1" x14ac:dyDescent="0.25">
      <c r="A22" s="121"/>
      <c r="B22" s="122"/>
      <c r="C22" s="122"/>
      <c r="D22" s="123"/>
      <c r="E22" s="123"/>
      <c r="F22" s="123"/>
      <c r="G22" s="122"/>
      <c r="H22" s="122"/>
      <c r="I22" s="122"/>
      <c r="J22" s="122"/>
      <c r="K22" s="124"/>
    </row>
    <row r="23" spans="1:11" s="110" customFormat="1" ht="15.95" customHeight="1" x14ac:dyDescent="0.25">
      <c r="A23" s="133" t="s">
        <v>149</v>
      </c>
      <c r="B23" s="134"/>
      <c r="C23" s="134"/>
      <c r="D23" s="135"/>
      <c r="E23" s="135"/>
      <c r="F23" s="135"/>
      <c r="G23" s="134"/>
      <c r="H23" s="134"/>
      <c r="I23" s="134"/>
      <c r="J23" s="134"/>
      <c r="K23" s="136">
        <f>SUM(K24:K25)</f>
        <v>5500000</v>
      </c>
    </row>
    <row r="24" spans="1:11" s="110" customFormat="1" ht="15.95" customHeight="1" x14ac:dyDescent="0.25">
      <c r="A24" s="168" t="s">
        <v>150</v>
      </c>
      <c r="B24" s="140"/>
      <c r="C24" s="137" t="s">
        <v>139</v>
      </c>
      <c r="D24" s="169">
        <v>8.6956000000000006E-2</v>
      </c>
      <c r="E24" s="158"/>
      <c r="F24" s="158"/>
      <c r="G24" s="137"/>
      <c r="H24" s="137"/>
      <c r="I24" s="137"/>
      <c r="J24" s="126" t="s">
        <v>151</v>
      </c>
      <c r="K24" s="142">
        <v>5000000</v>
      </c>
    </row>
    <row r="25" spans="1:11" s="110" customFormat="1" ht="15.95" customHeight="1" x14ac:dyDescent="0.25">
      <c r="A25" s="121" t="s">
        <v>152</v>
      </c>
      <c r="B25" s="137" t="s">
        <v>153</v>
      </c>
      <c r="C25" s="137"/>
      <c r="D25" s="158"/>
      <c r="E25" s="158"/>
      <c r="F25" s="158"/>
      <c r="G25" s="137"/>
      <c r="H25" s="137"/>
      <c r="I25" s="137"/>
      <c r="J25" s="126" t="s">
        <v>154</v>
      </c>
      <c r="K25" s="142">
        <v>500000</v>
      </c>
    </row>
    <row r="26" spans="1:11" ht="15.95" customHeight="1" x14ac:dyDescent="0.25">
      <c r="A26" s="118" t="s">
        <v>155</v>
      </c>
      <c r="B26" s="119"/>
      <c r="C26" s="119"/>
      <c r="D26" s="125"/>
      <c r="E26" s="125"/>
      <c r="F26" s="125"/>
      <c r="G26" s="119"/>
      <c r="H26" s="119"/>
      <c r="I26" s="119"/>
      <c r="J26" s="119"/>
      <c r="K26" s="120">
        <f>SUM(K27:K38)</f>
        <v>300000</v>
      </c>
    </row>
    <row r="27" spans="1:11" ht="15.95" customHeight="1" x14ac:dyDescent="0.25">
      <c r="A27" s="170" t="s">
        <v>156</v>
      </c>
      <c r="B27" s="171" t="s">
        <v>157</v>
      </c>
      <c r="C27" s="172" t="s">
        <v>158</v>
      </c>
      <c r="D27" s="165" t="s">
        <v>159</v>
      </c>
      <c r="E27" s="123"/>
      <c r="F27" s="123"/>
      <c r="G27" s="122"/>
      <c r="H27" s="122"/>
      <c r="I27" s="122"/>
      <c r="J27" s="126" t="s">
        <v>160</v>
      </c>
      <c r="K27" s="124">
        <v>150000</v>
      </c>
    </row>
    <row r="28" spans="1:11" ht="15.95" customHeight="1" x14ac:dyDescent="0.25">
      <c r="A28" s="161" t="s">
        <v>161</v>
      </c>
      <c r="B28" s="171"/>
      <c r="C28" s="171" t="s">
        <v>162</v>
      </c>
      <c r="D28" s="123"/>
      <c r="E28" s="123"/>
      <c r="F28" s="123"/>
      <c r="G28" s="67"/>
      <c r="H28" s="66">
        <v>500</v>
      </c>
      <c r="I28" s="66">
        <v>1500</v>
      </c>
      <c r="J28" s="126" t="s">
        <v>163</v>
      </c>
      <c r="K28" s="124"/>
    </row>
    <row r="29" spans="1:11" ht="15.95" customHeight="1" x14ac:dyDescent="0.25">
      <c r="A29" s="170" t="s">
        <v>164</v>
      </c>
      <c r="B29" s="173"/>
      <c r="C29" s="171" t="s">
        <v>162</v>
      </c>
      <c r="D29" s="123"/>
      <c r="E29" s="123"/>
      <c r="F29" s="123"/>
      <c r="G29" s="67"/>
      <c r="H29" s="66">
        <v>500</v>
      </c>
      <c r="I29" s="66">
        <v>1500</v>
      </c>
      <c r="J29" s="126" t="s">
        <v>165</v>
      </c>
      <c r="K29" s="124"/>
    </row>
    <row r="30" spans="1:11" ht="15.95" customHeight="1" x14ac:dyDescent="0.25">
      <c r="A30" s="170" t="s">
        <v>166</v>
      </c>
      <c r="B30" s="171" t="s">
        <v>167</v>
      </c>
      <c r="C30" s="173"/>
      <c r="D30" s="123"/>
      <c r="E30" s="123"/>
      <c r="F30" s="123"/>
      <c r="G30" s="66"/>
      <c r="H30" s="66">
        <v>400</v>
      </c>
      <c r="I30" s="66">
        <v>1000</v>
      </c>
      <c r="J30" s="126" t="s">
        <v>168</v>
      </c>
      <c r="K30" s="124"/>
    </row>
    <row r="31" spans="1:11" ht="15.95" customHeight="1" x14ac:dyDescent="0.25">
      <c r="A31" s="174" t="s">
        <v>169</v>
      </c>
      <c r="B31" s="175" t="s">
        <v>170</v>
      </c>
      <c r="C31" s="175" t="s">
        <v>171</v>
      </c>
      <c r="D31" s="123"/>
      <c r="E31" s="123"/>
      <c r="F31" s="123"/>
      <c r="G31" s="67"/>
      <c r="H31" s="66">
        <v>140</v>
      </c>
      <c r="I31" s="66">
        <v>2000</v>
      </c>
      <c r="J31" s="126" t="s">
        <v>172</v>
      </c>
      <c r="K31" s="124"/>
    </row>
    <row r="32" spans="1:11" ht="15.95" customHeight="1" x14ac:dyDescent="0.25">
      <c r="A32" s="170" t="s">
        <v>173</v>
      </c>
      <c r="B32" s="176" t="s">
        <v>174</v>
      </c>
      <c r="C32" s="173"/>
      <c r="D32" s="123"/>
      <c r="E32" s="123"/>
      <c r="F32" s="123"/>
      <c r="G32" s="122"/>
      <c r="H32" s="66">
        <v>500</v>
      </c>
      <c r="I32" s="66">
        <v>1000</v>
      </c>
      <c r="J32" s="126" t="s">
        <v>175</v>
      </c>
      <c r="K32" s="124"/>
    </row>
    <row r="33" spans="1:11" ht="15.95" customHeight="1" x14ac:dyDescent="0.25">
      <c r="A33" s="170" t="s">
        <v>176</v>
      </c>
      <c r="B33" s="176" t="s">
        <v>177</v>
      </c>
      <c r="C33" s="173"/>
      <c r="D33" s="163">
        <v>0.05</v>
      </c>
      <c r="E33" s="123"/>
      <c r="F33" s="123"/>
      <c r="G33" s="122"/>
      <c r="H33" s="126"/>
      <c r="I33" s="126"/>
      <c r="J33" s="126" t="s">
        <v>178</v>
      </c>
      <c r="K33" s="124"/>
    </row>
    <row r="34" spans="1:11" ht="15.95" customHeight="1" x14ac:dyDescent="0.25">
      <c r="A34" s="170" t="s">
        <v>179</v>
      </c>
      <c r="B34" s="162" t="s">
        <v>180</v>
      </c>
      <c r="C34" s="162" t="s">
        <v>181</v>
      </c>
      <c r="D34" s="165"/>
      <c r="E34" s="123"/>
      <c r="F34" s="123"/>
      <c r="G34" s="66">
        <v>100</v>
      </c>
      <c r="H34" s="66"/>
      <c r="I34" s="126"/>
      <c r="J34" s="126" t="s">
        <v>182</v>
      </c>
      <c r="K34" s="124"/>
    </row>
    <row r="35" spans="1:11" ht="15.95" customHeight="1" x14ac:dyDescent="0.25">
      <c r="A35" s="161" t="s">
        <v>183</v>
      </c>
      <c r="B35" s="171" t="s">
        <v>184</v>
      </c>
      <c r="C35" s="171" t="s">
        <v>185</v>
      </c>
      <c r="D35" s="177">
        <v>0</v>
      </c>
      <c r="E35" s="177">
        <v>0</v>
      </c>
      <c r="F35" s="177">
        <v>0</v>
      </c>
      <c r="G35" s="177">
        <v>0</v>
      </c>
      <c r="H35" s="167">
        <v>30</v>
      </c>
      <c r="I35" s="167">
        <v>1200</v>
      </c>
      <c r="J35" s="162" t="s">
        <v>186</v>
      </c>
      <c r="K35" s="124">
        <v>150000</v>
      </c>
    </row>
    <row r="36" spans="1:11" ht="15.95" customHeight="1" x14ac:dyDescent="0.25">
      <c r="A36" s="178" t="s">
        <v>187</v>
      </c>
      <c r="B36" s="162" t="s">
        <v>144</v>
      </c>
      <c r="C36" s="171" t="s">
        <v>188</v>
      </c>
      <c r="D36" s="177"/>
      <c r="E36" s="177"/>
      <c r="F36" s="177"/>
      <c r="G36" s="177"/>
      <c r="H36" s="66">
        <v>80000</v>
      </c>
      <c r="I36" s="167">
        <v>250000</v>
      </c>
      <c r="J36" s="179" t="s">
        <v>189</v>
      </c>
      <c r="K36" s="124"/>
    </row>
    <row r="37" spans="1:11" ht="15.95" customHeight="1" x14ac:dyDescent="0.25">
      <c r="A37" s="121"/>
      <c r="B37" s="122"/>
      <c r="C37" s="122"/>
      <c r="D37" s="123"/>
      <c r="E37" s="123"/>
      <c r="F37" s="123"/>
      <c r="G37" s="122"/>
      <c r="H37" s="122"/>
      <c r="I37" s="122"/>
      <c r="J37" s="122"/>
      <c r="K37" s="124"/>
    </row>
    <row r="38" spans="1:11" ht="15.95" customHeight="1" x14ac:dyDescent="0.25">
      <c r="A38" s="121"/>
      <c r="B38" s="122"/>
      <c r="C38" s="122"/>
      <c r="D38" s="123"/>
      <c r="E38" s="123"/>
      <c r="F38" s="123"/>
      <c r="G38" s="122"/>
      <c r="H38" s="122"/>
      <c r="I38" s="122"/>
      <c r="J38" s="122"/>
      <c r="K38" s="124"/>
    </row>
    <row r="39" spans="1:11" ht="15.95" customHeight="1" x14ac:dyDescent="0.25">
      <c r="A39" s="118" t="s">
        <v>190</v>
      </c>
      <c r="B39" s="119"/>
      <c r="C39" s="119"/>
      <c r="D39" s="125"/>
      <c r="E39" s="125"/>
      <c r="F39" s="125"/>
      <c r="G39" s="119"/>
      <c r="H39" s="119"/>
      <c r="I39" s="119"/>
      <c r="J39" s="119"/>
      <c r="K39" s="120">
        <f>SUM(K40:K42)</f>
        <v>0</v>
      </c>
    </row>
    <row r="40" spans="1:11" ht="15.95" customHeight="1" x14ac:dyDescent="0.25">
      <c r="A40" s="147"/>
      <c r="B40" s="122"/>
      <c r="C40" s="122"/>
      <c r="D40" s="123"/>
      <c r="E40" s="123"/>
      <c r="F40" s="123"/>
      <c r="G40" s="122"/>
      <c r="H40" s="122"/>
      <c r="I40" s="122"/>
      <c r="J40" s="122"/>
      <c r="K40" s="124"/>
    </row>
    <row r="41" spans="1:11" ht="15.95" customHeight="1" x14ac:dyDescent="0.25">
      <c r="A41" s="147"/>
      <c r="B41" s="122"/>
      <c r="C41" s="122"/>
      <c r="D41" s="123"/>
      <c r="E41" s="123"/>
      <c r="F41" s="123"/>
      <c r="G41" s="122"/>
      <c r="H41" s="122"/>
      <c r="I41" s="122"/>
      <c r="J41" s="122"/>
      <c r="K41" s="124"/>
    </row>
    <row r="42" spans="1:11" ht="15.95" customHeight="1" x14ac:dyDescent="0.25">
      <c r="A42" s="147"/>
      <c r="B42" s="122"/>
      <c r="C42" s="122"/>
      <c r="D42" s="123"/>
      <c r="E42" s="123"/>
      <c r="F42" s="123"/>
      <c r="G42" s="122"/>
      <c r="H42" s="122"/>
      <c r="I42" s="122"/>
      <c r="J42" s="122"/>
      <c r="K42" s="124"/>
    </row>
    <row r="43" spans="1:11" ht="15.95" customHeight="1" x14ac:dyDescent="0.25">
      <c r="A43" s="118" t="s">
        <v>191</v>
      </c>
      <c r="B43" s="119"/>
      <c r="C43" s="119"/>
      <c r="D43" s="125"/>
      <c r="E43" s="125"/>
      <c r="F43" s="125"/>
      <c r="G43" s="119"/>
      <c r="H43" s="119"/>
      <c r="I43" s="119"/>
      <c r="J43" s="119"/>
      <c r="K43" s="120">
        <f>SUM(K44:K46)</f>
        <v>0</v>
      </c>
    </row>
    <row r="44" spans="1:11" ht="15.95" customHeight="1" x14ac:dyDescent="0.25">
      <c r="A44" s="147"/>
      <c r="B44" s="122"/>
      <c r="C44" s="122"/>
      <c r="D44" s="123"/>
      <c r="E44" s="123"/>
      <c r="F44" s="123"/>
      <c r="G44" s="122"/>
      <c r="H44" s="122"/>
      <c r="I44" s="122"/>
      <c r="J44" s="122"/>
      <c r="K44" s="124"/>
    </row>
    <row r="45" spans="1:11" ht="15.95" customHeight="1" x14ac:dyDescent="0.25">
      <c r="A45" s="147"/>
      <c r="B45" s="122"/>
      <c r="C45" s="122"/>
      <c r="D45" s="123"/>
      <c r="E45" s="123"/>
      <c r="F45" s="123"/>
      <c r="G45" s="122"/>
      <c r="H45" s="122"/>
      <c r="I45" s="122"/>
      <c r="J45" s="122"/>
      <c r="K45" s="124"/>
    </row>
    <row r="46" spans="1:11" ht="15.95" customHeight="1" x14ac:dyDescent="0.25">
      <c r="A46" s="147"/>
      <c r="B46" s="122"/>
      <c r="C46" s="122"/>
      <c r="D46" s="123"/>
      <c r="E46" s="123"/>
      <c r="F46" s="123"/>
      <c r="G46" s="122"/>
      <c r="H46" s="122"/>
      <c r="I46" s="122"/>
      <c r="J46" s="122"/>
      <c r="K46" s="124"/>
    </row>
    <row r="47" spans="1:11" s="110" customFormat="1" ht="15.95" customHeight="1" x14ac:dyDescent="0.25">
      <c r="A47" s="133" t="s">
        <v>192</v>
      </c>
      <c r="B47" s="134"/>
      <c r="C47" s="134"/>
      <c r="D47" s="135"/>
      <c r="E47" s="135"/>
      <c r="F47" s="135"/>
      <c r="G47" s="134"/>
      <c r="H47" s="134"/>
      <c r="I47" s="134"/>
      <c r="J47" s="134"/>
      <c r="K47" s="136">
        <f>SUM(K48)</f>
        <v>0</v>
      </c>
    </row>
    <row r="48" spans="1:11" s="110" customFormat="1" ht="15.95" customHeight="1" x14ac:dyDescent="0.25">
      <c r="A48" s="148"/>
      <c r="B48" s="140"/>
      <c r="C48" s="140"/>
      <c r="D48" s="141"/>
      <c r="E48" s="141"/>
      <c r="F48" s="141"/>
      <c r="G48" s="140"/>
      <c r="H48" s="140"/>
      <c r="I48" s="140"/>
      <c r="J48" s="140"/>
      <c r="K48" s="142"/>
    </row>
    <row r="49" spans="1:11" ht="15.95" customHeight="1" x14ac:dyDescent="0.25">
      <c r="A49" s="118" t="s">
        <v>193</v>
      </c>
      <c r="B49" s="119"/>
      <c r="C49" s="119"/>
      <c r="D49" s="125"/>
      <c r="E49" s="125"/>
      <c r="F49" s="125"/>
      <c r="G49" s="119"/>
      <c r="H49" s="119"/>
      <c r="I49" s="119"/>
      <c r="J49" s="119"/>
      <c r="K49" s="120">
        <f>SUM(K50)</f>
        <v>0</v>
      </c>
    </row>
    <row r="50" spans="1:11" ht="15.95" customHeight="1" x14ac:dyDescent="0.25">
      <c r="A50" s="147" t="s">
        <v>194</v>
      </c>
      <c r="B50" s="122"/>
      <c r="C50" s="126" t="s">
        <v>195</v>
      </c>
      <c r="D50" s="123"/>
      <c r="E50" s="123"/>
      <c r="F50" s="123"/>
      <c r="G50" s="66">
        <v>5000</v>
      </c>
      <c r="H50" s="122"/>
      <c r="I50" s="122"/>
      <c r="J50" s="162" t="s">
        <v>196</v>
      </c>
      <c r="K50" s="124"/>
    </row>
    <row r="51" spans="1:11" ht="15.95" customHeight="1" x14ac:dyDescent="0.25">
      <c r="A51" s="149" t="s">
        <v>197</v>
      </c>
      <c r="B51" s="150"/>
      <c r="C51" s="150"/>
      <c r="D51" s="151"/>
      <c r="E51" s="151"/>
      <c r="F51" s="151"/>
      <c r="G51" s="150"/>
      <c r="H51" s="150"/>
      <c r="I51" s="150"/>
      <c r="J51" s="150"/>
      <c r="K51" s="152">
        <f>+K49+K47+K43+K39+K26+K23+K12</f>
        <v>13737500</v>
      </c>
    </row>
    <row r="52" spans="1:11" x14ac:dyDescent="0.25">
      <c r="A52" s="153"/>
      <c r="B52" s="154"/>
      <c r="C52" s="154"/>
      <c r="D52" s="154"/>
      <c r="E52" s="154"/>
      <c r="F52" s="154"/>
      <c r="G52" s="154"/>
      <c r="H52" s="154"/>
      <c r="I52" s="154"/>
      <c r="J52" s="154"/>
      <c r="K52" s="154"/>
    </row>
    <row r="54" spans="1:11" x14ac:dyDescent="0.25">
      <c r="A54" s="180"/>
    </row>
    <row r="55" spans="1:11" x14ac:dyDescent="0.25">
      <c r="A55" s="181"/>
    </row>
    <row r="56" spans="1:11" x14ac:dyDescent="0.25">
      <c r="A56" s="181"/>
    </row>
    <row r="57" spans="1:11" x14ac:dyDescent="0.25">
      <c r="A57" s="181"/>
    </row>
    <row r="58" spans="1:11" x14ac:dyDescent="0.25">
      <c r="A58" s="181"/>
    </row>
  </sheetData>
  <mergeCells count="10">
    <mergeCell ref="J8:J9"/>
    <mergeCell ref="K8:K9"/>
    <mergeCell ref="H7:I7"/>
    <mergeCell ref="A8:A9"/>
    <mergeCell ref="B8:B9"/>
    <mergeCell ref="C8:C9"/>
    <mergeCell ref="D8:D9"/>
    <mergeCell ref="E8:F8"/>
    <mergeCell ref="G8:G9"/>
    <mergeCell ref="H8:I8"/>
  </mergeCells>
  <pageMargins left="0.70866141732283472" right="0.31496062992125984" top="0.74803149606299213" bottom="0.74803149606299213" header="0.31496062992125984" footer="0.31496062992125984"/>
  <pageSetup paperSize="9" scale="4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showGridLines="0" workbookViewId="0">
      <pane xSplit="2" ySplit="5" topLeftCell="C6" activePane="bottomRight" state="frozen"/>
      <selection pane="topRight" activeCell="C1" sqref="C1"/>
      <selection pane="bottomLeft" activeCell="A6" sqref="A6"/>
      <selection pane="bottomRight" activeCell="K96" sqref="K96"/>
    </sheetView>
  </sheetViews>
  <sheetFormatPr baseColWidth="10" defaultRowHeight="15" x14ac:dyDescent="0.25"/>
  <cols>
    <col min="1" max="1" width="65.140625" style="75" customWidth="1"/>
    <col min="2" max="6" width="17.7109375" style="75" customWidth="1"/>
    <col min="7" max="7" width="19.42578125" style="75" customWidth="1"/>
    <col min="8" max="11" width="17.7109375" style="75" customWidth="1"/>
    <col min="12" max="256" width="11.42578125" style="75"/>
    <col min="257" max="257" width="65.140625" style="75" customWidth="1"/>
    <col min="258" max="262" width="17.7109375" style="75" customWidth="1"/>
    <col min="263" max="263" width="19.42578125" style="75" customWidth="1"/>
    <col min="264" max="267" width="17.7109375" style="75" customWidth="1"/>
    <col min="268" max="512" width="11.42578125" style="75"/>
    <col min="513" max="513" width="65.140625" style="75" customWidth="1"/>
    <col min="514" max="518" width="17.7109375" style="75" customWidth="1"/>
    <col min="519" max="519" width="19.42578125" style="75" customWidth="1"/>
    <col min="520" max="523" width="17.7109375" style="75" customWidth="1"/>
    <col min="524" max="768" width="11.42578125" style="75"/>
    <col min="769" max="769" width="65.140625" style="75" customWidth="1"/>
    <col min="770" max="774" width="17.7109375" style="75" customWidth="1"/>
    <col min="775" max="775" width="19.42578125" style="75" customWidth="1"/>
    <col min="776" max="779" width="17.7109375" style="75" customWidth="1"/>
    <col min="780" max="1024" width="11.42578125" style="75"/>
    <col min="1025" max="1025" width="65.140625" style="75" customWidth="1"/>
    <col min="1026" max="1030" width="17.7109375" style="75" customWidth="1"/>
    <col min="1031" max="1031" width="19.42578125" style="75" customWidth="1"/>
    <col min="1032" max="1035" width="17.7109375" style="75" customWidth="1"/>
    <col min="1036" max="1280" width="11.42578125" style="75"/>
    <col min="1281" max="1281" width="65.140625" style="75" customWidth="1"/>
    <col min="1282" max="1286" width="17.7109375" style="75" customWidth="1"/>
    <col min="1287" max="1287" width="19.42578125" style="75" customWidth="1"/>
    <col min="1288" max="1291" width="17.7109375" style="75" customWidth="1"/>
    <col min="1292" max="1536" width="11.42578125" style="75"/>
    <col min="1537" max="1537" width="65.140625" style="75" customWidth="1"/>
    <col min="1538" max="1542" width="17.7109375" style="75" customWidth="1"/>
    <col min="1543" max="1543" width="19.42578125" style="75" customWidth="1"/>
    <col min="1544" max="1547" width="17.7109375" style="75" customWidth="1"/>
    <col min="1548" max="1792" width="11.42578125" style="75"/>
    <col min="1793" max="1793" width="65.140625" style="75" customWidth="1"/>
    <col min="1794" max="1798" width="17.7109375" style="75" customWidth="1"/>
    <col min="1799" max="1799" width="19.42578125" style="75" customWidth="1"/>
    <col min="1800" max="1803" width="17.7109375" style="75" customWidth="1"/>
    <col min="1804" max="2048" width="11.42578125" style="75"/>
    <col min="2049" max="2049" width="65.140625" style="75" customWidth="1"/>
    <col min="2050" max="2054" width="17.7109375" style="75" customWidth="1"/>
    <col min="2055" max="2055" width="19.42578125" style="75" customWidth="1"/>
    <col min="2056" max="2059" width="17.7109375" style="75" customWidth="1"/>
    <col min="2060" max="2304" width="11.42578125" style="75"/>
    <col min="2305" max="2305" width="65.140625" style="75" customWidth="1"/>
    <col min="2306" max="2310" width="17.7109375" style="75" customWidth="1"/>
    <col min="2311" max="2311" width="19.42578125" style="75" customWidth="1"/>
    <col min="2312" max="2315" width="17.7109375" style="75" customWidth="1"/>
    <col min="2316" max="2560" width="11.42578125" style="75"/>
    <col min="2561" max="2561" width="65.140625" style="75" customWidth="1"/>
    <col min="2562" max="2566" width="17.7109375" style="75" customWidth="1"/>
    <col min="2567" max="2567" width="19.42578125" style="75" customWidth="1"/>
    <col min="2568" max="2571" width="17.7109375" style="75" customWidth="1"/>
    <col min="2572" max="2816" width="11.42578125" style="75"/>
    <col min="2817" max="2817" width="65.140625" style="75" customWidth="1"/>
    <col min="2818" max="2822" width="17.7109375" style="75" customWidth="1"/>
    <col min="2823" max="2823" width="19.42578125" style="75" customWidth="1"/>
    <col min="2824" max="2827" width="17.7109375" style="75" customWidth="1"/>
    <col min="2828" max="3072" width="11.42578125" style="75"/>
    <col min="3073" max="3073" width="65.140625" style="75" customWidth="1"/>
    <col min="3074" max="3078" width="17.7109375" style="75" customWidth="1"/>
    <col min="3079" max="3079" width="19.42578125" style="75" customWidth="1"/>
    <col min="3080" max="3083" width="17.7109375" style="75" customWidth="1"/>
    <col min="3084" max="3328" width="11.42578125" style="75"/>
    <col min="3329" max="3329" width="65.140625" style="75" customWidth="1"/>
    <col min="3330" max="3334" width="17.7109375" style="75" customWidth="1"/>
    <col min="3335" max="3335" width="19.42578125" style="75" customWidth="1"/>
    <col min="3336" max="3339" width="17.7109375" style="75" customWidth="1"/>
    <col min="3340" max="3584" width="11.42578125" style="75"/>
    <col min="3585" max="3585" width="65.140625" style="75" customWidth="1"/>
    <col min="3586" max="3590" width="17.7109375" style="75" customWidth="1"/>
    <col min="3591" max="3591" width="19.42578125" style="75" customWidth="1"/>
    <col min="3592" max="3595" width="17.7109375" style="75" customWidth="1"/>
    <col min="3596" max="3840" width="11.42578125" style="75"/>
    <col min="3841" max="3841" width="65.140625" style="75" customWidth="1"/>
    <col min="3842" max="3846" width="17.7109375" style="75" customWidth="1"/>
    <col min="3847" max="3847" width="19.42578125" style="75" customWidth="1"/>
    <col min="3848" max="3851" width="17.7109375" style="75" customWidth="1"/>
    <col min="3852" max="4096" width="11.42578125" style="75"/>
    <col min="4097" max="4097" width="65.140625" style="75" customWidth="1"/>
    <col min="4098" max="4102" width="17.7109375" style="75" customWidth="1"/>
    <col min="4103" max="4103" width="19.42578125" style="75" customWidth="1"/>
    <col min="4104" max="4107" width="17.7109375" style="75" customWidth="1"/>
    <col min="4108" max="4352" width="11.42578125" style="75"/>
    <col min="4353" max="4353" width="65.140625" style="75" customWidth="1"/>
    <col min="4354" max="4358" width="17.7109375" style="75" customWidth="1"/>
    <col min="4359" max="4359" width="19.42578125" style="75" customWidth="1"/>
    <col min="4360" max="4363" width="17.7109375" style="75" customWidth="1"/>
    <col min="4364" max="4608" width="11.42578125" style="75"/>
    <col min="4609" max="4609" width="65.140625" style="75" customWidth="1"/>
    <col min="4610" max="4614" width="17.7109375" style="75" customWidth="1"/>
    <col min="4615" max="4615" width="19.42578125" style="75" customWidth="1"/>
    <col min="4616" max="4619" width="17.7109375" style="75" customWidth="1"/>
    <col min="4620" max="4864" width="11.42578125" style="75"/>
    <col min="4865" max="4865" width="65.140625" style="75" customWidth="1"/>
    <col min="4866" max="4870" width="17.7109375" style="75" customWidth="1"/>
    <col min="4871" max="4871" width="19.42578125" style="75" customWidth="1"/>
    <col min="4872" max="4875" width="17.7109375" style="75" customWidth="1"/>
    <col min="4876" max="5120" width="11.42578125" style="75"/>
    <col min="5121" max="5121" width="65.140625" style="75" customWidth="1"/>
    <col min="5122" max="5126" width="17.7109375" style="75" customWidth="1"/>
    <col min="5127" max="5127" width="19.42578125" style="75" customWidth="1"/>
    <col min="5128" max="5131" width="17.7109375" style="75" customWidth="1"/>
    <col min="5132" max="5376" width="11.42578125" style="75"/>
    <col min="5377" max="5377" width="65.140625" style="75" customWidth="1"/>
    <col min="5378" max="5382" width="17.7109375" style="75" customWidth="1"/>
    <col min="5383" max="5383" width="19.42578125" style="75" customWidth="1"/>
    <col min="5384" max="5387" width="17.7109375" style="75" customWidth="1"/>
    <col min="5388" max="5632" width="11.42578125" style="75"/>
    <col min="5633" max="5633" width="65.140625" style="75" customWidth="1"/>
    <col min="5634" max="5638" width="17.7109375" style="75" customWidth="1"/>
    <col min="5639" max="5639" width="19.42578125" style="75" customWidth="1"/>
    <col min="5640" max="5643" width="17.7109375" style="75" customWidth="1"/>
    <col min="5644" max="5888" width="11.42578125" style="75"/>
    <col min="5889" max="5889" width="65.140625" style="75" customWidth="1"/>
    <col min="5890" max="5894" width="17.7109375" style="75" customWidth="1"/>
    <col min="5895" max="5895" width="19.42578125" style="75" customWidth="1"/>
    <col min="5896" max="5899" width="17.7109375" style="75" customWidth="1"/>
    <col min="5900" max="6144" width="11.42578125" style="75"/>
    <col min="6145" max="6145" width="65.140625" style="75" customWidth="1"/>
    <col min="6146" max="6150" width="17.7109375" style="75" customWidth="1"/>
    <col min="6151" max="6151" width="19.42578125" style="75" customWidth="1"/>
    <col min="6152" max="6155" width="17.7109375" style="75" customWidth="1"/>
    <col min="6156" max="6400" width="11.42578125" style="75"/>
    <col min="6401" max="6401" width="65.140625" style="75" customWidth="1"/>
    <col min="6402" max="6406" width="17.7109375" style="75" customWidth="1"/>
    <col min="6407" max="6407" width="19.42578125" style="75" customWidth="1"/>
    <col min="6408" max="6411" width="17.7109375" style="75" customWidth="1"/>
    <col min="6412" max="6656" width="11.42578125" style="75"/>
    <col min="6657" max="6657" width="65.140625" style="75" customWidth="1"/>
    <col min="6658" max="6662" width="17.7109375" style="75" customWidth="1"/>
    <col min="6663" max="6663" width="19.42578125" style="75" customWidth="1"/>
    <col min="6664" max="6667" width="17.7109375" style="75" customWidth="1"/>
    <col min="6668" max="6912" width="11.42578125" style="75"/>
    <col min="6913" max="6913" width="65.140625" style="75" customWidth="1"/>
    <col min="6914" max="6918" width="17.7109375" style="75" customWidth="1"/>
    <col min="6919" max="6919" width="19.42578125" style="75" customWidth="1"/>
    <col min="6920" max="6923" width="17.7109375" style="75" customWidth="1"/>
    <col min="6924" max="7168" width="11.42578125" style="75"/>
    <col min="7169" max="7169" width="65.140625" style="75" customWidth="1"/>
    <col min="7170" max="7174" width="17.7109375" style="75" customWidth="1"/>
    <col min="7175" max="7175" width="19.42578125" style="75" customWidth="1"/>
    <col min="7176" max="7179" width="17.7109375" style="75" customWidth="1"/>
    <col min="7180" max="7424" width="11.42578125" style="75"/>
    <col min="7425" max="7425" width="65.140625" style="75" customWidth="1"/>
    <col min="7426" max="7430" width="17.7109375" style="75" customWidth="1"/>
    <col min="7431" max="7431" width="19.42578125" style="75" customWidth="1"/>
    <col min="7432" max="7435" width="17.7109375" style="75" customWidth="1"/>
    <col min="7436" max="7680" width="11.42578125" style="75"/>
    <col min="7681" max="7681" width="65.140625" style="75" customWidth="1"/>
    <col min="7682" max="7686" width="17.7109375" style="75" customWidth="1"/>
    <col min="7687" max="7687" width="19.42578125" style="75" customWidth="1"/>
    <col min="7688" max="7691" width="17.7109375" style="75" customWidth="1"/>
    <col min="7692" max="7936" width="11.42578125" style="75"/>
    <col min="7937" max="7937" width="65.140625" style="75" customWidth="1"/>
    <col min="7938" max="7942" width="17.7109375" style="75" customWidth="1"/>
    <col min="7943" max="7943" width="19.42578125" style="75" customWidth="1"/>
    <col min="7944" max="7947" width="17.7109375" style="75" customWidth="1"/>
    <col min="7948" max="8192" width="11.42578125" style="75"/>
    <col min="8193" max="8193" width="65.140625" style="75" customWidth="1"/>
    <col min="8194" max="8198" width="17.7109375" style="75" customWidth="1"/>
    <col min="8199" max="8199" width="19.42578125" style="75" customWidth="1"/>
    <col min="8200" max="8203" width="17.7109375" style="75" customWidth="1"/>
    <col min="8204" max="8448" width="11.42578125" style="75"/>
    <col min="8449" max="8449" width="65.140625" style="75" customWidth="1"/>
    <col min="8450" max="8454" width="17.7109375" style="75" customWidth="1"/>
    <col min="8455" max="8455" width="19.42578125" style="75" customWidth="1"/>
    <col min="8456" max="8459" width="17.7109375" style="75" customWidth="1"/>
    <col min="8460" max="8704" width="11.42578125" style="75"/>
    <col min="8705" max="8705" width="65.140625" style="75" customWidth="1"/>
    <col min="8706" max="8710" width="17.7109375" style="75" customWidth="1"/>
    <col min="8711" max="8711" width="19.42578125" style="75" customWidth="1"/>
    <col min="8712" max="8715" width="17.7109375" style="75" customWidth="1"/>
    <col min="8716" max="8960" width="11.42578125" style="75"/>
    <col min="8961" max="8961" width="65.140625" style="75" customWidth="1"/>
    <col min="8962" max="8966" width="17.7109375" style="75" customWidth="1"/>
    <col min="8967" max="8967" width="19.42578125" style="75" customWidth="1"/>
    <col min="8968" max="8971" width="17.7109375" style="75" customWidth="1"/>
    <col min="8972" max="9216" width="11.42578125" style="75"/>
    <col min="9217" max="9217" width="65.140625" style="75" customWidth="1"/>
    <col min="9218" max="9222" width="17.7109375" style="75" customWidth="1"/>
    <col min="9223" max="9223" width="19.42578125" style="75" customWidth="1"/>
    <col min="9224" max="9227" width="17.7109375" style="75" customWidth="1"/>
    <col min="9228" max="9472" width="11.42578125" style="75"/>
    <col min="9473" max="9473" width="65.140625" style="75" customWidth="1"/>
    <col min="9474" max="9478" width="17.7109375" style="75" customWidth="1"/>
    <col min="9479" max="9479" width="19.42578125" style="75" customWidth="1"/>
    <col min="9480" max="9483" width="17.7109375" style="75" customWidth="1"/>
    <col min="9484" max="9728" width="11.42578125" style="75"/>
    <col min="9729" max="9729" width="65.140625" style="75" customWidth="1"/>
    <col min="9730" max="9734" width="17.7109375" style="75" customWidth="1"/>
    <col min="9735" max="9735" width="19.42578125" style="75" customWidth="1"/>
    <col min="9736" max="9739" width="17.7109375" style="75" customWidth="1"/>
    <col min="9740" max="9984" width="11.42578125" style="75"/>
    <col min="9985" max="9985" width="65.140625" style="75" customWidth="1"/>
    <col min="9986" max="9990" width="17.7109375" style="75" customWidth="1"/>
    <col min="9991" max="9991" width="19.42578125" style="75" customWidth="1"/>
    <col min="9992" max="9995" width="17.7109375" style="75" customWidth="1"/>
    <col min="9996" max="10240" width="11.42578125" style="75"/>
    <col min="10241" max="10241" width="65.140625" style="75" customWidth="1"/>
    <col min="10242" max="10246" width="17.7109375" style="75" customWidth="1"/>
    <col min="10247" max="10247" width="19.42578125" style="75" customWidth="1"/>
    <col min="10248" max="10251" width="17.7109375" style="75" customWidth="1"/>
    <col min="10252" max="10496" width="11.42578125" style="75"/>
    <col min="10497" max="10497" width="65.140625" style="75" customWidth="1"/>
    <col min="10498" max="10502" width="17.7109375" style="75" customWidth="1"/>
    <col min="10503" max="10503" width="19.42578125" style="75" customWidth="1"/>
    <col min="10504" max="10507" width="17.7109375" style="75" customWidth="1"/>
    <col min="10508" max="10752" width="11.42578125" style="75"/>
    <col min="10753" max="10753" width="65.140625" style="75" customWidth="1"/>
    <col min="10754" max="10758" width="17.7109375" style="75" customWidth="1"/>
    <col min="10759" max="10759" width="19.42578125" style="75" customWidth="1"/>
    <col min="10760" max="10763" width="17.7109375" style="75" customWidth="1"/>
    <col min="10764" max="11008" width="11.42578125" style="75"/>
    <col min="11009" max="11009" width="65.140625" style="75" customWidth="1"/>
    <col min="11010" max="11014" width="17.7109375" style="75" customWidth="1"/>
    <col min="11015" max="11015" width="19.42578125" style="75" customWidth="1"/>
    <col min="11016" max="11019" width="17.7109375" style="75" customWidth="1"/>
    <col min="11020" max="11264" width="11.42578125" style="75"/>
    <col min="11265" max="11265" width="65.140625" style="75" customWidth="1"/>
    <col min="11266" max="11270" width="17.7109375" style="75" customWidth="1"/>
    <col min="11271" max="11271" width="19.42578125" style="75" customWidth="1"/>
    <col min="11272" max="11275" width="17.7109375" style="75" customWidth="1"/>
    <col min="11276" max="11520" width="11.42578125" style="75"/>
    <col min="11521" max="11521" width="65.140625" style="75" customWidth="1"/>
    <col min="11522" max="11526" width="17.7109375" style="75" customWidth="1"/>
    <col min="11527" max="11527" width="19.42578125" style="75" customWidth="1"/>
    <col min="11528" max="11531" width="17.7109375" style="75" customWidth="1"/>
    <col min="11532" max="11776" width="11.42578125" style="75"/>
    <col min="11777" max="11777" width="65.140625" style="75" customWidth="1"/>
    <col min="11778" max="11782" width="17.7109375" style="75" customWidth="1"/>
    <col min="11783" max="11783" width="19.42578125" style="75" customWidth="1"/>
    <col min="11784" max="11787" width="17.7109375" style="75" customWidth="1"/>
    <col min="11788" max="12032" width="11.42578125" style="75"/>
    <col min="12033" max="12033" width="65.140625" style="75" customWidth="1"/>
    <col min="12034" max="12038" width="17.7109375" style="75" customWidth="1"/>
    <col min="12039" max="12039" width="19.42578125" style="75" customWidth="1"/>
    <col min="12040" max="12043" width="17.7109375" style="75" customWidth="1"/>
    <col min="12044" max="12288" width="11.42578125" style="75"/>
    <col min="12289" max="12289" width="65.140625" style="75" customWidth="1"/>
    <col min="12290" max="12294" width="17.7109375" style="75" customWidth="1"/>
    <col min="12295" max="12295" width="19.42578125" style="75" customWidth="1"/>
    <col min="12296" max="12299" width="17.7109375" style="75" customWidth="1"/>
    <col min="12300" max="12544" width="11.42578125" style="75"/>
    <col min="12545" max="12545" width="65.140625" style="75" customWidth="1"/>
    <col min="12546" max="12550" width="17.7109375" style="75" customWidth="1"/>
    <col min="12551" max="12551" width="19.42578125" style="75" customWidth="1"/>
    <col min="12552" max="12555" width="17.7109375" style="75" customWidth="1"/>
    <col min="12556" max="12800" width="11.42578125" style="75"/>
    <col min="12801" max="12801" width="65.140625" style="75" customWidth="1"/>
    <col min="12802" max="12806" width="17.7109375" style="75" customWidth="1"/>
    <col min="12807" max="12807" width="19.42578125" style="75" customWidth="1"/>
    <col min="12808" max="12811" width="17.7109375" style="75" customWidth="1"/>
    <col min="12812" max="13056" width="11.42578125" style="75"/>
    <col min="13057" max="13057" width="65.140625" style="75" customWidth="1"/>
    <col min="13058" max="13062" width="17.7109375" style="75" customWidth="1"/>
    <col min="13063" max="13063" width="19.42578125" style="75" customWidth="1"/>
    <col min="13064" max="13067" width="17.7109375" style="75" customWidth="1"/>
    <col min="13068" max="13312" width="11.42578125" style="75"/>
    <col min="13313" max="13313" width="65.140625" style="75" customWidth="1"/>
    <col min="13314" max="13318" width="17.7109375" style="75" customWidth="1"/>
    <col min="13319" max="13319" width="19.42578125" style="75" customWidth="1"/>
    <col min="13320" max="13323" width="17.7109375" style="75" customWidth="1"/>
    <col min="13324" max="13568" width="11.42578125" style="75"/>
    <col min="13569" max="13569" width="65.140625" style="75" customWidth="1"/>
    <col min="13570" max="13574" width="17.7109375" style="75" customWidth="1"/>
    <col min="13575" max="13575" width="19.42578125" style="75" customWidth="1"/>
    <col min="13576" max="13579" width="17.7109375" style="75" customWidth="1"/>
    <col min="13580" max="13824" width="11.42578125" style="75"/>
    <col min="13825" max="13825" width="65.140625" style="75" customWidth="1"/>
    <col min="13826" max="13830" width="17.7109375" style="75" customWidth="1"/>
    <col min="13831" max="13831" width="19.42578125" style="75" customWidth="1"/>
    <col min="13832" max="13835" width="17.7109375" style="75" customWidth="1"/>
    <col min="13836" max="14080" width="11.42578125" style="75"/>
    <col min="14081" max="14081" width="65.140625" style="75" customWidth="1"/>
    <col min="14082" max="14086" width="17.7109375" style="75" customWidth="1"/>
    <col min="14087" max="14087" width="19.42578125" style="75" customWidth="1"/>
    <col min="14088" max="14091" width="17.7109375" style="75" customWidth="1"/>
    <col min="14092" max="14336" width="11.42578125" style="75"/>
    <col min="14337" max="14337" width="65.140625" style="75" customWidth="1"/>
    <col min="14338" max="14342" width="17.7109375" style="75" customWidth="1"/>
    <col min="14343" max="14343" width="19.42578125" style="75" customWidth="1"/>
    <col min="14344" max="14347" width="17.7109375" style="75" customWidth="1"/>
    <col min="14348" max="14592" width="11.42578125" style="75"/>
    <col min="14593" max="14593" width="65.140625" style="75" customWidth="1"/>
    <col min="14594" max="14598" width="17.7109375" style="75" customWidth="1"/>
    <col min="14599" max="14599" width="19.42578125" style="75" customWidth="1"/>
    <col min="14600" max="14603" width="17.7109375" style="75" customWidth="1"/>
    <col min="14604" max="14848" width="11.42578125" style="75"/>
    <col min="14849" max="14849" width="65.140625" style="75" customWidth="1"/>
    <col min="14850" max="14854" width="17.7109375" style="75" customWidth="1"/>
    <col min="14855" max="14855" width="19.42578125" style="75" customWidth="1"/>
    <col min="14856" max="14859" width="17.7109375" style="75" customWidth="1"/>
    <col min="14860" max="15104" width="11.42578125" style="75"/>
    <col min="15105" max="15105" width="65.140625" style="75" customWidth="1"/>
    <col min="15106" max="15110" width="17.7109375" style="75" customWidth="1"/>
    <col min="15111" max="15111" width="19.42578125" style="75" customWidth="1"/>
    <col min="15112" max="15115" width="17.7109375" style="75" customWidth="1"/>
    <col min="15116" max="15360" width="11.42578125" style="75"/>
    <col min="15361" max="15361" width="65.140625" style="75" customWidth="1"/>
    <col min="15362" max="15366" width="17.7109375" style="75" customWidth="1"/>
    <col min="15367" max="15367" width="19.42578125" style="75" customWidth="1"/>
    <col min="15368" max="15371" width="17.7109375" style="75" customWidth="1"/>
    <col min="15372" max="15616" width="11.42578125" style="75"/>
    <col min="15617" max="15617" width="65.140625" style="75" customWidth="1"/>
    <col min="15618" max="15622" width="17.7109375" style="75" customWidth="1"/>
    <col min="15623" max="15623" width="19.42578125" style="75" customWidth="1"/>
    <col min="15624" max="15627" width="17.7109375" style="75" customWidth="1"/>
    <col min="15628" max="15872" width="11.42578125" style="75"/>
    <col min="15873" max="15873" width="65.140625" style="75" customWidth="1"/>
    <col min="15874" max="15878" width="17.7109375" style="75" customWidth="1"/>
    <col min="15879" max="15879" width="19.42578125" style="75" customWidth="1"/>
    <col min="15880" max="15883" width="17.7109375" style="75" customWidth="1"/>
    <col min="15884" max="16128" width="11.42578125" style="75"/>
    <col min="16129" max="16129" width="65.140625" style="75" customWidth="1"/>
    <col min="16130" max="16134" width="17.7109375" style="75" customWidth="1"/>
    <col min="16135" max="16135" width="19.42578125" style="75" customWidth="1"/>
    <col min="16136" max="16139" width="17.7109375" style="75" customWidth="1"/>
    <col min="16140" max="16384" width="11.42578125" style="75"/>
  </cols>
  <sheetData>
    <row r="1" spans="1:11" s="110" customFormat="1" ht="21" customHeight="1" x14ac:dyDescent="0.25">
      <c r="A1" s="108" t="s">
        <v>107</v>
      </c>
      <c r="B1" s="109"/>
    </row>
    <row r="2" spans="1:11" s="110" customFormat="1" ht="19.5" customHeight="1" x14ac:dyDescent="0.25">
      <c r="A2" s="68" t="s">
        <v>1279</v>
      </c>
      <c r="B2" s="109"/>
      <c r="C2" s="111"/>
      <c r="D2" s="111"/>
      <c r="E2" s="111"/>
      <c r="F2" s="111"/>
      <c r="G2" s="111"/>
      <c r="H2" s="111"/>
      <c r="I2" s="111"/>
      <c r="J2" s="111"/>
      <c r="K2" s="112" t="s">
        <v>109</v>
      </c>
    </row>
    <row r="3" spans="1:11" s="110" customFormat="1" ht="22.5" customHeight="1" x14ac:dyDescent="0.25">
      <c r="A3" s="63" t="s">
        <v>297</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ht="18.75" customHeight="1" x14ac:dyDescent="0.25">
      <c r="A6" s="159"/>
      <c r="D6" s="160"/>
      <c r="E6" s="160"/>
      <c r="F6" s="160"/>
      <c r="G6" s="159"/>
      <c r="H6" s="160"/>
      <c r="I6" s="160"/>
      <c r="K6" s="160"/>
    </row>
    <row r="7" spans="1:11" s="110" customFormat="1" x14ac:dyDescent="0.25">
      <c r="A7" s="114" t="s">
        <v>112</v>
      </c>
      <c r="B7" s="114" t="s">
        <v>113</v>
      </c>
      <c r="C7" s="114" t="s">
        <v>114</v>
      </c>
      <c r="D7" s="114"/>
      <c r="E7" s="115" t="s">
        <v>115</v>
      </c>
      <c r="F7" s="115"/>
      <c r="G7" s="114" t="s">
        <v>116</v>
      </c>
      <c r="H7" s="71" t="s">
        <v>117</v>
      </c>
      <c r="I7" s="71"/>
      <c r="J7" s="114" t="s">
        <v>118</v>
      </c>
      <c r="K7" s="114" t="s">
        <v>119</v>
      </c>
    </row>
    <row r="8" spans="1:11" s="116" customFormat="1" x14ac:dyDescent="0.25">
      <c r="A8" s="64" t="s">
        <v>120</v>
      </c>
      <c r="B8" s="61" t="s">
        <v>121</v>
      </c>
      <c r="C8" s="61" t="s">
        <v>122</v>
      </c>
      <c r="D8" s="61" t="s">
        <v>123</v>
      </c>
      <c r="E8" s="61" t="s">
        <v>124</v>
      </c>
      <c r="F8" s="61"/>
      <c r="G8" s="61" t="s">
        <v>125</v>
      </c>
      <c r="H8" s="61" t="s">
        <v>126</v>
      </c>
      <c r="I8" s="61"/>
      <c r="J8" s="61" t="s">
        <v>298</v>
      </c>
      <c r="K8" s="73" t="s">
        <v>128</v>
      </c>
    </row>
    <row r="9" spans="1:11" s="116" customFormat="1" x14ac:dyDescent="0.25">
      <c r="A9" s="64"/>
      <c r="B9" s="61"/>
      <c r="C9" s="61"/>
      <c r="D9" s="61"/>
      <c r="E9" s="117" t="s">
        <v>129</v>
      </c>
      <c r="F9" s="117" t="s">
        <v>130</v>
      </c>
      <c r="G9" s="61"/>
      <c r="H9" s="117" t="s">
        <v>129</v>
      </c>
      <c r="I9" s="117" t="s">
        <v>130</v>
      </c>
      <c r="J9" s="61"/>
      <c r="K9" s="73"/>
    </row>
    <row r="10" spans="1:11" ht="15.95" customHeight="1" x14ac:dyDescent="0.25">
      <c r="A10" s="118" t="s">
        <v>131</v>
      </c>
      <c r="B10" s="119"/>
      <c r="C10" s="119"/>
      <c r="D10" s="119"/>
      <c r="E10" s="119"/>
      <c r="F10" s="119"/>
      <c r="G10" s="119"/>
      <c r="H10" s="119"/>
      <c r="I10" s="119"/>
      <c r="J10" s="119"/>
      <c r="K10" s="120">
        <f>SUM(K11)</f>
        <v>0</v>
      </c>
    </row>
    <row r="11" spans="1:11" ht="19.5" customHeight="1" x14ac:dyDescent="0.25">
      <c r="A11" s="121"/>
      <c r="B11" s="122"/>
      <c r="C11" s="122"/>
      <c r="D11" s="123"/>
      <c r="E11" s="123"/>
      <c r="F11" s="123"/>
      <c r="G11" s="122"/>
      <c r="H11" s="122"/>
      <c r="I11" s="122"/>
      <c r="J11" s="122"/>
      <c r="K11" s="124"/>
    </row>
    <row r="12" spans="1:11" ht="15.95" customHeight="1" x14ac:dyDescent="0.25">
      <c r="A12" s="118" t="s">
        <v>132</v>
      </c>
      <c r="B12" s="119"/>
      <c r="C12" s="119"/>
      <c r="D12" s="125"/>
      <c r="E12" s="125"/>
      <c r="F12" s="125"/>
      <c r="G12" s="119"/>
      <c r="H12" s="119"/>
      <c r="I12" s="119"/>
      <c r="J12" s="119"/>
      <c r="K12" s="120">
        <f>SUM(K13:K25)</f>
        <v>14300000</v>
      </c>
    </row>
    <row r="13" spans="1:11" ht="15.95" customHeight="1" x14ac:dyDescent="0.25">
      <c r="A13" s="121" t="s">
        <v>1280</v>
      </c>
      <c r="B13" s="122" t="s">
        <v>1281</v>
      </c>
      <c r="C13" s="122" t="s">
        <v>139</v>
      </c>
      <c r="D13" s="123" t="s">
        <v>1282</v>
      </c>
      <c r="E13" s="123" t="s">
        <v>1283</v>
      </c>
      <c r="F13" s="123" t="s">
        <v>1284</v>
      </c>
      <c r="G13" s="417">
        <v>533</v>
      </c>
      <c r="H13" s="417">
        <f>60*8.882</f>
        <v>532.91999999999996</v>
      </c>
      <c r="I13" s="417">
        <f>600*8.882</f>
        <v>5329.2</v>
      </c>
      <c r="J13" s="122" t="s">
        <v>1285</v>
      </c>
      <c r="K13" s="124">
        <v>8500000</v>
      </c>
    </row>
    <row r="14" spans="1:11" ht="15.95" customHeight="1" x14ac:dyDescent="0.25">
      <c r="A14" s="121" t="s">
        <v>1286</v>
      </c>
      <c r="B14" s="122" t="s">
        <v>1287</v>
      </c>
      <c r="C14" s="122" t="s">
        <v>139</v>
      </c>
      <c r="D14" s="123"/>
      <c r="E14" s="123"/>
      <c r="F14" s="123"/>
      <c r="G14" s="122"/>
      <c r="H14" s="417">
        <f>20*8.882</f>
        <v>177.64</v>
      </c>
      <c r="I14" s="417">
        <f>30*8.882</f>
        <v>266.45999999999998</v>
      </c>
      <c r="J14" s="122" t="s">
        <v>1285</v>
      </c>
      <c r="K14" s="124">
        <v>3600000</v>
      </c>
    </row>
    <row r="15" spans="1:11" ht="15.95" customHeight="1" x14ac:dyDescent="0.25">
      <c r="A15" s="121" t="s">
        <v>374</v>
      </c>
      <c r="B15" s="122" t="s">
        <v>1288</v>
      </c>
      <c r="C15" s="122" t="s">
        <v>139</v>
      </c>
      <c r="D15" s="123"/>
      <c r="E15" s="123"/>
      <c r="F15" s="123"/>
      <c r="G15" s="122"/>
      <c r="H15" s="417">
        <f>8.882*10</f>
        <v>88.82</v>
      </c>
      <c r="I15" s="417">
        <f>8.882*15*4</f>
        <v>532.91999999999996</v>
      </c>
      <c r="J15" s="122" t="s">
        <v>1285</v>
      </c>
      <c r="K15" s="124">
        <v>2000000</v>
      </c>
    </row>
    <row r="16" spans="1:11" ht="15.95" customHeight="1" x14ac:dyDescent="0.25">
      <c r="A16" s="121" t="s">
        <v>1289</v>
      </c>
      <c r="B16" s="122" t="s">
        <v>1287</v>
      </c>
      <c r="C16" s="122" t="s">
        <v>139</v>
      </c>
      <c r="D16" s="123"/>
      <c r="E16" s="123"/>
      <c r="F16" s="123"/>
      <c r="G16" s="122"/>
      <c r="H16" s="417">
        <f>15*8.882</f>
        <v>133.22999999999999</v>
      </c>
      <c r="I16" s="417">
        <f>20*8.882</f>
        <v>177.64</v>
      </c>
      <c r="J16" s="122" t="s">
        <v>1285</v>
      </c>
      <c r="K16" s="124">
        <v>200000</v>
      </c>
    </row>
    <row r="17" spans="1:11" ht="15.95" customHeight="1" x14ac:dyDescent="0.25">
      <c r="A17" s="121" t="s">
        <v>1290</v>
      </c>
      <c r="B17" s="122"/>
      <c r="C17" s="122"/>
      <c r="D17" s="123"/>
      <c r="E17" s="123"/>
      <c r="F17" s="123"/>
      <c r="G17" s="122"/>
      <c r="H17" s="417"/>
      <c r="I17" s="417"/>
      <c r="J17" s="122"/>
      <c r="K17" s="124"/>
    </row>
    <row r="18" spans="1:11" ht="15.95" customHeight="1" x14ac:dyDescent="0.25">
      <c r="A18" s="121"/>
      <c r="B18" s="122"/>
      <c r="C18" s="122"/>
      <c r="D18" s="123"/>
      <c r="E18" s="123"/>
      <c r="F18" s="123"/>
      <c r="G18" s="122"/>
      <c r="H18" s="417"/>
      <c r="I18" s="417"/>
      <c r="J18" s="122"/>
      <c r="K18" s="124"/>
    </row>
    <row r="19" spans="1:11" ht="15.95" customHeight="1" x14ac:dyDescent="0.25">
      <c r="A19" s="121"/>
      <c r="B19" s="122"/>
      <c r="C19" s="122"/>
      <c r="D19" s="123"/>
      <c r="E19" s="123"/>
      <c r="F19" s="123"/>
      <c r="G19" s="122"/>
      <c r="H19" s="417"/>
      <c r="I19" s="417"/>
      <c r="J19" s="122"/>
      <c r="K19" s="124"/>
    </row>
    <row r="20" spans="1:11" ht="15.95" customHeight="1" x14ac:dyDescent="0.25">
      <c r="A20" s="121"/>
      <c r="B20" s="122"/>
      <c r="C20" s="122"/>
      <c r="D20" s="123"/>
      <c r="E20" s="123"/>
      <c r="F20" s="123"/>
      <c r="G20" s="122"/>
      <c r="H20" s="122"/>
      <c r="I20" s="122"/>
      <c r="J20" s="122"/>
      <c r="K20" s="124"/>
    </row>
    <row r="21" spans="1:11" ht="15.95" customHeight="1" x14ac:dyDescent="0.25">
      <c r="A21" s="121"/>
      <c r="B21" s="122"/>
      <c r="C21" s="122"/>
      <c r="D21" s="123"/>
      <c r="E21" s="123"/>
      <c r="F21" s="123"/>
      <c r="G21" s="122"/>
      <c r="H21" s="122"/>
      <c r="I21" s="122"/>
      <c r="J21" s="122"/>
      <c r="K21" s="124"/>
    </row>
    <row r="22" spans="1:11" ht="15.95" customHeight="1" x14ac:dyDescent="0.25">
      <c r="A22" s="121"/>
      <c r="B22" s="122"/>
      <c r="C22" s="122"/>
      <c r="D22" s="123"/>
      <c r="E22" s="123"/>
      <c r="F22" s="123"/>
      <c r="G22" s="122"/>
      <c r="H22" s="122"/>
      <c r="I22" s="122"/>
      <c r="J22" s="122"/>
      <c r="K22" s="124"/>
    </row>
    <row r="23" spans="1:11" ht="15.95" customHeight="1" x14ac:dyDescent="0.25">
      <c r="A23" s="121"/>
      <c r="B23" s="122"/>
      <c r="C23" s="122"/>
      <c r="D23" s="123"/>
      <c r="E23" s="123"/>
      <c r="F23" s="123"/>
      <c r="G23" s="122"/>
      <c r="H23" s="122"/>
      <c r="I23" s="122"/>
      <c r="J23" s="122"/>
      <c r="K23" s="124"/>
    </row>
    <row r="24" spans="1:11" ht="15.95" customHeight="1" x14ac:dyDescent="0.25">
      <c r="A24" s="121"/>
      <c r="B24" s="122"/>
      <c r="C24" s="122"/>
      <c r="D24" s="123"/>
      <c r="E24" s="123"/>
      <c r="F24" s="123"/>
      <c r="G24" s="122"/>
      <c r="H24" s="122"/>
      <c r="I24" s="122"/>
      <c r="J24" s="122"/>
      <c r="K24" s="124"/>
    </row>
    <row r="25" spans="1:11" ht="15.95" customHeight="1" x14ac:dyDescent="0.25">
      <c r="A25" s="121"/>
      <c r="B25" s="122"/>
      <c r="C25" s="122"/>
      <c r="D25" s="123"/>
      <c r="E25" s="123"/>
      <c r="F25" s="123"/>
      <c r="G25" s="122"/>
      <c r="H25" s="122"/>
      <c r="I25" s="122"/>
      <c r="J25" s="122"/>
      <c r="K25" s="124"/>
    </row>
    <row r="26" spans="1:11" s="110" customFormat="1" ht="15.95" customHeight="1" x14ac:dyDescent="0.25">
      <c r="A26" s="133" t="s">
        <v>149</v>
      </c>
      <c r="B26" s="134"/>
      <c r="C26" s="134"/>
      <c r="D26" s="135"/>
      <c r="E26" s="135"/>
      <c r="F26" s="135"/>
      <c r="G26" s="134"/>
      <c r="H26" s="134"/>
      <c r="I26" s="134"/>
      <c r="J26" s="134"/>
      <c r="K26" s="136">
        <f>SUM(K27:K50)</f>
        <v>31000000</v>
      </c>
    </row>
    <row r="27" spans="1:11" s="110" customFormat="1" ht="15.95" customHeight="1" x14ac:dyDescent="0.25">
      <c r="A27" s="418" t="s">
        <v>1291</v>
      </c>
      <c r="B27" s="140" t="s">
        <v>1292</v>
      </c>
      <c r="C27" s="140" t="s">
        <v>139</v>
      </c>
      <c r="D27" s="141"/>
      <c r="E27" s="141"/>
      <c r="F27" s="141"/>
      <c r="G27" s="419"/>
      <c r="H27" s="419"/>
      <c r="I27" s="419"/>
      <c r="J27" s="122" t="s">
        <v>1293</v>
      </c>
      <c r="K27" s="142">
        <v>29300000</v>
      </c>
    </row>
    <row r="28" spans="1:11" s="110" customFormat="1" ht="15.95" customHeight="1" x14ac:dyDescent="0.25">
      <c r="A28" s="121" t="s">
        <v>1294</v>
      </c>
      <c r="B28" s="140"/>
      <c r="C28" s="140" t="s">
        <v>1295</v>
      </c>
      <c r="D28" s="141"/>
      <c r="E28" s="141"/>
      <c r="F28" s="141"/>
      <c r="G28" s="419">
        <f>50*8.882</f>
        <v>444.09999999999997</v>
      </c>
      <c r="H28" s="980"/>
      <c r="I28" s="419"/>
      <c r="J28" s="122" t="s">
        <v>1285</v>
      </c>
      <c r="K28" s="142">
        <v>1700000</v>
      </c>
    </row>
    <row r="29" spans="1:11" s="110" customFormat="1" ht="15.95" customHeight="1" x14ac:dyDescent="0.25">
      <c r="A29" s="121" t="s">
        <v>1296</v>
      </c>
      <c r="B29" s="140" t="s">
        <v>1297</v>
      </c>
      <c r="C29" s="140" t="s">
        <v>145</v>
      </c>
      <c r="D29" s="141"/>
      <c r="E29" s="141"/>
      <c r="F29" s="141"/>
      <c r="G29" s="419"/>
      <c r="H29" s="419">
        <f>20*8.882</f>
        <v>177.64</v>
      </c>
      <c r="I29" s="419">
        <f>8.882*45</f>
        <v>399.69</v>
      </c>
      <c r="J29" s="122" t="s">
        <v>1285</v>
      </c>
      <c r="K29" s="142"/>
    </row>
    <row r="30" spans="1:11" s="110" customFormat="1" ht="15.95" customHeight="1" x14ac:dyDescent="0.25">
      <c r="A30" s="121" t="s">
        <v>1298</v>
      </c>
      <c r="B30" s="140" t="s">
        <v>1297</v>
      </c>
      <c r="C30" s="140" t="s">
        <v>1299</v>
      </c>
      <c r="D30" s="141">
        <v>0.03</v>
      </c>
      <c r="E30" s="141"/>
      <c r="F30" s="141"/>
      <c r="G30" s="419">
        <f>150*8.882</f>
        <v>1332.3</v>
      </c>
      <c r="H30" s="420"/>
      <c r="I30" s="419"/>
      <c r="J30" s="122" t="s">
        <v>1285</v>
      </c>
      <c r="K30" s="142"/>
    </row>
    <row r="31" spans="1:11" s="110" customFormat="1" ht="15.95" customHeight="1" x14ac:dyDescent="0.25">
      <c r="A31" s="121" t="s">
        <v>1300</v>
      </c>
      <c r="B31" s="140" t="s">
        <v>1301</v>
      </c>
      <c r="C31" s="140" t="s">
        <v>1295</v>
      </c>
      <c r="D31" s="141">
        <v>0.03</v>
      </c>
      <c r="E31" s="141"/>
      <c r="F31" s="141"/>
      <c r="G31" s="419"/>
      <c r="H31" s="419"/>
      <c r="I31" s="419"/>
      <c r="J31" s="122" t="s">
        <v>1285</v>
      </c>
      <c r="K31" s="142"/>
    </row>
    <row r="32" spans="1:11" s="110" customFormat="1" ht="15.95" customHeight="1" x14ac:dyDescent="0.25">
      <c r="A32" s="121" t="s">
        <v>1302</v>
      </c>
      <c r="B32" s="140" t="s">
        <v>1303</v>
      </c>
      <c r="C32" s="140" t="s">
        <v>1295</v>
      </c>
      <c r="D32" s="141">
        <v>0.08</v>
      </c>
      <c r="E32" s="141"/>
      <c r="F32" s="141"/>
      <c r="G32" s="419"/>
      <c r="H32" s="419"/>
      <c r="I32" s="419"/>
      <c r="J32" s="122" t="s">
        <v>1285</v>
      </c>
      <c r="K32" s="142"/>
    </row>
    <row r="33" spans="1:11" s="110" customFormat="1" ht="15.95" customHeight="1" x14ac:dyDescent="0.25">
      <c r="A33" s="121" t="s">
        <v>1304</v>
      </c>
      <c r="B33" s="140"/>
      <c r="C33" s="140" t="s">
        <v>1295</v>
      </c>
      <c r="D33" s="141"/>
      <c r="E33" s="141"/>
      <c r="F33" s="141"/>
      <c r="G33" s="419">
        <f t="shared" ref="G33:G38" si="0">100*8.882</f>
        <v>888.19999999999993</v>
      </c>
      <c r="H33" s="419"/>
      <c r="I33" s="419"/>
      <c r="J33" s="122" t="s">
        <v>1285</v>
      </c>
      <c r="K33" s="142"/>
    </row>
    <row r="34" spans="1:11" s="110" customFormat="1" ht="15.95" customHeight="1" x14ac:dyDescent="0.25">
      <c r="A34" s="121" t="s">
        <v>1305</v>
      </c>
      <c r="B34" s="140"/>
      <c r="C34" s="140" t="s">
        <v>1295</v>
      </c>
      <c r="D34" s="141"/>
      <c r="E34" s="141"/>
      <c r="F34" s="141"/>
      <c r="G34" s="419">
        <f t="shared" si="0"/>
        <v>888.19999999999993</v>
      </c>
      <c r="H34" s="419"/>
      <c r="I34" s="419"/>
      <c r="J34" s="122" t="s">
        <v>1285</v>
      </c>
      <c r="K34" s="142"/>
    </row>
    <row r="35" spans="1:11" s="110" customFormat="1" ht="15.95" customHeight="1" x14ac:dyDescent="0.25">
      <c r="A35" s="121" t="s">
        <v>1306</v>
      </c>
      <c r="B35" s="140"/>
      <c r="C35" s="140" t="s">
        <v>1295</v>
      </c>
      <c r="D35" s="141"/>
      <c r="E35" s="141"/>
      <c r="F35" s="141"/>
      <c r="G35" s="419">
        <f t="shared" si="0"/>
        <v>888.19999999999993</v>
      </c>
      <c r="H35" s="419"/>
      <c r="I35" s="419"/>
      <c r="J35" s="122" t="s">
        <v>1285</v>
      </c>
      <c r="K35" s="142"/>
    </row>
    <row r="36" spans="1:11" s="110" customFormat="1" ht="15.95" customHeight="1" x14ac:dyDescent="0.25">
      <c r="A36" s="121" t="s">
        <v>1307</v>
      </c>
      <c r="B36" s="140"/>
      <c r="C36" s="140" t="s">
        <v>1295</v>
      </c>
      <c r="D36" s="141"/>
      <c r="E36" s="141"/>
      <c r="F36" s="141"/>
      <c r="G36" s="419">
        <f t="shared" si="0"/>
        <v>888.19999999999993</v>
      </c>
      <c r="H36" s="419"/>
      <c r="I36" s="419"/>
      <c r="J36" s="122" t="s">
        <v>1285</v>
      </c>
      <c r="K36" s="142"/>
    </row>
    <row r="37" spans="1:11" s="110" customFormat="1" ht="15.95" customHeight="1" x14ac:dyDescent="0.25">
      <c r="A37" s="121" t="s">
        <v>1308</v>
      </c>
      <c r="B37" s="140"/>
      <c r="C37" s="140" t="s">
        <v>1295</v>
      </c>
      <c r="D37" s="141"/>
      <c r="E37" s="141"/>
      <c r="F37" s="141"/>
      <c r="G37" s="419">
        <f t="shared" si="0"/>
        <v>888.19999999999993</v>
      </c>
      <c r="H37" s="419"/>
      <c r="I37" s="419"/>
      <c r="J37" s="122" t="s">
        <v>1285</v>
      </c>
      <c r="K37" s="142"/>
    </row>
    <row r="38" spans="1:11" s="110" customFormat="1" ht="15.95" customHeight="1" x14ac:dyDescent="0.25">
      <c r="A38" s="121" t="s">
        <v>1309</v>
      </c>
      <c r="B38" s="140"/>
      <c r="C38" s="140" t="s">
        <v>1295</v>
      </c>
      <c r="D38" s="141"/>
      <c r="E38" s="141"/>
      <c r="F38" s="141"/>
      <c r="G38" s="419">
        <f t="shared" si="0"/>
        <v>888.19999999999993</v>
      </c>
      <c r="H38" s="419"/>
      <c r="I38" s="419"/>
      <c r="J38" s="122" t="s">
        <v>1285</v>
      </c>
      <c r="K38" s="142"/>
    </row>
    <row r="39" spans="1:11" s="110" customFormat="1" ht="15.95" customHeight="1" x14ac:dyDescent="0.25">
      <c r="A39" s="121" t="s">
        <v>1310</v>
      </c>
      <c r="B39" s="140"/>
      <c r="C39" s="140" t="s">
        <v>1295</v>
      </c>
      <c r="D39" s="141"/>
      <c r="E39" s="141"/>
      <c r="F39" s="141"/>
      <c r="G39" s="419">
        <f>150*8.882</f>
        <v>1332.3</v>
      </c>
      <c r="H39" s="419"/>
      <c r="I39" s="419"/>
      <c r="J39" s="122" t="s">
        <v>1285</v>
      </c>
      <c r="K39" s="142"/>
    </row>
    <row r="40" spans="1:11" s="110" customFormat="1" ht="15.95" customHeight="1" x14ac:dyDescent="0.25">
      <c r="A40" s="121" t="s">
        <v>1311</v>
      </c>
      <c r="B40" s="140"/>
      <c r="C40" s="140" t="s">
        <v>1295</v>
      </c>
      <c r="D40" s="141"/>
      <c r="E40" s="141"/>
      <c r="F40" s="141"/>
      <c r="G40" s="419">
        <f>150*8.882</f>
        <v>1332.3</v>
      </c>
      <c r="H40" s="419"/>
      <c r="I40" s="419"/>
      <c r="J40" s="122" t="s">
        <v>1285</v>
      </c>
      <c r="K40" s="142"/>
    </row>
    <row r="41" spans="1:11" s="110" customFormat="1" ht="15.95" customHeight="1" x14ac:dyDescent="0.25">
      <c r="A41" s="121" t="s">
        <v>1312</v>
      </c>
      <c r="B41" s="140"/>
      <c r="C41" s="140" t="s">
        <v>1295</v>
      </c>
      <c r="D41" s="141"/>
      <c r="E41" s="141"/>
      <c r="F41" s="141"/>
      <c r="G41" s="419">
        <f>75*8.882</f>
        <v>666.15</v>
      </c>
      <c r="H41" s="419"/>
      <c r="I41" s="419"/>
      <c r="J41" s="122" t="s">
        <v>1285</v>
      </c>
      <c r="K41" s="142"/>
    </row>
    <row r="42" spans="1:11" s="110" customFormat="1" ht="15.95" customHeight="1" x14ac:dyDescent="0.25">
      <c r="A42" s="121" t="s">
        <v>1313</v>
      </c>
      <c r="B42" s="140"/>
      <c r="C42" s="140" t="s">
        <v>1295</v>
      </c>
      <c r="D42" s="141"/>
      <c r="E42" s="141"/>
      <c r="F42" s="141"/>
      <c r="G42" s="419">
        <f>20*8.882</f>
        <v>177.64</v>
      </c>
      <c r="H42" s="419"/>
      <c r="I42" s="419"/>
      <c r="J42" s="122" t="s">
        <v>1285</v>
      </c>
      <c r="K42" s="142"/>
    </row>
    <row r="43" spans="1:11" s="110" customFormat="1" ht="15.95" customHeight="1" x14ac:dyDescent="0.25">
      <c r="A43" s="731"/>
      <c r="B43" s="140"/>
      <c r="C43" s="140"/>
      <c r="D43" s="141"/>
      <c r="E43" s="141"/>
      <c r="F43" s="141"/>
      <c r="G43" s="419"/>
      <c r="H43" s="419"/>
      <c r="I43" s="419"/>
      <c r="J43" s="122"/>
      <c r="K43" s="142"/>
    </row>
    <row r="44" spans="1:11" s="110" customFormat="1" ht="15.95" customHeight="1" x14ac:dyDescent="0.25">
      <c r="A44" s="121"/>
      <c r="B44" s="140"/>
      <c r="C44" s="140"/>
      <c r="D44" s="141"/>
      <c r="E44" s="141"/>
      <c r="F44" s="141"/>
      <c r="G44" s="419"/>
      <c r="H44" s="419"/>
      <c r="I44" s="419"/>
      <c r="J44" s="122"/>
      <c r="K44" s="142"/>
    </row>
    <row r="45" spans="1:11" s="110" customFormat="1" ht="15.95" customHeight="1" x14ac:dyDescent="0.25">
      <c r="A45" s="121"/>
      <c r="B45" s="140"/>
      <c r="C45" s="140"/>
      <c r="D45" s="141"/>
      <c r="E45" s="141"/>
      <c r="F45" s="141"/>
      <c r="G45" s="419"/>
      <c r="H45" s="419"/>
      <c r="I45" s="419"/>
      <c r="J45" s="122"/>
      <c r="K45" s="142"/>
    </row>
    <row r="46" spans="1:11" s="110" customFormat="1" ht="15.95" customHeight="1" x14ac:dyDescent="0.25">
      <c r="A46" s="121"/>
      <c r="B46" s="140"/>
      <c r="C46" s="140"/>
      <c r="D46" s="141"/>
      <c r="E46" s="141"/>
      <c r="F46" s="141"/>
      <c r="G46" s="419"/>
      <c r="H46" s="419"/>
      <c r="I46" s="419"/>
      <c r="J46" s="122"/>
      <c r="K46" s="142"/>
    </row>
    <row r="47" spans="1:11" s="110" customFormat="1" ht="15.95" customHeight="1" x14ac:dyDescent="0.25">
      <c r="A47" s="121"/>
      <c r="B47" s="140"/>
      <c r="C47" s="140"/>
      <c r="D47" s="141"/>
      <c r="E47" s="141"/>
      <c r="F47" s="141"/>
      <c r="G47" s="419"/>
      <c r="H47" s="419"/>
      <c r="I47" s="419"/>
      <c r="J47" s="122"/>
      <c r="K47" s="142"/>
    </row>
    <row r="48" spans="1:11" s="110" customFormat="1" ht="15.95" customHeight="1" x14ac:dyDescent="0.25">
      <c r="A48" s="121"/>
      <c r="B48" s="140"/>
      <c r="C48" s="140"/>
      <c r="D48" s="141"/>
      <c r="E48" s="141"/>
      <c r="F48" s="141"/>
      <c r="G48" s="419"/>
      <c r="H48" s="419"/>
      <c r="I48" s="419"/>
      <c r="J48" s="122"/>
      <c r="K48" s="142"/>
    </row>
    <row r="49" spans="1:11" s="110" customFormat="1" ht="15.95" customHeight="1" x14ac:dyDescent="0.25">
      <c r="A49" s="121"/>
      <c r="B49" s="140"/>
      <c r="C49" s="140"/>
      <c r="D49" s="141"/>
      <c r="E49" s="141"/>
      <c r="F49" s="141"/>
      <c r="G49" s="419"/>
      <c r="H49" s="419"/>
      <c r="I49" s="419"/>
      <c r="J49" s="122"/>
      <c r="K49" s="142"/>
    </row>
    <row r="50" spans="1:11" s="110" customFormat="1" ht="15.95" customHeight="1" x14ac:dyDescent="0.25">
      <c r="A50" s="121"/>
      <c r="B50" s="140"/>
      <c r="C50" s="140"/>
      <c r="D50" s="141"/>
      <c r="E50" s="141"/>
      <c r="F50" s="141"/>
      <c r="G50" s="419"/>
      <c r="H50" s="419"/>
      <c r="I50" s="419"/>
      <c r="J50" s="140"/>
      <c r="K50" s="142"/>
    </row>
    <row r="51" spans="1:11" ht="15.95" customHeight="1" x14ac:dyDescent="0.25">
      <c r="A51" s="118" t="s">
        <v>155</v>
      </c>
      <c r="B51" s="119"/>
      <c r="C51" s="119"/>
      <c r="D51" s="125"/>
      <c r="E51" s="125"/>
      <c r="F51" s="125"/>
      <c r="G51" s="421"/>
      <c r="H51" s="421"/>
      <c r="I51" s="421"/>
      <c r="J51" s="119"/>
      <c r="K51" s="120">
        <f>SUM(K52:K73)</f>
        <v>2300000</v>
      </c>
    </row>
    <row r="52" spans="1:11" ht="15.95" customHeight="1" x14ac:dyDescent="0.25">
      <c r="A52" s="121" t="s">
        <v>1176</v>
      </c>
      <c r="B52" s="122" t="s">
        <v>1297</v>
      </c>
      <c r="C52" s="122" t="s">
        <v>325</v>
      </c>
      <c r="D52" s="123"/>
      <c r="E52" s="123"/>
      <c r="F52" s="123"/>
      <c r="G52" s="417">
        <f>30*8.882</f>
        <v>266.45999999999998</v>
      </c>
      <c r="H52" s="417"/>
      <c r="I52" s="417"/>
      <c r="J52" s="122" t="s">
        <v>1285</v>
      </c>
      <c r="K52" s="124">
        <v>800000</v>
      </c>
    </row>
    <row r="53" spans="1:11" ht="15.95" customHeight="1" x14ac:dyDescent="0.25">
      <c r="A53" s="121" t="s">
        <v>1314</v>
      </c>
      <c r="B53" s="122" t="s">
        <v>1297</v>
      </c>
      <c r="C53" s="122" t="s">
        <v>145</v>
      </c>
      <c r="D53" s="123"/>
      <c r="E53" s="123"/>
      <c r="F53" s="123"/>
      <c r="G53" s="417">
        <v>136000</v>
      </c>
      <c r="H53" s="417"/>
      <c r="I53" s="417"/>
      <c r="J53" s="122" t="s">
        <v>1285</v>
      </c>
      <c r="K53" s="124">
        <v>800000</v>
      </c>
    </row>
    <row r="54" spans="1:11" ht="15.95" customHeight="1" x14ac:dyDescent="0.25">
      <c r="A54" s="121" t="s">
        <v>1315</v>
      </c>
      <c r="B54" s="122" t="s">
        <v>1297</v>
      </c>
      <c r="C54" s="122" t="s">
        <v>1295</v>
      </c>
      <c r="D54" s="123"/>
      <c r="E54" s="123"/>
      <c r="F54" s="123"/>
      <c r="G54" s="417">
        <f>100*8.882</f>
        <v>888.19999999999993</v>
      </c>
      <c r="H54" s="417"/>
      <c r="I54" s="417"/>
      <c r="J54" s="122" t="s">
        <v>1285</v>
      </c>
      <c r="K54" s="124">
        <v>700000</v>
      </c>
    </row>
    <row r="55" spans="1:11" ht="15.95" customHeight="1" x14ac:dyDescent="0.25">
      <c r="A55" s="121" t="s">
        <v>1316</v>
      </c>
      <c r="B55" s="122" t="s">
        <v>1317</v>
      </c>
      <c r="C55" s="122" t="s">
        <v>1318</v>
      </c>
      <c r="D55" s="123"/>
      <c r="E55" s="123"/>
      <c r="F55" s="123"/>
      <c r="G55" s="417">
        <f>8.885*48</f>
        <v>426.48</v>
      </c>
      <c r="H55" s="417"/>
      <c r="I55" s="417"/>
      <c r="J55" s="122" t="s">
        <v>1285</v>
      </c>
      <c r="K55" s="124"/>
    </row>
    <row r="56" spans="1:11" ht="15.95" customHeight="1" x14ac:dyDescent="0.25">
      <c r="A56" s="121" t="s">
        <v>1319</v>
      </c>
      <c r="B56" s="122" t="s">
        <v>1317</v>
      </c>
      <c r="C56" s="122" t="s">
        <v>145</v>
      </c>
      <c r="D56" s="123"/>
      <c r="E56" s="123"/>
      <c r="F56" s="123"/>
      <c r="G56" s="417">
        <f>8.882*25</f>
        <v>222.04999999999998</v>
      </c>
      <c r="H56" s="417"/>
      <c r="I56" s="417"/>
      <c r="J56" s="122" t="s">
        <v>1285</v>
      </c>
      <c r="K56" s="124"/>
    </row>
    <row r="57" spans="1:11" ht="15.95" customHeight="1" x14ac:dyDescent="0.25">
      <c r="A57" s="121" t="s">
        <v>1320</v>
      </c>
      <c r="B57" s="122" t="s">
        <v>1297</v>
      </c>
      <c r="C57" s="122" t="s">
        <v>145</v>
      </c>
      <c r="D57" s="123"/>
      <c r="E57" s="123"/>
      <c r="F57" s="123"/>
      <c r="G57" s="417">
        <f>250*8.882</f>
        <v>2220.5</v>
      </c>
      <c r="H57" s="417"/>
      <c r="I57" s="417"/>
      <c r="J57" s="122" t="s">
        <v>1285</v>
      </c>
      <c r="K57" s="124"/>
    </row>
    <row r="58" spans="1:11" ht="15.95" customHeight="1" x14ac:dyDescent="0.25">
      <c r="A58" s="121" t="s">
        <v>1321</v>
      </c>
      <c r="B58" s="122" t="s">
        <v>1297</v>
      </c>
      <c r="C58" s="122" t="s">
        <v>145</v>
      </c>
      <c r="D58" s="123"/>
      <c r="E58" s="123"/>
      <c r="F58" s="123"/>
      <c r="G58" s="417">
        <f>500*8.882</f>
        <v>4441</v>
      </c>
      <c r="H58" s="417"/>
      <c r="I58" s="417"/>
      <c r="J58" s="122" t="s">
        <v>1285</v>
      </c>
      <c r="K58" s="124"/>
    </row>
    <row r="59" spans="1:11" ht="15.95" customHeight="1" x14ac:dyDescent="0.25">
      <c r="A59" s="121" t="s">
        <v>1322</v>
      </c>
      <c r="B59" s="122" t="s">
        <v>1297</v>
      </c>
      <c r="C59" s="122" t="s">
        <v>145</v>
      </c>
      <c r="D59" s="123"/>
      <c r="E59" s="123"/>
      <c r="F59" s="123"/>
      <c r="G59" s="417">
        <f>150*8.882</f>
        <v>1332.3</v>
      </c>
      <c r="H59" s="417"/>
      <c r="I59" s="417"/>
      <c r="J59" s="122" t="s">
        <v>1285</v>
      </c>
      <c r="K59" s="124"/>
    </row>
    <row r="60" spans="1:11" ht="15.95" customHeight="1" x14ac:dyDescent="0.25">
      <c r="A60" s="121" t="s">
        <v>1323</v>
      </c>
      <c r="B60" s="122" t="s">
        <v>1324</v>
      </c>
      <c r="C60" s="122" t="s">
        <v>1325</v>
      </c>
      <c r="D60" s="123"/>
      <c r="E60" s="123"/>
      <c r="F60" s="123"/>
      <c r="G60" s="417"/>
      <c r="H60" s="417">
        <f>250*8.882</f>
        <v>2220.5</v>
      </c>
      <c r="I60" s="417"/>
      <c r="J60" s="122" t="s">
        <v>1285</v>
      </c>
      <c r="K60" s="124"/>
    </row>
    <row r="61" spans="1:11" ht="15.95" customHeight="1" x14ac:dyDescent="0.25">
      <c r="A61" s="121" t="s">
        <v>1326</v>
      </c>
      <c r="B61" s="122" t="s">
        <v>1324</v>
      </c>
      <c r="C61" s="122" t="s">
        <v>1325</v>
      </c>
      <c r="D61" s="123"/>
      <c r="E61" s="123"/>
      <c r="F61" s="123"/>
      <c r="G61" s="417"/>
      <c r="H61" s="417">
        <f>200*8.882</f>
        <v>1776.3999999999999</v>
      </c>
      <c r="I61" s="417"/>
      <c r="J61" s="122" t="s">
        <v>1285</v>
      </c>
      <c r="K61" s="124"/>
    </row>
    <row r="62" spans="1:11" ht="15.95" customHeight="1" x14ac:dyDescent="0.25">
      <c r="A62" s="121" t="s">
        <v>1327</v>
      </c>
      <c r="B62" s="122" t="s">
        <v>1297</v>
      </c>
      <c r="C62" s="122" t="s">
        <v>1328</v>
      </c>
      <c r="D62" s="123"/>
      <c r="E62" s="123"/>
      <c r="F62" s="123"/>
      <c r="G62" s="417"/>
      <c r="H62" s="417">
        <f>30*8.882</f>
        <v>266.45999999999998</v>
      </c>
      <c r="I62" s="417"/>
      <c r="J62" s="122" t="s">
        <v>1285</v>
      </c>
      <c r="K62" s="124"/>
    </row>
    <row r="63" spans="1:11" ht="15.95" customHeight="1" x14ac:dyDescent="0.25">
      <c r="A63" s="121" t="s">
        <v>1329</v>
      </c>
      <c r="B63" s="122" t="s">
        <v>1297</v>
      </c>
      <c r="C63" s="122" t="s">
        <v>1328</v>
      </c>
      <c r="D63" s="123"/>
      <c r="E63" s="123"/>
      <c r="F63" s="123"/>
      <c r="G63" s="417"/>
      <c r="H63" s="417">
        <f>5*8.882</f>
        <v>44.41</v>
      </c>
      <c r="I63" s="417"/>
      <c r="J63" s="122" t="s">
        <v>1285</v>
      </c>
      <c r="K63" s="124"/>
    </row>
    <row r="64" spans="1:11" ht="15.95" customHeight="1" x14ac:dyDescent="0.25">
      <c r="A64" s="121" t="s">
        <v>1330</v>
      </c>
      <c r="B64" s="122" t="s">
        <v>1297</v>
      </c>
      <c r="C64" s="122" t="s">
        <v>145</v>
      </c>
      <c r="D64" s="123"/>
      <c r="E64" s="123"/>
      <c r="F64" s="123"/>
      <c r="G64" s="417">
        <f>8.882*100</f>
        <v>888.19999999999993</v>
      </c>
      <c r="H64" s="417"/>
      <c r="I64" s="417"/>
      <c r="J64" s="122" t="s">
        <v>1285</v>
      </c>
      <c r="K64" s="124"/>
    </row>
    <row r="65" spans="1:11" ht="15.95" customHeight="1" x14ac:dyDescent="0.25">
      <c r="A65" s="121" t="s">
        <v>1331</v>
      </c>
      <c r="B65" s="122" t="s">
        <v>1297</v>
      </c>
      <c r="C65" s="122" t="s">
        <v>1332</v>
      </c>
      <c r="D65" s="123"/>
      <c r="E65" s="123"/>
      <c r="F65" s="123"/>
      <c r="G65" s="417">
        <f>30*8.882</f>
        <v>266.45999999999998</v>
      </c>
      <c r="H65" s="417"/>
      <c r="I65" s="417"/>
      <c r="J65" s="122" t="s">
        <v>1285</v>
      </c>
      <c r="K65" s="124"/>
    </row>
    <row r="66" spans="1:11" ht="15.95" customHeight="1" x14ac:dyDescent="0.25">
      <c r="A66" s="121" t="s">
        <v>1333</v>
      </c>
      <c r="B66" s="122" t="s">
        <v>1297</v>
      </c>
      <c r="C66" s="122" t="s">
        <v>1332</v>
      </c>
      <c r="D66" s="123"/>
      <c r="E66" s="123"/>
      <c r="F66" s="123"/>
      <c r="G66" s="417">
        <f>40*8.882</f>
        <v>355.28</v>
      </c>
      <c r="H66" s="417"/>
      <c r="I66" s="417"/>
      <c r="J66" s="122" t="s">
        <v>1285</v>
      </c>
      <c r="K66" s="124"/>
    </row>
    <row r="67" spans="1:11" ht="15.95" customHeight="1" x14ac:dyDescent="0.25">
      <c r="A67" s="121" t="s">
        <v>1334</v>
      </c>
      <c r="B67" s="122" t="s">
        <v>1297</v>
      </c>
      <c r="C67" s="122" t="s">
        <v>145</v>
      </c>
      <c r="D67" s="123"/>
      <c r="E67" s="123"/>
      <c r="F67" s="123"/>
      <c r="G67" s="417">
        <f>30*8.882</f>
        <v>266.45999999999998</v>
      </c>
      <c r="H67" s="417"/>
      <c r="I67" s="417"/>
      <c r="J67" s="122" t="s">
        <v>1285</v>
      </c>
      <c r="K67" s="124"/>
    </row>
    <row r="68" spans="1:11" ht="15.95" customHeight="1" x14ac:dyDescent="0.25">
      <c r="A68" s="121" t="s">
        <v>1335</v>
      </c>
      <c r="B68" s="122" t="s">
        <v>1297</v>
      </c>
      <c r="C68" s="122" t="s">
        <v>145</v>
      </c>
      <c r="D68" s="123"/>
      <c r="E68" s="123"/>
      <c r="F68" s="123"/>
      <c r="G68" s="417">
        <f>60*8.882</f>
        <v>532.91999999999996</v>
      </c>
      <c r="H68" s="417"/>
      <c r="I68" s="417"/>
      <c r="J68" s="122" t="s">
        <v>1285</v>
      </c>
      <c r="K68" s="124"/>
    </row>
    <row r="69" spans="1:11" ht="15.95" customHeight="1" x14ac:dyDescent="0.25">
      <c r="A69" s="121" t="s">
        <v>1336</v>
      </c>
      <c r="B69" s="122" t="s">
        <v>1297</v>
      </c>
      <c r="C69" s="122" t="s">
        <v>1295</v>
      </c>
      <c r="D69" s="123"/>
      <c r="E69" s="123"/>
      <c r="F69" s="123"/>
      <c r="G69" s="417"/>
      <c r="H69" s="417">
        <f>100*8.882</f>
        <v>888.19999999999993</v>
      </c>
      <c r="I69" s="417">
        <f>120*8.882</f>
        <v>1065.8399999999999</v>
      </c>
      <c r="J69" s="122" t="s">
        <v>1285</v>
      </c>
      <c r="K69" s="124"/>
    </row>
    <row r="70" spans="1:11" ht="15.95" customHeight="1" x14ac:dyDescent="0.25">
      <c r="A70" s="121" t="s">
        <v>1337</v>
      </c>
      <c r="B70" s="122" t="s">
        <v>1297</v>
      </c>
      <c r="C70" s="122" t="s">
        <v>325</v>
      </c>
      <c r="D70" s="123"/>
      <c r="E70" s="123"/>
      <c r="F70" s="123"/>
      <c r="G70" s="417">
        <f>50*8.882</f>
        <v>444.09999999999997</v>
      </c>
      <c r="H70" s="417"/>
      <c r="I70" s="417"/>
      <c r="J70" s="122" t="s">
        <v>1285</v>
      </c>
      <c r="K70" s="124"/>
    </row>
    <row r="71" spans="1:11" ht="15.95" customHeight="1" x14ac:dyDescent="0.25">
      <c r="A71" s="121" t="s">
        <v>1338</v>
      </c>
      <c r="B71" s="122" t="s">
        <v>1297</v>
      </c>
      <c r="C71" s="122" t="s">
        <v>325</v>
      </c>
      <c r="D71" s="123"/>
      <c r="E71" s="123"/>
      <c r="F71" s="123"/>
      <c r="G71" s="417">
        <f>30*8.882</f>
        <v>266.45999999999998</v>
      </c>
      <c r="H71" s="417"/>
      <c r="I71" s="417"/>
      <c r="J71" s="122" t="s">
        <v>1285</v>
      </c>
      <c r="K71" s="124"/>
    </row>
    <row r="72" spans="1:11" ht="15.95" customHeight="1" x14ac:dyDescent="0.25">
      <c r="A72" s="121"/>
      <c r="B72" s="122"/>
      <c r="C72" s="122"/>
      <c r="D72" s="123"/>
      <c r="E72" s="123"/>
      <c r="F72" s="123"/>
      <c r="G72" s="417"/>
      <c r="H72" s="417"/>
      <c r="I72" s="417"/>
      <c r="J72" s="122"/>
      <c r="K72" s="124"/>
    </row>
    <row r="73" spans="1:11" ht="15.95" customHeight="1" x14ac:dyDescent="0.25">
      <c r="A73" s="121"/>
      <c r="B73" s="122"/>
      <c r="C73" s="122"/>
      <c r="D73" s="123"/>
      <c r="E73" s="123"/>
      <c r="F73" s="123"/>
      <c r="G73" s="417"/>
      <c r="H73" s="417"/>
      <c r="I73" s="417"/>
      <c r="J73" s="122"/>
      <c r="K73" s="124"/>
    </row>
    <row r="74" spans="1:11" ht="15.95" customHeight="1" x14ac:dyDescent="0.25">
      <c r="A74" s="121"/>
      <c r="B74" s="122"/>
      <c r="C74" s="122"/>
      <c r="D74" s="123"/>
      <c r="E74" s="123"/>
      <c r="F74" s="123"/>
      <c r="G74" s="417"/>
      <c r="H74" s="417"/>
      <c r="I74" s="417"/>
      <c r="J74" s="122"/>
      <c r="K74" s="124"/>
    </row>
    <row r="75" spans="1:11" ht="15.95" customHeight="1" x14ac:dyDescent="0.25">
      <c r="A75" s="121"/>
      <c r="B75" s="122"/>
      <c r="C75" s="122"/>
      <c r="D75" s="123"/>
      <c r="E75" s="123"/>
      <c r="F75" s="123"/>
      <c r="G75" s="417"/>
      <c r="H75" s="417"/>
      <c r="I75" s="417"/>
      <c r="J75" s="122"/>
      <c r="K75" s="124"/>
    </row>
    <row r="76" spans="1:11" ht="15.95" customHeight="1" x14ac:dyDescent="0.25">
      <c r="A76" s="118" t="s">
        <v>190</v>
      </c>
      <c r="B76" s="119"/>
      <c r="C76" s="119"/>
      <c r="D76" s="125"/>
      <c r="E76" s="125"/>
      <c r="F76" s="125"/>
      <c r="G76" s="421"/>
      <c r="H76" s="421"/>
      <c r="I76" s="421"/>
      <c r="J76" s="119"/>
      <c r="K76" s="120">
        <f>SUM(K77:K79)</f>
        <v>0</v>
      </c>
    </row>
    <row r="77" spans="1:11" ht="15.95" customHeight="1" x14ac:dyDescent="0.25">
      <c r="A77" s="147" t="s">
        <v>1339</v>
      </c>
      <c r="B77" s="122" t="s">
        <v>1297</v>
      </c>
      <c r="C77" s="122" t="s">
        <v>325</v>
      </c>
      <c r="D77" s="123"/>
      <c r="E77" s="123"/>
      <c r="F77" s="123"/>
      <c r="G77" s="417">
        <f>35*8.882</f>
        <v>310.87</v>
      </c>
      <c r="H77" s="417"/>
      <c r="I77" s="417"/>
      <c r="J77" s="122" t="s">
        <v>1285</v>
      </c>
      <c r="K77" s="124"/>
    </row>
    <row r="78" spans="1:11" ht="15.95" customHeight="1" x14ac:dyDescent="0.25">
      <c r="A78" s="147" t="s">
        <v>1339</v>
      </c>
      <c r="B78" s="122" t="s">
        <v>1297</v>
      </c>
      <c r="C78" s="122" t="s">
        <v>1340</v>
      </c>
      <c r="D78" s="123"/>
      <c r="E78" s="123"/>
      <c r="F78" s="123"/>
      <c r="G78" s="417">
        <f>350*8.882</f>
        <v>3108.7</v>
      </c>
      <c r="H78" s="417"/>
      <c r="I78" s="417"/>
      <c r="J78" s="122" t="s">
        <v>1285</v>
      </c>
      <c r="K78" s="124"/>
    </row>
    <row r="79" spans="1:11" ht="15.95" customHeight="1" x14ac:dyDescent="0.25">
      <c r="A79" s="147"/>
      <c r="B79" s="122"/>
      <c r="C79" s="122"/>
      <c r="D79" s="123"/>
      <c r="E79" s="123"/>
      <c r="F79" s="123"/>
      <c r="G79" s="417"/>
      <c r="H79" s="417"/>
      <c r="I79" s="417"/>
      <c r="J79" s="122"/>
      <c r="K79" s="124"/>
    </row>
    <row r="80" spans="1:11" ht="15.95" customHeight="1" x14ac:dyDescent="0.25">
      <c r="A80" s="118" t="s">
        <v>191</v>
      </c>
      <c r="B80" s="119"/>
      <c r="C80" s="119"/>
      <c r="D80" s="125"/>
      <c r="E80" s="125"/>
      <c r="F80" s="125"/>
      <c r="G80" s="421"/>
      <c r="H80" s="421"/>
      <c r="I80" s="421"/>
      <c r="J80" s="119"/>
      <c r="K80" s="120">
        <f>SUM(K81:K84)</f>
        <v>600000</v>
      </c>
    </row>
    <row r="81" spans="1:11" ht="15.95" customHeight="1" x14ac:dyDescent="0.25">
      <c r="A81" s="147" t="s">
        <v>179</v>
      </c>
      <c r="B81" s="122" t="s">
        <v>1297</v>
      </c>
      <c r="C81" s="122" t="s">
        <v>325</v>
      </c>
      <c r="D81" s="123"/>
      <c r="E81" s="123"/>
      <c r="F81" s="123"/>
      <c r="G81" s="417">
        <f>100*8.882</f>
        <v>888.19999999999993</v>
      </c>
      <c r="H81" s="417"/>
      <c r="I81" s="417"/>
      <c r="J81" s="122" t="s">
        <v>1285</v>
      </c>
      <c r="K81" s="124">
        <v>0</v>
      </c>
    </row>
    <row r="82" spans="1:11" ht="15.95" customHeight="1" x14ac:dyDescent="0.25">
      <c r="A82" s="300" t="s">
        <v>1341</v>
      </c>
      <c r="B82" s="122"/>
      <c r="C82" s="122"/>
      <c r="D82" s="123"/>
      <c r="E82" s="123"/>
      <c r="F82" s="123"/>
      <c r="G82" s="417"/>
      <c r="H82" s="417"/>
      <c r="I82" s="417"/>
      <c r="J82" s="122" t="s">
        <v>1342</v>
      </c>
      <c r="K82" s="124">
        <v>0</v>
      </c>
    </row>
    <row r="83" spans="1:11" ht="15.95" customHeight="1" x14ac:dyDescent="0.25">
      <c r="A83" s="300" t="s">
        <v>1343</v>
      </c>
      <c r="B83" s="122"/>
      <c r="C83" s="122"/>
      <c r="D83" s="123"/>
      <c r="E83" s="123"/>
      <c r="F83" s="123"/>
      <c r="G83" s="417"/>
      <c r="H83" s="417"/>
      <c r="I83" s="417"/>
      <c r="J83" s="122" t="s">
        <v>1342</v>
      </c>
      <c r="K83" s="124">
        <v>600000</v>
      </c>
    </row>
    <row r="84" spans="1:11" ht="15.95" customHeight="1" x14ac:dyDescent="0.25">
      <c r="A84" s="147"/>
      <c r="B84" s="122"/>
      <c r="C84" s="122"/>
      <c r="D84" s="123"/>
      <c r="E84" s="123"/>
      <c r="F84" s="123"/>
      <c r="G84" s="417"/>
      <c r="H84" s="417"/>
      <c r="I84" s="417"/>
      <c r="J84" s="122"/>
      <c r="K84" s="124"/>
    </row>
    <row r="85" spans="1:11" s="110" customFormat="1" ht="15.95" customHeight="1" x14ac:dyDescent="0.25">
      <c r="A85" s="133" t="s">
        <v>192</v>
      </c>
      <c r="B85" s="134"/>
      <c r="C85" s="134"/>
      <c r="D85" s="135"/>
      <c r="E85" s="135"/>
      <c r="F85" s="135"/>
      <c r="G85" s="422"/>
      <c r="H85" s="422"/>
      <c r="I85" s="422"/>
      <c r="J85" s="134"/>
      <c r="K85" s="136">
        <f>SUM(K86)</f>
        <v>0</v>
      </c>
    </row>
    <row r="86" spans="1:11" s="110" customFormat="1" ht="15.95" customHeight="1" x14ac:dyDescent="0.25">
      <c r="A86" s="148"/>
      <c r="B86" s="140"/>
      <c r="C86" s="140"/>
      <c r="D86" s="141"/>
      <c r="E86" s="141"/>
      <c r="F86" s="141"/>
      <c r="G86" s="419"/>
      <c r="H86" s="419"/>
      <c r="I86" s="419"/>
      <c r="J86" s="140"/>
      <c r="K86" s="142"/>
    </row>
    <row r="87" spans="1:11" ht="15.95" customHeight="1" x14ac:dyDescent="0.25">
      <c r="A87" s="118" t="s">
        <v>193</v>
      </c>
      <c r="B87" s="119"/>
      <c r="C87" s="119"/>
      <c r="D87" s="125"/>
      <c r="E87" s="125"/>
      <c r="F87" s="125"/>
      <c r="G87" s="421"/>
      <c r="H87" s="421"/>
      <c r="I87" s="421"/>
      <c r="J87" s="119"/>
      <c r="K87" s="120">
        <f>SUM(K88)</f>
        <v>17300000</v>
      </c>
    </row>
    <row r="88" spans="1:11" ht="15.95" customHeight="1" x14ac:dyDescent="0.25">
      <c r="A88" s="300" t="s">
        <v>1344</v>
      </c>
      <c r="B88" s="122"/>
      <c r="C88" s="122"/>
      <c r="D88" s="123"/>
      <c r="E88" s="123"/>
      <c r="F88" s="123"/>
      <c r="G88" s="417"/>
      <c r="H88" s="417"/>
      <c r="I88" s="417"/>
      <c r="J88" s="122"/>
      <c r="K88" s="124">
        <f>2100000+300000+700000+300000+400000+13500000</f>
        <v>17300000</v>
      </c>
    </row>
    <row r="89" spans="1:11" ht="15.95" customHeight="1" x14ac:dyDescent="0.25">
      <c r="A89" s="149" t="s">
        <v>197</v>
      </c>
      <c r="B89" s="150"/>
      <c r="C89" s="150"/>
      <c r="D89" s="151"/>
      <c r="E89" s="151"/>
      <c r="F89" s="151"/>
      <c r="G89" s="423"/>
      <c r="H89" s="423"/>
      <c r="I89" s="423"/>
      <c r="J89" s="150"/>
      <c r="K89" s="152">
        <f>+K10+K12+K26+K51+K76+K80+K85+K87</f>
        <v>65500000</v>
      </c>
    </row>
    <row r="90" spans="1:11" x14ac:dyDescent="0.25">
      <c r="A90" s="153"/>
      <c r="B90" s="154"/>
      <c r="C90" s="154"/>
      <c r="D90" s="154"/>
      <c r="E90" s="154"/>
      <c r="F90" s="154"/>
      <c r="G90" s="154"/>
      <c r="H90" s="154"/>
      <c r="I90" s="154"/>
      <c r="J90" s="154"/>
      <c r="K90" s="154"/>
    </row>
    <row r="91" spans="1:11" x14ac:dyDescent="0.25">
      <c r="K91" s="214"/>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GridLines="0" zoomScaleNormal="100" workbookViewId="0">
      <selection activeCell="G47" sqref="G47"/>
    </sheetView>
  </sheetViews>
  <sheetFormatPr baseColWidth="10" defaultRowHeight="15" x14ac:dyDescent="0.25"/>
  <cols>
    <col min="1" max="1" width="65.140625" style="75" customWidth="1"/>
    <col min="2" max="6" width="17.7109375" style="75" customWidth="1"/>
    <col min="7" max="7" width="19.42578125" style="75" customWidth="1"/>
    <col min="8" max="9" width="17.7109375" style="75" customWidth="1"/>
    <col min="10" max="10" width="19.140625" style="75" customWidth="1"/>
    <col min="11" max="11" width="17.7109375" style="75" customWidth="1"/>
    <col min="12" max="256" width="11.42578125" style="75"/>
    <col min="257" max="257" width="65.140625" style="75" customWidth="1"/>
    <col min="258" max="262" width="17.7109375" style="75" customWidth="1"/>
    <col min="263" max="263" width="19.42578125" style="75" customWidth="1"/>
    <col min="264" max="265" width="17.7109375" style="75" customWidth="1"/>
    <col min="266" max="266" width="19.140625" style="75" customWidth="1"/>
    <col min="267" max="267" width="17.7109375" style="75" customWidth="1"/>
    <col min="268" max="512" width="11.42578125" style="75"/>
    <col min="513" max="513" width="65.140625" style="75" customWidth="1"/>
    <col min="514" max="518" width="17.7109375" style="75" customWidth="1"/>
    <col min="519" max="519" width="19.42578125" style="75" customWidth="1"/>
    <col min="520" max="521" width="17.7109375" style="75" customWidth="1"/>
    <col min="522" max="522" width="19.140625" style="75" customWidth="1"/>
    <col min="523" max="523" width="17.7109375" style="75" customWidth="1"/>
    <col min="524" max="768" width="11.42578125" style="75"/>
    <col min="769" max="769" width="65.140625" style="75" customWidth="1"/>
    <col min="770" max="774" width="17.7109375" style="75" customWidth="1"/>
    <col min="775" max="775" width="19.42578125" style="75" customWidth="1"/>
    <col min="776" max="777" width="17.7109375" style="75" customWidth="1"/>
    <col min="778" max="778" width="19.140625" style="75" customWidth="1"/>
    <col min="779" max="779" width="17.7109375" style="75" customWidth="1"/>
    <col min="780" max="1024" width="11.42578125" style="75"/>
    <col min="1025" max="1025" width="65.140625" style="75" customWidth="1"/>
    <col min="1026" max="1030" width="17.7109375" style="75" customWidth="1"/>
    <col min="1031" max="1031" width="19.42578125" style="75" customWidth="1"/>
    <col min="1032" max="1033" width="17.7109375" style="75" customWidth="1"/>
    <col min="1034" max="1034" width="19.140625" style="75" customWidth="1"/>
    <col min="1035" max="1035" width="17.7109375" style="75" customWidth="1"/>
    <col min="1036" max="1280" width="11.42578125" style="75"/>
    <col min="1281" max="1281" width="65.140625" style="75" customWidth="1"/>
    <col min="1282" max="1286" width="17.7109375" style="75" customWidth="1"/>
    <col min="1287" max="1287" width="19.42578125" style="75" customWidth="1"/>
    <col min="1288" max="1289" width="17.7109375" style="75" customWidth="1"/>
    <col min="1290" max="1290" width="19.140625" style="75" customWidth="1"/>
    <col min="1291" max="1291" width="17.7109375" style="75" customWidth="1"/>
    <col min="1292" max="1536" width="11.42578125" style="75"/>
    <col min="1537" max="1537" width="65.140625" style="75" customWidth="1"/>
    <col min="1538" max="1542" width="17.7109375" style="75" customWidth="1"/>
    <col min="1543" max="1543" width="19.42578125" style="75" customWidth="1"/>
    <col min="1544" max="1545" width="17.7109375" style="75" customWidth="1"/>
    <col min="1546" max="1546" width="19.140625" style="75" customWidth="1"/>
    <col min="1547" max="1547" width="17.7109375" style="75" customWidth="1"/>
    <col min="1548" max="1792" width="11.42578125" style="75"/>
    <col min="1793" max="1793" width="65.140625" style="75" customWidth="1"/>
    <col min="1794" max="1798" width="17.7109375" style="75" customWidth="1"/>
    <col min="1799" max="1799" width="19.42578125" style="75" customWidth="1"/>
    <col min="1800" max="1801" width="17.7109375" style="75" customWidth="1"/>
    <col min="1802" max="1802" width="19.140625" style="75" customWidth="1"/>
    <col min="1803" max="1803" width="17.7109375" style="75" customWidth="1"/>
    <col min="1804" max="2048" width="11.42578125" style="75"/>
    <col min="2049" max="2049" width="65.140625" style="75" customWidth="1"/>
    <col min="2050" max="2054" width="17.7109375" style="75" customWidth="1"/>
    <col min="2055" max="2055" width="19.42578125" style="75" customWidth="1"/>
    <col min="2056" max="2057" width="17.7109375" style="75" customWidth="1"/>
    <col min="2058" max="2058" width="19.140625" style="75" customWidth="1"/>
    <col min="2059" max="2059" width="17.7109375" style="75" customWidth="1"/>
    <col min="2060" max="2304" width="11.42578125" style="75"/>
    <col min="2305" max="2305" width="65.140625" style="75" customWidth="1"/>
    <col min="2306" max="2310" width="17.7109375" style="75" customWidth="1"/>
    <col min="2311" max="2311" width="19.42578125" style="75" customWidth="1"/>
    <col min="2312" max="2313" width="17.7109375" style="75" customWidth="1"/>
    <col min="2314" max="2314" width="19.140625" style="75" customWidth="1"/>
    <col min="2315" max="2315" width="17.7109375" style="75" customWidth="1"/>
    <col min="2316" max="2560" width="11.42578125" style="75"/>
    <col min="2561" max="2561" width="65.140625" style="75" customWidth="1"/>
    <col min="2562" max="2566" width="17.7109375" style="75" customWidth="1"/>
    <col min="2567" max="2567" width="19.42578125" style="75" customWidth="1"/>
    <col min="2568" max="2569" width="17.7109375" style="75" customWidth="1"/>
    <col min="2570" max="2570" width="19.140625" style="75" customWidth="1"/>
    <col min="2571" max="2571" width="17.7109375" style="75" customWidth="1"/>
    <col min="2572" max="2816" width="11.42578125" style="75"/>
    <col min="2817" max="2817" width="65.140625" style="75" customWidth="1"/>
    <col min="2818" max="2822" width="17.7109375" style="75" customWidth="1"/>
    <col min="2823" max="2823" width="19.42578125" style="75" customWidth="1"/>
    <col min="2824" max="2825" width="17.7109375" style="75" customWidth="1"/>
    <col min="2826" max="2826" width="19.140625" style="75" customWidth="1"/>
    <col min="2827" max="2827" width="17.7109375" style="75" customWidth="1"/>
    <col min="2828" max="3072" width="11.42578125" style="75"/>
    <col min="3073" max="3073" width="65.140625" style="75" customWidth="1"/>
    <col min="3074" max="3078" width="17.7109375" style="75" customWidth="1"/>
    <col min="3079" max="3079" width="19.42578125" style="75" customWidth="1"/>
    <col min="3080" max="3081" width="17.7109375" style="75" customWidth="1"/>
    <col min="3082" max="3082" width="19.140625" style="75" customWidth="1"/>
    <col min="3083" max="3083" width="17.7109375" style="75" customWidth="1"/>
    <col min="3084" max="3328" width="11.42578125" style="75"/>
    <col min="3329" max="3329" width="65.140625" style="75" customWidth="1"/>
    <col min="3330" max="3334" width="17.7109375" style="75" customWidth="1"/>
    <col min="3335" max="3335" width="19.42578125" style="75" customWidth="1"/>
    <col min="3336" max="3337" width="17.7109375" style="75" customWidth="1"/>
    <col min="3338" max="3338" width="19.140625" style="75" customWidth="1"/>
    <col min="3339" max="3339" width="17.7109375" style="75" customWidth="1"/>
    <col min="3340" max="3584" width="11.42578125" style="75"/>
    <col min="3585" max="3585" width="65.140625" style="75" customWidth="1"/>
    <col min="3586" max="3590" width="17.7109375" style="75" customWidth="1"/>
    <col min="3591" max="3591" width="19.42578125" style="75" customWidth="1"/>
    <col min="3592" max="3593" width="17.7109375" style="75" customWidth="1"/>
    <col min="3594" max="3594" width="19.140625" style="75" customWidth="1"/>
    <col min="3595" max="3595" width="17.7109375" style="75" customWidth="1"/>
    <col min="3596" max="3840" width="11.42578125" style="75"/>
    <col min="3841" max="3841" width="65.140625" style="75" customWidth="1"/>
    <col min="3842" max="3846" width="17.7109375" style="75" customWidth="1"/>
    <col min="3847" max="3847" width="19.42578125" style="75" customWidth="1"/>
    <col min="3848" max="3849" width="17.7109375" style="75" customWidth="1"/>
    <col min="3850" max="3850" width="19.140625" style="75" customWidth="1"/>
    <col min="3851" max="3851" width="17.7109375" style="75" customWidth="1"/>
    <col min="3852" max="4096" width="11.42578125" style="75"/>
    <col min="4097" max="4097" width="65.140625" style="75" customWidth="1"/>
    <col min="4098" max="4102" width="17.7109375" style="75" customWidth="1"/>
    <col min="4103" max="4103" width="19.42578125" style="75" customWidth="1"/>
    <col min="4104" max="4105" width="17.7109375" style="75" customWidth="1"/>
    <col min="4106" max="4106" width="19.140625" style="75" customWidth="1"/>
    <col min="4107" max="4107" width="17.7109375" style="75" customWidth="1"/>
    <col min="4108" max="4352" width="11.42578125" style="75"/>
    <col min="4353" max="4353" width="65.140625" style="75" customWidth="1"/>
    <col min="4354" max="4358" width="17.7109375" style="75" customWidth="1"/>
    <col min="4359" max="4359" width="19.42578125" style="75" customWidth="1"/>
    <col min="4360" max="4361" width="17.7109375" style="75" customWidth="1"/>
    <col min="4362" max="4362" width="19.140625" style="75" customWidth="1"/>
    <col min="4363" max="4363" width="17.7109375" style="75" customWidth="1"/>
    <col min="4364" max="4608" width="11.42578125" style="75"/>
    <col min="4609" max="4609" width="65.140625" style="75" customWidth="1"/>
    <col min="4610" max="4614" width="17.7109375" style="75" customWidth="1"/>
    <col min="4615" max="4615" width="19.42578125" style="75" customWidth="1"/>
    <col min="4616" max="4617" width="17.7109375" style="75" customWidth="1"/>
    <col min="4618" max="4618" width="19.140625" style="75" customWidth="1"/>
    <col min="4619" max="4619" width="17.7109375" style="75" customWidth="1"/>
    <col min="4620" max="4864" width="11.42578125" style="75"/>
    <col min="4865" max="4865" width="65.140625" style="75" customWidth="1"/>
    <col min="4866" max="4870" width="17.7109375" style="75" customWidth="1"/>
    <col min="4871" max="4871" width="19.42578125" style="75" customWidth="1"/>
    <col min="4872" max="4873" width="17.7109375" style="75" customWidth="1"/>
    <col min="4874" max="4874" width="19.140625" style="75" customWidth="1"/>
    <col min="4875" max="4875" width="17.7109375" style="75" customWidth="1"/>
    <col min="4876" max="5120" width="11.42578125" style="75"/>
    <col min="5121" max="5121" width="65.140625" style="75" customWidth="1"/>
    <col min="5122" max="5126" width="17.7109375" style="75" customWidth="1"/>
    <col min="5127" max="5127" width="19.42578125" style="75" customWidth="1"/>
    <col min="5128" max="5129" width="17.7109375" style="75" customWidth="1"/>
    <col min="5130" max="5130" width="19.140625" style="75" customWidth="1"/>
    <col min="5131" max="5131" width="17.7109375" style="75" customWidth="1"/>
    <col min="5132" max="5376" width="11.42578125" style="75"/>
    <col min="5377" max="5377" width="65.140625" style="75" customWidth="1"/>
    <col min="5378" max="5382" width="17.7109375" style="75" customWidth="1"/>
    <col min="5383" max="5383" width="19.42578125" style="75" customWidth="1"/>
    <col min="5384" max="5385" width="17.7109375" style="75" customWidth="1"/>
    <col min="5386" max="5386" width="19.140625" style="75" customWidth="1"/>
    <col min="5387" max="5387" width="17.7109375" style="75" customWidth="1"/>
    <col min="5388" max="5632" width="11.42578125" style="75"/>
    <col min="5633" max="5633" width="65.140625" style="75" customWidth="1"/>
    <col min="5634" max="5638" width="17.7109375" style="75" customWidth="1"/>
    <col min="5639" max="5639" width="19.42578125" style="75" customWidth="1"/>
    <col min="5640" max="5641" width="17.7109375" style="75" customWidth="1"/>
    <col min="5642" max="5642" width="19.140625" style="75" customWidth="1"/>
    <col min="5643" max="5643" width="17.7109375" style="75" customWidth="1"/>
    <col min="5644" max="5888" width="11.42578125" style="75"/>
    <col min="5889" max="5889" width="65.140625" style="75" customWidth="1"/>
    <col min="5890" max="5894" width="17.7109375" style="75" customWidth="1"/>
    <col min="5895" max="5895" width="19.42578125" style="75" customWidth="1"/>
    <col min="5896" max="5897" width="17.7109375" style="75" customWidth="1"/>
    <col min="5898" max="5898" width="19.140625" style="75" customWidth="1"/>
    <col min="5899" max="5899" width="17.7109375" style="75" customWidth="1"/>
    <col min="5900" max="6144" width="11.42578125" style="75"/>
    <col min="6145" max="6145" width="65.140625" style="75" customWidth="1"/>
    <col min="6146" max="6150" width="17.7109375" style="75" customWidth="1"/>
    <col min="6151" max="6151" width="19.42578125" style="75" customWidth="1"/>
    <col min="6152" max="6153" width="17.7109375" style="75" customWidth="1"/>
    <col min="6154" max="6154" width="19.140625" style="75" customWidth="1"/>
    <col min="6155" max="6155" width="17.7109375" style="75" customWidth="1"/>
    <col min="6156" max="6400" width="11.42578125" style="75"/>
    <col min="6401" max="6401" width="65.140625" style="75" customWidth="1"/>
    <col min="6402" max="6406" width="17.7109375" style="75" customWidth="1"/>
    <col min="6407" max="6407" width="19.42578125" style="75" customWidth="1"/>
    <col min="6408" max="6409" width="17.7109375" style="75" customWidth="1"/>
    <col min="6410" max="6410" width="19.140625" style="75" customWidth="1"/>
    <col min="6411" max="6411" width="17.7109375" style="75" customWidth="1"/>
    <col min="6412" max="6656" width="11.42578125" style="75"/>
    <col min="6657" max="6657" width="65.140625" style="75" customWidth="1"/>
    <col min="6658" max="6662" width="17.7109375" style="75" customWidth="1"/>
    <col min="6663" max="6663" width="19.42578125" style="75" customWidth="1"/>
    <col min="6664" max="6665" width="17.7109375" style="75" customWidth="1"/>
    <col min="6666" max="6666" width="19.140625" style="75" customWidth="1"/>
    <col min="6667" max="6667" width="17.7109375" style="75" customWidth="1"/>
    <col min="6668" max="6912" width="11.42578125" style="75"/>
    <col min="6913" max="6913" width="65.140625" style="75" customWidth="1"/>
    <col min="6914" max="6918" width="17.7109375" style="75" customWidth="1"/>
    <col min="6919" max="6919" width="19.42578125" style="75" customWidth="1"/>
    <col min="6920" max="6921" width="17.7109375" style="75" customWidth="1"/>
    <col min="6922" max="6922" width="19.140625" style="75" customWidth="1"/>
    <col min="6923" max="6923" width="17.7109375" style="75" customWidth="1"/>
    <col min="6924" max="7168" width="11.42578125" style="75"/>
    <col min="7169" max="7169" width="65.140625" style="75" customWidth="1"/>
    <col min="7170" max="7174" width="17.7109375" style="75" customWidth="1"/>
    <col min="7175" max="7175" width="19.42578125" style="75" customWidth="1"/>
    <col min="7176" max="7177" width="17.7109375" style="75" customWidth="1"/>
    <col min="7178" max="7178" width="19.140625" style="75" customWidth="1"/>
    <col min="7179" max="7179" width="17.7109375" style="75" customWidth="1"/>
    <col min="7180" max="7424" width="11.42578125" style="75"/>
    <col min="7425" max="7425" width="65.140625" style="75" customWidth="1"/>
    <col min="7426" max="7430" width="17.7109375" style="75" customWidth="1"/>
    <col min="7431" max="7431" width="19.42578125" style="75" customWidth="1"/>
    <col min="7432" max="7433" width="17.7109375" style="75" customWidth="1"/>
    <col min="7434" max="7434" width="19.140625" style="75" customWidth="1"/>
    <col min="7435" max="7435" width="17.7109375" style="75" customWidth="1"/>
    <col min="7436" max="7680" width="11.42578125" style="75"/>
    <col min="7681" max="7681" width="65.140625" style="75" customWidth="1"/>
    <col min="7682" max="7686" width="17.7109375" style="75" customWidth="1"/>
    <col min="7687" max="7687" width="19.42578125" style="75" customWidth="1"/>
    <col min="7688" max="7689" width="17.7109375" style="75" customWidth="1"/>
    <col min="7690" max="7690" width="19.140625" style="75" customWidth="1"/>
    <col min="7691" max="7691" width="17.7109375" style="75" customWidth="1"/>
    <col min="7692" max="7936" width="11.42578125" style="75"/>
    <col min="7937" max="7937" width="65.140625" style="75" customWidth="1"/>
    <col min="7938" max="7942" width="17.7109375" style="75" customWidth="1"/>
    <col min="7943" max="7943" width="19.42578125" style="75" customWidth="1"/>
    <col min="7944" max="7945" width="17.7109375" style="75" customWidth="1"/>
    <col min="7946" max="7946" width="19.140625" style="75" customWidth="1"/>
    <col min="7947" max="7947" width="17.7109375" style="75" customWidth="1"/>
    <col min="7948" max="8192" width="11.42578125" style="75"/>
    <col min="8193" max="8193" width="65.140625" style="75" customWidth="1"/>
    <col min="8194" max="8198" width="17.7109375" style="75" customWidth="1"/>
    <col min="8199" max="8199" width="19.42578125" style="75" customWidth="1"/>
    <col min="8200" max="8201" width="17.7109375" style="75" customWidth="1"/>
    <col min="8202" max="8202" width="19.140625" style="75" customWidth="1"/>
    <col min="8203" max="8203" width="17.7109375" style="75" customWidth="1"/>
    <col min="8204" max="8448" width="11.42578125" style="75"/>
    <col min="8449" max="8449" width="65.140625" style="75" customWidth="1"/>
    <col min="8450" max="8454" width="17.7109375" style="75" customWidth="1"/>
    <col min="8455" max="8455" width="19.42578125" style="75" customWidth="1"/>
    <col min="8456" max="8457" width="17.7109375" style="75" customWidth="1"/>
    <col min="8458" max="8458" width="19.140625" style="75" customWidth="1"/>
    <col min="8459" max="8459" width="17.7109375" style="75" customWidth="1"/>
    <col min="8460" max="8704" width="11.42578125" style="75"/>
    <col min="8705" max="8705" width="65.140625" style="75" customWidth="1"/>
    <col min="8706" max="8710" width="17.7109375" style="75" customWidth="1"/>
    <col min="8711" max="8711" width="19.42578125" style="75" customWidth="1"/>
    <col min="8712" max="8713" width="17.7109375" style="75" customWidth="1"/>
    <col min="8714" max="8714" width="19.140625" style="75" customWidth="1"/>
    <col min="8715" max="8715" width="17.7109375" style="75" customWidth="1"/>
    <col min="8716" max="8960" width="11.42578125" style="75"/>
    <col min="8961" max="8961" width="65.140625" style="75" customWidth="1"/>
    <col min="8962" max="8966" width="17.7109375" style="75" customWidth="1"/>
    <col min="8967" max="8967" width="19.42578125" style="75" customWidth="1"/>
    <col min="8968" max="8969" width="17.7109375" style="75" customWidth="1"/>
    <col min="8970" max="8970" width="19.140625" style="75" customWidth="1"/>
    <col min="8971" max="8971" width="17.7109375" style="75" customWidth="1"/>
    <col min="8972" max="9216" width="11.42578125" style="75"/>
    <col min="9217" max="9217" width="65.140625" style="75" customWidth="1"/>
    <col min="9218" max="9222" width="17.7109375" style="75" customWidth="1"/>
    <col min="9223" max="9223" width="19.42578125" style="75" customWidth="1"/>
    <col min="9224" max="9225" width="17.7109375" style="75" customWidth="1"/>
    <col min="9226" max="9226" width="19.140625" style="75" customWidth="1"/>
    <col min="9227" max="9227" width="17.7109375" style="75" customWidth="1"/>
    <col min="9228" max="9472" width="11.42578125" style="75"/>
    <col min="9473" max="9473" width="65.140625" style="75" customWidth="1"/>
    <col min="9474" max="9478" width="17.7109375" style="75" customWidth="1"/>
    <col min="9479" max="9479" width="19.42578125" style="75" customWidth="1"/>
    <col min="9480" max="9481" width="17.7109375" style="75" customWidth="1"/>
    <col min="9482" max="9482" width="19.140625" style="75" customWidth="1"/>
    <col min="9483" max="9483" width="17.7109375" style="75" customWidth="1"/>
    <col min="9484" max="9728" width="11.42578125" style="75"/>
    <col min="9729" max="9729" width="65.140625" style="75" customWidth="1"/>
    <col min="9730" max="9734" width="17.7109375" style="75" customWidth="1"/>
    <col min="9735" max="9735" width="19.42578125" style="75" customWidth="1"/>
    <col min="9736" max="9737" width="17.7109375" style="75" customWidth="1"/>
    <col min="9738" max="9738" width="19.140625" style="75" customWidth="1"/>
    <col min="9739" max="9739" width="17.7109375" style="75" customWidth="1"/>
    <col min="9740" max="9984" width="11.42578125" style="75"/>
    <col min="9985" max="9985" width="65.140625" style="75" customWidth="1"/>
    <col min="9986" max="9990" width="17.7109375" style="75" customWidth="1"/>
    <col min="9991" max="9991" width="19.42578125" style="75" customWidth="1"/>
    <col min="9992" max="9993" width="17.7109375" style="75" customWidth="1"/>
    <col min="9994" max="9994" width="19.140625" style="75" customWidth="1"/>
    <col min="9995" max="9995" width="17.7109375" style="75" customWidth="1"/>
    <col min="9996" max="10240" width="11.42578125" style="75"/>
    <col min="10241" max="10241" width="65.140625" style="75" customWidth="1"/>
    <col min="10242" max="10246" width="17.7109375" style="75" customWidth="1"/>
    <col min="10247" max="10247" width="19.42578125" style="75" customWidth="1"/>
    <col min="10248" max="10249" width="17.7109375" style="75" customWidth="1"/>
    <col min="10250" max="10250" width="19.140625" style="75" customWidth="1"/>
    <col min="10251" max="10251" width="17.7109375" style="75" customWidth="1"/>
    <col min="10252" max="10496" width="11.42578125" style="75"/>
    <col min="10497" max="10497" width="65.140625" style="75" customWidth="1"/>
    <col min="10498" max="10502" width="17.7109375" style="75" customWidth="1"/>
    <col min="10503" max="10503" width="19.42578125" style="75" customWidth="1"/>
    <col min="10504" max="10505" width="17.7109375" style="75" customWidth="1"/>
    <col min="10506" max="10506" width="19.140625" style="75" customWidth="1"/>
    <col min="10507" max="10507" width="17.7109375" style="75" customWidth="1"/>
    <col min="10508" max="10752" width="11.42578125" style="75"/>
    <col min="10753" max="10753" width="65.140625" style="75" customWidth="1"/>
    <col min="10754" max="10758" width="17.7109375" style="75" customWidth="1"/>
    <col min="10759" max="10759" width="19.42578125" style="75" customWidth="1"/>
    <col min="10760" max="10761" width="17.7109375" style="75" customWidth="1"/>
    <col min="10762" max="10762" width="19.140625" style="75" customWidth="1"/>
    <col min="10763" max="10763" width="17.7109375" style="75" customWidth="1"/>
    <col min="10764" max="11008" width="11.42578125" style="75"/>
    <col min="11009" max="11009" width="65.140625" style="75" customWidth="1"/>
    <col min="11010" max="11014" width="17.7109375" style="75" customWidth="1"/>
    <col min="11015" max="11015" width="19.42578125" style="75" customWidth="1"/>
    <col min="11016" max="11017" width="17.7109375" style="75" customWidth="1"/>
    <col min="11018" max="11018" width="19.140625" style="75" customWidth="1"/>
    <col min="11019" max="11019" width="17.7109375" style="75" customWidth="1"/>
    <col min="11020" max="11264" width="11.42578125" style="75"/>
    <col min="11265" max="11265" width="65.140625" style="75" customWidth="1"/>
    <col min="11266" max="11270" width="17.7109375" style="75" customWidth="1"/>
    <col min="11271" max="11271" width="19.42578125" style="75" customWidth="1"/>
    <col min="11272" max="11273" width="17.7109375" style="75" customWidth="1"/>
    <col min="11274" max="11274" width="19.140625" style="75" customWidth="1"/>
    <col min="11275" max="11275" width="17.7109375" style="75" customWidth="1"/>
    <col min="11276" max="11520" width="11.42578125" style="75"/>
    <col min="11521" max="11521" width="65.140625" style="75" customWidth="1"/>
    <col min="11522" max="11526" width="17.7109375" style="75" customWidth="1"/>
    <col min="11527" max="11527" width="19.42578125" style="75" customWidth="1"/>
    <col min="11528" max="11529" width="17.7109375" style="75" customWidth="1"/>
    <col min="11530" max="11530" width="19.140625" style="75" customWidth="1"/>
    <col min="11531" max="11531" width="17.7109375" style="75" customWidth="1"/>
    <col min="11532" max="11776" width="11.42578125" style="75"/>
    <col min="11777" max="11777" width="65.140625" style="75" customWidth="1"/>
    <col min="11778" max="11782" width="17.7109375" style="75" customWidth="1"/>
    <col min="11783" max="11783" width="19.42578125" style="75" customWidth="1"/>
    <col min="11784" max="11785" width="17.7109375" style="75" customWidth="1"/>
    <col min="11786" max="11786" width="19.140625" style="75" customWidth="1"/>
    <col min="11787" max="11787" width="17.7109375" style="75" customWidth="1"/>
    <col min="11788" max="12032" width="11.42578125" style="75"/>
    <col min="12033" max="12033" width="65.140625" style="75" customWidth="1"/>
    <col min="12034" max="12038" width="17.7109375" style="75" customWidth="1"/>
    <col min="12039" max="12039" width="19.42578125" style="75" customWidth="1"/>
    <col min="12040" max="12041" width="17.7109375" style="75" customWidth="1"/>
    <col min="12042" max="12042" width="19.140625" style="75" customWidth="1"/>
    <col min="12043" max="12043" width="17.7109375" style="75" customWidth="1"/>
    <col min="12044" max="12288" width="11.42578125" style="75"/>
    <col min="12289" max="12289" width="65.140625" style="75" customWidth="1"/>
    <col min="12290" max="12294" width="17.7109375" style="75" customWidth="1"/>
    <col min="12295" max="12295" width="19.42578125" style="75" customWidth="1"/>
    <col min="12296" max="12297" width="17.7109375" style="75" customWidth="1"/>
    <col min="12298" max="12298" width="19.140625" style="75" customWidth="1"/>
    <col min="12299" max="12299" width="17.7109375" style="75" customWidth="1"/>
    <col min="12300" max="12544" width="11.42578125" style="75"/>
    <col min="12545" max="12545" width="65.140625" style="75" customWidth="1"/>
    <col min="12546" max="12550" width="17.7109375" style="75" customWidth="1"/>
    <col min="12551" max="12551" width="19.42578125" style="75" customWidth="1"/>
    <col min="12552" max="12553" width="17.7109375" style="75" customWidth="1"/>
    <col min="12554" max="12554" width="19.140625" style="75" customWidth="1"/>
    <col min="12555" max="12555" width="17.7109375" style="75" customWidth="1"/>
    <col min="12556" max="12800" width="11.42578125" style="75"/>
    <col min="12801" max="12801" width="65.140625" style="75" customWidth="1"/>
    <col min="12802" max="12806" width="17.7109375" style="75" customWidth="1"/>
    <col min="12807" max="12807" width="19.42578125" style="75" customWidth="1"/>
    <col min="12808" max="12809" width="17.7109375" style="75" customWidth="1"/>
    <col min="12810" max="12810" width="19.140625" style="75" customWidth="1"/>
    <col min="12811" max="12811" width="17.7109375" style="75" customWidth="1"/>
    <col min="12812" max="13056" width="11.42578125" style="75"/>
    <col min="13057" max="13057" width="65.140625" style="75" customWidth="1"/>
    <col min="13058" max="13062" width="17.7109375" style="75" customWidth="1"/>
    <col min="13063" max="13063" width="19.42578125" style="75" customWidth="1"/>
    <col min="13064" max="13065" width="17.7109375" style="75" customWidth="1"/>
    <col min="13066" max="13066" width="19.140625" style="75" customWidth="1"/>
    <col min="13067" max="13067" width="17.7109375" style="75" customWidth="1"/>
    <col min="13068" max="13312" width="11.42578125" style="75"/>
    <col min="13313" max="13313" width="65.140625" style="75" customWidth="1"/>
    <col min="13314" max="13318" width="17.7109375" style="75" customWidth="1"/>
    <col min="13319" max="13319" width="19.42578125" style="75" customWidth="1"/>
    <col min="13320" max="13321" width="17.7109375" style="75" customWidth="1"/>
    <col min="13322" max="13322" width="19.140625" style="75" customWidth="1"/>
    <col min="13323" max="13323" width="17.7109375" style="75" customWidth="1"/>
    <col min="13324" max="13568" width="11.42578125" style="75"/>
    <col min="13569" max="13569" width="65.140625" style="75" customWidth="1"/>
    <col min="13570" max="13574" width="17.7109375" style="75" customWidth="1"/>
    <col min="13575" max="13575" width="19.42578125" style="75" customWidth="1"/>
    <col min="13576" max="13577" width="17.7109375" style="75" customWidth="1"/>
    <col min="13578" max="13578" width="19.140625" style="75" customWidth="1"/>
    <col min="13579" max="13579" width="17.7109375" style="75" customWidth="1"/>
    <col min="13580" max="13824" width="11.42578125" style="75"/>
    <col min="13825" max="13825" width="65.140625" style="75" customWidth="1"/>
    <col min="13826" max="13830" width="17.7109375" style="75" customWidth="1"/>
    <col min="13831" max="13831" width="19.42578125" style="75" customWidth="1"/>
    <col min="13832" max="13833" width="17.7109375" style="75" customWidth="1"/>
    <col min="13834" max="13834" width="19.140625" style="75" customWidth="1"/>
    <col min="13835" max="13835" width="17.7109375" style="75" customWidth="1"/>
    <col min="13836" max="14080" width="11.42578125" style="75"/>
    <col min="14081" max="14081" width="65.140625" style="75" customWidth="1"/>
    <col min="14082" max="14086" width="17.7109375" style="75" customWidth="1"/>
    <col min="14087" max="14087" width="19.42578125" style="75" customWidth="1"/>
    <col min="14088" max="14089" width="17.7109375" style="75" customWidth="1"/>
    <col min="14090" max="14090" width="19.140625" style="75" customWidth="1"/>
    <col min="14091" max="14091" width="17.7109375" style="75" customWidth="1"/>
    <col min="14092" max="14336" width="11.42578125" style="75"/>
    <col min="14337" max="14337" width="65.140625" style="75" customWidth="1"/>
    <col min="14338" max="14342" width="17.7109375" style="75" customWidth="1"/>
    <col min="14343" max="14343" width="19.42578125" style="75" customWidth="1"/>
    <col min="14344" max="14345" width="17.7109375" style="75" customWidth="1"/>
    <col min="14346" max="14346" width="19.140625" style="75" customWidth="1"/>
    <col min="14347" max="14347" width="17.7109375" style="75" customWidth="1"/>
    <col min="14348" max="14592" width="11.42578125" style="75"/>
    <col min="14593" max="14593" width="65.140625" style="75" customWidth="1"/>
    <col min="14594" max="14598" width="17.7109375" style="75" customWidth="1"/>
    <col min="14599" max="14599" width="19.42578125" style="75" customWidth="1"/>
    <col min="14600" max="14601" width="17.7109375" style="75" customWidth="1"/>
    <col min="14602" max="14602" width="19.140625" style="75" customWidth="1"/>
    <col min="14603" max="14603" width="17.7109375" style="75" customWidth="1"/>
    <col min="14604" max="14848" width="11.42578125" style="75"/>
    <col min="14849" max="14849" width="65.140625" style="75" customWidth="1"/>
    <col min="14850" max="14854" width="17.7109375" style="75" customWidth="1"/>
    <col min="14855" max="14855" width="19.42578125" style="75" customWidth="1"/>
    <col min="14856" max="14857" width="17.7109375" style="75" customWidth="1"/>
    <col min="14858" max="14858" width="19.140625" style="75" customWidth="1"/>
    <col min="14859" max="14859" width="17.7109375" style="75" customWidth="1"/>
    <col min="14860" max="15104" width="11.42578125" style="75"/>
    <col min="15105" max="15105" width="65.140625" style="75" customWidth="1"/>
    <col min="15106" max="15110" width="17.7109375" style="75" customWidth="1"/>
    <col min="15111" max="15111" width="19.42578125" style="75" customWidth="1"/>
    <col min="15112" max="15113" width="17.7109375" style="75" customWidth="1"/>
    <col min="15114" max="15114" width="19.140625" style="75" customWidth="1"/>
    <col min="15115" max="15115" width="17.7109375" style="75" customWidth="1"/>
    <col min="15116" max="15360" width="11.42578125" style="75"/>
    <col min="15361" max="15361" width="65.140625" style="75" customWidth="1"/>
    <col min="15362" max="15366" width="17.7109375" style="75" customWidth="1"/>
    <col min="15367" max="15367" width="19.42578125" style="75" customWidth="1"/>
    <col min="15368" max="15369" width="17.7109375" style="75" customWidth="1"/>
    <col min="15370" max="15370" width="19.140625" style="75" customWidth="1"/>
    <col min="15371" max="15371" width="17.7109375" style="75" customWidth="1"/>
    <col min="15372" max="15616" width="11.42578125" style="75"/>
    <col min="15617" max="15617" width="65.140625" style="75" customWidth="1"/>
    <col min="15618" max="15622" width="17.7109375" style="75" customWidth="1"/>
    <col min="15623" max="15623" width="19.42578125" style="75" customWidth="1"/>
    <col min="15624" max="15625" width="17.7109375" style="75" customWidth="1"/>
    <col min="15626" max="15626" width="19.140625" style="75" customWidth="1"/>
    <col min="15627" max="15627" width="17.7109375" style="75" customWidth="1"/>
    <col min="15628" max="15872" width="11.42578125" style="75"/>
    <col min="15873" max="15873" width="65.140625" style="75" customWidth="1"/>
    <col min="15874" max="15878" width="17.7109375" style="75" customWidth="1"/>
    <col min="15879" max="15879" width="19.42578125" style="75" customWidth="1"/>
    <col min="15880" max="15881" width="17.7109375" style="75" customWidth="1"/>
    <col min="15882" max="15882" width="19.140625" style="75" customWidth="1"/>
    <col min="15883" max="15883" width="17.7109375" style="75" customWidth="1"/>
    <col min="15884" max="16128" width="11.42578125" style="75"/>
    <col min="16129" max="16129" width="65.140625" style="75" customWidth="1"/>
    <col min="16130" max="16134" width="17.7109375" style="75" customWidth="1"/>
    <col min="16135" max="16135" width="19.42578125" style="75" customWidth="1"/>
    <col min="16136" max="16137" width="17.7109375" style="75" customWidth="1"/>
    <col min="16138" max="16138" width="19.140625" style="75" customWidth="1"/>
    <col min="16139" max="16139" width="17.7109375" style="75" customWidth="1"/>
    <col min="16140" max="16384" width="11.42578125" style="75"/>
  </cols>
  <sheetData>
    <row r="1" spans="1:11" s="110" customFormat="1" ht="21" customHeight="1" x14ac:dyDescent="0.25">
      <c r="A1" s="108" t="s">
        <v>107</v>
      </c>
      <c r="B1" s="109"/>
    </row>
    <row r="2" spans="1:11" s="110" customFormat="1" ht="19.5" customHeight="1" x14ac:dyDescent="0.25">
      <c r="A2" s="68" t="s">
        <v>1345</v>
      </c>
      <c r="B2" s="109"/>
      <c r="C2" s="111"/>
      <c r="D2" s="111"/>
      <c r="E2" s="111"/>
      <c r="F2" s="111"/>
      <c r="G2" s="111"/>
      <c r="H2" s="111"/>
      <c r="I2" s="111"/>
      <c r="J2" s="111"/>
      <c r="K2" s="112" t="s">
        <v>109</v>
      </c>
    </row>
    <row r="3" spans="1:11" s="110" customFormat="1" ht="22.5" customHeight="1" x14ac:dyDescent="0.25">
      <c r="A3" s="63" t="s">
        <v>1346</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ht="18.75" customHeight="1" x14ac:dyDescent="0.25">
      <c r="A6" s="159"/>
      <c r="D6" s="160"/>
      <c r="E6" s="160"/>
      <c r="F6" s="160"/>
      <c r="G6" s="159"/>
      <c r="H6" s="160"/>
      <c r="I6" s="160"/>
      <c r="K6" s="160"/>
    </row>
    <row r="7" spans="1:11" s="110" customFormat="1" x14ac:dyDescent="0.25">
      <c r="A7" s="114" t="s">
        <v>112</v>
      </c>
      <c r="B7" s="114" t="s">
        <v>113</v>
      </c>
      <c r="C7" s="114" t="s">
        <v>114</v>
      </c>
      <c r="D7" s="114"/>
      <c r="E7" s="115" t="s">
        <v>115</v>
      </c>
      <c r="F7" s="115"/>
      <c r="G7" s="114" t="s">
        <v>116</v>
      </c>
      <c r="H7" s="71" t="s">
        <v>117</v>
      </c>
      <c r="I7" s="71"/>
      <c r="J7" s="114" t="s">
        <v>118</v>
      </c>
      <c r="K7" s="114" t="s">
        <v>119</v>
      </c>
    </row>
    <row r="8" spans="1:11" s="116" customFormat="1" x14ac:dyDescent="0.25">
      <c r="A8" s="64" t="s">
        <v>120</v>
      </c>
      <c r="B8" s="61" t="s">
        <v>121</v>
      </c>
      <c r="C8" s="61" t="s">
        <v>122</v>
      </c>
      <c r="D8" s="61" t="s">
        <v>123</v>
      </c>
      <c r="E8" s="61" t="s">
        <v>124</v>
      </c>
      <c r="F8" s="61"/>
      <c r="G8" s="61" t="s">
        <v>125</v>
      </c>
      <c r="H8" s="61" t="s">
        <v>126</v>
      </c>
      <c r="I8" s="61"/>
      <c r="J8" s="61" t="s">
        <v>298</v>
      </c>
      <c r="K8" s="73" t="s">
        <v>128</v>
      </c>
    </row>
    <row r="9" spans="1:11" s="116" customFormat="1" x14ac:dyDescent="0.25">
      <c r="A9" s="64"/>
      <c r="B9" s="61"/>
      <c r="C9" s="61"/>
      <c r="D9" s="61"/>
      <c r="E9" s="117" t="s">
        <v>129</v>
      </c>
      <c r="F9" s="117" t="s">
        <v>130</v>
      </c>
      <c r="G9" s="61"/>
      <c r="H9" s="117" t="s">
        <v>129</v>
      </c>
      <c r="I9" s="117" t="s">
        <v>130</v>
      </c>
      <c r="J9" s="61"/>
      <c r="K9" s="73"/>
    </row>
    <row r="10" spans="1:11" ht="15.95" customHeight="1" x14ac:dyDescent="0.25">
      <c r="A10" s="118" t="s">
        <v>131</v>
      </c>
      <c r="B10" s="119"/>
      <c r="C10" s="119"/>
      <c r="D10" s="119"/>
      <c r="E10" s="119"/>
      <c r="F10" s="119"/>
      <c r="G10" s="119"/>
      <c r="H10" s="119"/>
      <c r="I10" s="119"/>
      <c r="J10" s="119"/>
      <c r="K10" s="120">
        <f>SUM(K11)</f>
        <v>0</v>
      </c>
    </row>
    <row r="11" spans="1:11" ht="19.5" customHeight="1" x14ac:dyDescent="0.25">
      <c r="A11" s="121"/>
      <c r="B11" s="122"/>
      <c r="C11" s="122"/>
      <c r="D11" s="123"/>
      <c r="E11" s="123"/>
      <c r="F11" s="123"/>
      <c r="G11" s="122"/>
      <c r="H11" s="122"/>
      <c r="I11" s="122"/>
      <c r="J11" s="122"/>
      <c r="K11" s="124"/>
    </row>
    <row r="12" spans="1:11" ht="15.95" customHeight="1" x14ac:dyDescent="0.25">
      <c r="A12" s="118" t="s">
        <v>132</v>
      </c>
      <c r="B12" s="119"/>
      <c r="C12" s="119"/>
      <c r="D12" s="125"/>
      <c r="E12" s="125"/>
      <c r="F12" s="125"/>
      <c r="G12" s="119"/>
      <c r="H12" s="119"/>
      <c r="I12" s="119"/>
      <c r="J12" s="119"/>
      <c r="K12" s="120">
        <f>SUM(K13:K22)</f>
        <v>9040000</v>
      </c>
    </row>
    <row r="13" spans="1:11" ht="15.95" customHeight="1" x14ac:dyDescent="0.25">
      <c r="A13" s="121" t="s">
        <v>1347</v>
      </c>
      <c r="B13" s="122"/>
      <c r="C13" s="122"/>
      <c r="D13" s="123"/>
      <c r="E13" s="123"/>
      <c r="F13" s="123"/>
      <c r="G13" s="122"/>
      <c r="H13" s="122"/>
      <c r="I13" s="122"/>
      <c r="J13" s="122"/>
      <c r="K13" s="124">
        <v>8640000</v>
      </c>
    </row>
    <row r="14" spans="1:11" ht="15.95" customHeight="1" x14ac:dyDescent="0.25">
      <c r="A14" s="121" t="s">
        <v>1348</v>
      </c>
      <c r="B14" s="122"/>
      <c r="C14" s="122" t="s">
        <v>1349</v>
      </c>
      <c r="D14" s="123"/>
      <c r="E14" s="123"/>
      <c r="F14" s="123"/>
      <c r="G14" s="122"/>
      <c r="H14" s="122">
        <v>1800</v>
      </c>
      <c r="I14" s="122">
        <v>4860</v>
      </c>
      <c r="J14" s="122" t="s">
        <v>1350</v>
      </c>
      <c r="K14" s="124">
        <v>400000</v>
      </c>
    </row>
    <row r="15" spans="1:11" ht="15.95" customHeight="1" x14ac:dyDescent="0.25">
      <c r="A15" s="121" t="s">
        <v>1351</v>
      </c>
      <c r="B15" s="122"/>
      <c r="C15" s="122" t="s">
        <v>1349</v>
      </c>
      <c r="D15" s="123"/>
      <c r="E15" s="123"/>
      <c r="F15" s="123"/>
      <c r="G15" s="122">
        <v>228000</v>
      </c>
      <c r="H15" s="122"/>
      <c r="I15" s="122"/>
      <c r="J15" s="122" t="s">
        <v>1352</v>
      </c>
      <c r="K15" s="124"/>
    </row>
    <row r="16" spans="1:11" ht="15.95" customHeight="1" x14ac:dyDescent="0.25">
      <c r="A16" s="121" t="s">
        <v>1353</v>
      </c>
      <c r="B16" s="122"/>
      <c r="C16" s="122" t="s">
        <v>889</v>
      </c>
      <c r="D16" s="123"/>
      <c r="E16" s="123"/>
      <c r="F16" s="123"/>
      <c r="G16" s="122">
        <v>310000</v>
      </c>
      <c r="H16" s="122"/>
      <c r="I16" s="122"/>
      <c r="J16" s="122" t="s">
        <v>1352</v>
      </c>
      <c r="K16" s="124"/>
    </row>
    <row r="17" spans="1:11" ht="15.95" customHeight="1" x14ac:dyDescent="0.25">
      <c r="A17" s="121"/>
      <c r="B17" s="122"/>
      <c r="C17" s="122"/>
      <c r="D17" s="123"/>
      <c r="E17" s="123"/>
      <c r="F17" s="123"/>
      <c r="G17" s="122"/>
      <c r="H17" s="122"/>
      <c r="I17" s="122"/>
      <c r="J17" s="122"/>
      <c r="K17" s="124"/>
    </row>
    <row r="18" spans="1:11" ht="15.95" customHeight="1" x14ac:dyDescent="0.25">
      <c r="A18" s="121"/>
      <c r="B18" s="122"/>
      <c r="C18" s="122"/>
      <c r="D18" s="123"/>
      <c r="E18" s="123"/>
      <c r="F18" s="123"/>
      <c r="G18" s="122"/>
      <c r="H18" s="122"/>
      <c r="I18" s="122"/>
      <c r="J18" s="122"/>
      <c r="K18" s="124"/>
    </row>
    <row r="19" spans="1:11" ht="15.95" customHeight="1" x14ac:dyDescent="0.25">
      <c r="A19" s="121"/>
      <c r="B19" s="122"/>
      <c r="C19" s="122"/>
      <c r="D19" s="123"/>
      <c r="E19" s="123"/>
      <c r="F19" s="123"/>
      <c r="G19" s="122"/>
      <c r="H19" s="122"/>
      <c r="I19" s="122"/>
      <c r="J19" s="122"/>
      <c r="K19" s="124"/>
    </row>
    <row r="20" spans="1:11" ht="15.95" customHeight="1" x14ac:dyDescent="0.25">
      <c r="A20" s="121"/>
      <c r="B20" s="122"/>
      <c r="C20" s="122"/>
      <c r="D20" s="123"/>
      <c r="E20" s="123"/>
      <c r="F20" s="123"/>
      <c r="G20" s="122"/>
      <c r="H20" s="122"/>
      <c r="I20" s="122"/>
      <c r="J20" s="122"/>
      <c r="K20" s="124"/>
    </row>
    <row r="21" spans="1:11" ht="15.95" customHeight="1" x14ac:dyDescent="0.25">
      <c r="A21" s="121"/>
      <c r="B21" s="122"/>
      <c r="C21" s="122"/>
      <c r="D21" s="123"/>
      <c r="E21" s="123"/>
      <c r="F21" s="123"/>
      <c r="G21" s="122"/>
      <c r="H21" s="122"/>
      <c r="I21" s="122"/>
      <c r="J21" s="122"/>
      <c r="K21" s="124"/>
    </row>
    <row r="22" spans="1:11" ht="15.95" customHeight="1" x14ac:dyDescent="0.25">
      <c r="A22" s="121"/>
      <c r="B22" s="122"/>
      <c r="C22" s="122"/>
      <c r="D22" s="123"/>
      <c r="E22" s="123"/>
      <c r="F22" s="123"/>
      <c r="G22" s="122"/>
      <c r="H22" s="122"/>
      <c r="I22" s="122"/>
      <c r="J22" s="122"/>
      <c r="K22" s="124"/>
    </row>
    <row r="23" spans="1:11" s="110" customFormat="1" ht="15.95" customHeight="1" x14ac:dyDescent="0.25">
      <c r="A23" s="133" t="s">
        <v>149</v>
      </c>
      <c r="B23" s="134"/>
      <c r="C23" s="134"/>
      <c r="D23" s="135"/>
      <c r="E23" s="135"/>
      <c r="F23" s="135"/>
      <c r="G23" s="134"/>
      <c r="H23" s="134"/>
      <c r="I23" s="134"/>
      <c r="J23" s="134"/>
      <c r="K23" s="136">
        <f>SUM(K24:K25)</f>
        <v>1500000</v>
      </c>
    </row>
    <row r="24" spans="1:11" s="110" customFormat="1" ht="15.95" customHeight="1" x14ac:dyDescent="0.25">
      <c r="A24" s="121" t="s">
        <v>1354</v>
      </c>
      <c r="B24" s="140"/>
      <c r="C24" s="140"/>
      <c r="D24" s="141"/>
      <c r="E24" s="141"/>
      <c r="F24" s="141"/>
      <c r="G24" s="140"/>
      <c r="H24" s="140"/>
      <c r="I24" s="140"/>
      <c r="J24" s="140"/>
      <c r="K24" s="142">
        <v>1200000</v>
      </c>
    </row>
    <row r="25" spans="1:11" s="110" customFormat="1" ht="15.95" customHeight="1" x14ac:dyDescent="0.25">
      <c r="A25" s="121" t="s">
        <v>1355</v>
      </c>
      <c r="B25" s="140" t="s">
        <v>1356</v>
      </c>
      <c r="C25" s="140"/>
      <c r="D25" s="141"/>
      <c r="E25" s="141"/>
      <c r="F25" s="141"/>
      <c r="G25" s="140"/>
      <c r="H25" s="140"/>
      <c r="I25" s="140"/>
      <c r="J25" s="140"/>
      <c r="K25" s="142">
        <v>300000</v>
      </c>
    </row>
    <row r="26" spans="1:11" ht="15.95" customHeight="1" x14ac:dyDescent="0.25">
      <c r="A26" s="118" t="s">
        <v>155</v>
      </c>
      <c r="B26" s="119"/>
      <c r="C26" s="119"/>
      <c r="D26" s="125"/>
      <c r="E26" s="125"/>
      <c r="F26" s="125"/>
      <c r="G26" s="119"/>
      <c r="H26" s="119"/>
      <c r="I26" s="119"/>
      <c r="J26" s="119"/>
      <c r="K26" s="120">
        <f>SUM(K27:K33)</f>
        <v>9000000</v>
      </c>
    </row>
    <row r="27" spans="1:11" ht="15.95" customHeight="1" x14ac:dyDescent="0.25">
      <c r="A27" s="121" t="s">
        <v>1357</v>
      </c>
      <c r="B27" s="122"/>
      <c r="C27" s="122" t="s">
        <v>1358</v>
      </c>
      <c r="D27" s="123"/>
      <c r="E27" s="123"/>
      <c r="F27" s="123"/>
      <c r="G27" s="122"/>
      <c r="H27" s="122">
        <v>4800</v>
      </c>
      <c r="I27" s="122">
        <v>9400</v>
      </c>
      <c r="J27" s="173" t="s">
        <v>1359</v>
      </c>
      <c r="K27" s="679">
        <v>7560000</v>
      </c>
    </row>
    <row r="28" spans="1:11" ht="15.95" customHeight="1" x14ac:dyDescent="0.25">
      <c r="A28" s="121" t="s">
        <v>1360</v>
      </c>
      <c r="B28" s="122" t="s">
        <v>1361</v>
      </c>
      <c r="C28" s="122" t="s">
        <v>1362</v>
      </c>
      <c r="D28" s="123"/>
      <c r="E28" s="123"/>
      <c r="F28" s="123"/>
      <c r="G28" s="122"/>
      <c r="H28" s="122">
        <v>6200</v>
      </c>
      <c r="I28" s="122">
        <v>124800</v>
      </c>
      <c r="J28" s="173" t="s">
        <v>1363</v>
      </c>
      <c r="K28" s="687"/>
    </row>
    <row r="29" spans="1:11" ht="15.95" customHeight="1" x14ac:dyDescent="0.25">
      <c r="A29" s="121" t="s">
        <v>1364</v>
      </c>
      <c r="B29" s="122" t="s">
        <v>1361</v>
      </c>
      <c r="C29" s="122"/>
      <c r="D29" s="123"/>
      <c r="E29" s="123"/>
      <c r="F29" s="123"/>
      <c r="G29" s="122"/>
      <c r="H29" s="122">
        <v>2200</v>
      </c>
      <c r="I29" s="122">
        <v>12600</v>
      </c>
      <c r="J29" s="173" t="s">
        <v>1365</v>
      </c>
      <c r="K29" s="699"/>
    </row>
    <row r="30" spans="1:11" ht="15.95" customHeight="1" x14ac:dyDescent="0.25">
      <c r="A30" s="121" t="s">
        <v>1366</v>
      </c>
      <c r="B30" s="122" t="s">
        <v>1367</v>
      </c>
      <c r="C30" s="122"/>
      <c r="D30" s="123"/>
      <c r="E30" s="123"/>
      <c r="F30" s="123"/>
      <c r="G30" s="122"/>
      <c r="H30" s="122">
        <v>3000</v>
      </c>
      <c r="I30" s="122">
        <v>6000</v>
      </c>
      <c r="J30" s="173" t="s">
        <v>1368</v>
      </c>
      <c r="K30" s="679">
        <v>1440000</v>
      </c>
    </row>
    <row r="31" spans="1:11" ht="15.95" customHeight="1" x14ac:dyDescent="0.25">
      <c r="A31" s="121" t="s">
        <v>1369</v>
      </c>
      <c r="B31" s="122"/>
      <c r="C31" s="122"/>
      <c r="D31" s="123"/>
      <c r="E31" s="123"/>
      <c r="F31" s="123"/>
      <c r="G31" s="122">
        <v>1800</v>
      </c>
      <c r="H31" s="122">
        <v>0</v>
      </c>
      <c r="I31" s="122">
        <v>0</v>
      </c>
      <c r="J31" s="173" t="s">
        <v>1368</v>
      </c>
      <c r="K31" s="699"/>
    </row>
    <row r="32" spans="1:11" ht="15.95" customHeight="1" x14ac:dyDescent="0.25">
      <c r="A32" s="121" t="s">
        <v>1370</v>
      </c>
      <c r="B32" s="122"/>
      <c r="C32" s="122"/>
      <c r="D32" s="123"/>
      <c r="E32" s="123"/>
      <c r="F32" s="123"/>
      <c r="G32" s="122">
        <v>2400</v>
      </c>
      <c r="H32" s="122"/>
      <c r="I32" s="122"/>
      <c r="J32" s="173" t="s">
        <v>1368</v>
      </c>
      <c r="K32" s="124"/>
    </row>
    <row r="33" spans="1:11" ht="15.95" customHeight="1" x14ac:dyDescent="0.25">
      <c r="A33" s="121" t="s">
        <v>1371</v>
      </c>
      <c r="B33" s="122"/>
      <c r="C33" s="122" t="s">
        <v>1372</v>
      </c>
      <c r="D33" s="123"/>
      <c r="E33" s="123"/>
      <c r="F33" s="123"/>
      <c r="G33" s="122">
        <v>3000</v>
      </c>
      <c r="H33" s="122"/>
      <c r="I33" s="122"/>
      <c r="J33" s="173" t="s">
        <v>1368</v>
      </c>
      <c r="K33" s="124"/>
    </row>
    <row r="34" spans="1:11" ht="15.95" customHeight="1" x14ac:dyDescent="0.25">
      <c r="A34" s="121" t="s">
        <v>1373</v>
      </c>
      <c r="B34" s="122"/>
      <c r="C34" s="122"/>
      <c r="D34" s="123"/>
      <c r="E34" s="123"/>
      <c r="F34" s="123"/>
      <c r="G34" s="122">
        <v>2400</v>
      </c>
      <c r="H34" s="122"/>
      <c r="I34" s="122"/>
      <c r="J34" s="173" t="s">
        <v>1368</v>
      </c>
      <c r="K34" s="124"/>
    </row>
    <row r="35" spans="1:11" ht="15.95" customHeight="1" x14ac:dyDescent="0.25">
      <c r="A35" s="121" t="s">
        <v>1374</v>
      </c>
      <c r="B35" s="122"/>
      <c r="C35" s="122"/>
      <c r="D35" s="123"/>
      <c r="E35" s="123"/>
      <c r="F35" s="123"/>
      <c r="G35" s="122">
        <v>1500</v>
      </c>
      <c r="H35" s="122"/>
      <c r="I35" s="122"/>
      <c r="J35" s="173" t="s">
        <v>1368</v>
      </c>
      <c r="K35" s="124"/>
    </row>
    <row r="36" spans="1:11" ht="15.95" customHeight="1" x14ac:dyDescent="0.25">
      <c r="A36" s="121" t="s">
        <v>1375</v>
      </c>
      <c r="B36" s="122"/>
      <c r="C36" s="122"/>
      <c r="D36" s="123"/>
      <c r="E36" s="123"/>
      <c r="F36" s="123"/>
      <c r="G36" s="122">
        <v>900</v>
      </c>
      <c r="H36" s="122"/>
      <c r="I36" s="122"/>
      <c r="J36" s="173" t="s">
        <v>1368</v>
      </c>
      <c r="K36" s="124"/>
    </row>
    <row r="37" spans="1:11" ht="15.95" customHeight="1" x14ac:dyDescent="0.25">
      <c r="A37" s="121" t="s">
        <v>1376</v>
      </c>
      <c r="B37" s="122"/>
      <c r="C37" s="122" t="s">
        <v>1377</v>
      </c>
      <c r="D37" s="123"/>
      <c r="E37" s="123"/>
      <c r="F37" s="123"/>
      <c r="G37" s="122">
        <v>4500</v>
      </c>
      <c r="H37" s="122"/>
      <c r="I37" s="122"/>
      <c r="J37" s="173" t="s">
        <v>1378</v>
      </c>
      <c r="K37" s="124"/>
    </row>
    <row r="38" spans="1:11" ht="15.95" customHeight="1" x14ac:dyDescent="0.25">
      <c r="A38" s="121" t="s">
        <v>1379</v>
      </c>
      <c r="B38" s="122" t="s">
        <v>771</v>
      </c>
      <c r="C38" s="122"/>
      <c r="D38" s="123"/>
      <c r="E38" s="123"/>
      <c r="F38" s="123"/>
      <c r="G38" s="122">
        <v>300</v>
      </c>
      <c r="H38" s="122"/>
      <c r="I38" s="122"/>
      <c r="J38" s="173" t="s">
        <v>1380</v>
      </c>
      <c r="K38" s="124"/>
    </row>
    <row r="39" spans="1:11" ht="15.95" customHeight="1" x14ac:dyDescent="0.25">
      <c r="A39" s="121"/>
      <c r="B39" s="122"/>
      <c r="C39" s="122"/>
      <c r="D39" s="123"/>
      <c r="E39" s="123"/>
      <c r="F39" s="123"/>
      <c r="G39" s="122"/>
      <c r="H39" s="122"/>
      <c r="I39" s="122"/>
      <c r="J39" s="173"/>
      <c r="K39" s="124"/>
    </row>
    <row r="40" spans="1:11" ht="15.95" customHeight="1" x14ac:dyDescent="0.25">
      <c r="A40" s="121"/>
      <c r="B40" s="122"/>
      <c r="C40" s="122"/>
      <c r="D40" s="123"/>
      <c r="E40" s="123"/>
      <c r="F40" s="123"/>
      <c r="G40" s="122"/>
      <c r="H40" s="122"/>
      <c r="I40" s="122"/>
      <c r="J40" s="173"/>
      <c r="K40" s="124"/>
    </row>
    <row r="41" spans="1:11" ht="15.95" customHeight="1" x14ac:dyDescent="0.25">
      <c r="A41" s="121"/>
      <c r="B41" s="122"/>
      <c r="C41" s="122"/>
      <c r="D41" s="123"/>
      <c r="E41" s="123"/>
      <c r="F41" s="123"/>
      <c r="G41" s="122"/>
      <c r="H41" s="122"/>
      <c r="I41" s="122"/>
      <c r="J41" s="173"/>
      <c r="K41" s="124"/>
    </row>
    <row r="42" spans="1:11" ht="15.95" customHeight="1" x14ac:dyDescent="0.25">
      <c r="A42" s="118" t="s">
        <v>190</v>
      </c>
      <c r="B42" s="119"/>
      <c r="C42" s="119"/>
      <c r="D42" s="125"/>
      <c r="E42" s="125"/>
      <c r="F42" s="125"/>
      <c r="G42" s="119"/>
      <c r="H42" s="119"/>
      <c r="I42" s="119"/>
      <c r="J42" s="119"/>
      <c r="K42" s="120">
        <f>SUM(K43:K45)</f>
        <v>0</v>
      </c>
    </row>
    <row r="43" spans="1:11" ht="15.95" customHeight="1" x14ac:dyDescent="0.25">
      <c r="A43" s="121" t="s">
        <v>1381</v>
      </c>
      <c r="B43" s="122" t="s">
        <v>1382</v>
      </c>
      <c r="C43" s="122" t="s">
        <v>1349</v>
      </c>
      <c r="D43" s="123"/>
      <c r="E43" s="123"/>
      <c r="F43" s="123"/>
      <c r="G43" s="122"/>
      <c r="H43" s="122">
        <v>5400</v>
      </c>
      <c r="I43" s="122">
        <v>15500</v>
      </c>
      <c r="J43" s="173" t="s">
        <v>1383</v>
      </c>
      <c r="K43" s="124"/>
    </row>
    <row r="44" spans="1:11" ht="15.95" customHeight="1" x14ac:dyDescent="0.25">
      <c r="A44" s="121" t="s">
        <v>1384</v>
      </c>
      <c r="B44" s="122" t="s">
        <v>1377</v>
      </c>
      <c r="C44" s="122"/>
      <c r="D44" s="123"/>
      <c r="E44" s="123"/>
      <c r="F44" s="123"/>
      <c r="G44" s="122"/>
      <c r="H44" s="122">
        <v>21000</v>
      </c>
      <c r="I44" s="122">
        <v>140000</v>
      </c>
      <c r="J44" s="173" t="s">
        <v>1383</v>
      </c>
      <c r="K44" s="124"/>
    </row>
    <row r="45" spans="1:11" ht="15.95" customHeight="1" x14ac:dyDescent="0.25">
      <c r="A45" s="147"/>
      <c r="B45" s="122"/>
      <c r="C45" s="122"/>
      <c r="D45" s="123"/>
      <c r="E45" s="123"/>
      <c r="F45" s="123"/>
      <c r="G45" s="122"/>
      <c r="H45" s="122"/>
      <c r="I45" s="122"/>
      <c r="J45" s="122"/>
      <c r="K45" s="124"/>
    </row>
    <row r="46" spans="1:11" ht="15.95" customHeight="1" x14ac:dyDescent="0.25">
      <c r="A46" s="118" t="s">
        <v>191</v>
      </c>
      <c r="B46" s="119"/>
      <c r="C46" s="119"/>
      <c r="D46" s="125"/>
      <c r="E46" s="125"/>
      <c r="F46" s="125"/>
      <c r="G46" s="119"/>
      <c r="H46" s="119"/>
      <c r="I46" s="119"/>
      <c r="J46" s="119"/>
      <c r="K46" s="120">
        <f>SUM(K47:K49)</f>
        <v>0</v>
      </c>
    </row>
    <row r="47" spans="1:11" ht="15.95" customHeight="1" x14ac:dyDescent="0.25">
      <c r="A47" s="147" t="s">
        <v>1385</v>
      </c>
      <c r="B47" s="122" t="s">
        <v>1386</v>
      </c>
      <c r="C47" s="122" t="s">
        <v>1387</v>
      </c>
      <c r="D47" s="123"/>
      <c r="E47" s="123"/>
      <c r="F47" s="123"/>
      <c r="G47" s="122"/>
      <c r="H47" s="122"/>
      <c r="I47" s="122"/>
      <c r="J47" s="122" t="s">
        <v>1388</v>
      </c>
      <c r="K47" s="124"/>
    </row>
    <row r="48" spans="1:11" ht="15.95" customHeight="1" x14ac:dyDescent="0.25">
      <c r="A48" s="147"/>
      <c r="B48" s="122"/>
      <c r="C48" s="122"/>
      <c r="D48" s="123"/>
      <c r="E48" s="123"/>
      <c r="F48" s="123"/>
      <c r="G48" s="122"/>
      <c r="H48" s="122"/>
      <c r="I48" s="122"/>
      <c r="J48" s="122"/>
      <c r="K48" s="124"/>
    </row>
    <row r="49" spans="1:11" ht="15.95" customHeight="1" x14ac:dyDescent="0.25">
      <c r="A49" s="147"/>
      <c r="B49" s="122"/>
      <c r="C49" s="122"/>
      <c r="D49" s="123"/>
      <c r="E49" s="123"/>
      <c r="F49" s="123"/>
      <c r="G49" s="122"/>
      <c r="H49" s="122"/>
      <c r="I49" s="122"/>
      <c r="J49" s="122"/>
      <c r="K49" s="124"/>
    </row>
    <row r="50" spans="1:11" s="110" customFormat="1" ht="15.95" customHeight="1" x14ac:dyDescent="0.25">
      <c r="A50" s="133" t="s">
        <v>192</v>
      </c>
      <c r="B50" s="134"/>
      <c r="C50" s="134"/>
      <c r="D50" s="135"/>
      <c r="E50" s="135"/>
      <c r="F50" s="135"/>
      <c r="G50" s="134"/>
      <c r="H50" s="134"/>
      <c r="I50" s="134"/>
      <c r="J50" s="134"/>
      <c r="K50" s="136">
        <f>SUM(K51)</f>
        <v>0</v>
      </c>
    </row>
    <row r="51" spans="1:11" s="110" customFormat="1" ht="15.95" customHeight="1" x14ac:dyDescent="0.25">
      <c r="A51" s="148"/>
      <c r="B51" s="140"/>
      <c r="C51" s="140"/>
      <c r="D51" s="141"/>
      <c r="E51" s="141"/>
      <c r="F51" s="141"/>
      <c r="G51" s="140"/>
      <c r="H51" s="140"/>
      <c r="I51" s="140"/>
      <c r="J51" s="140"/>
      <c r="K51" s="142"/>
    </row>
    <row r="52" spans="1:11" ht="15.95" customHeight="1" x14ac:dyDescent="0.25">
      <c r="A52" s="118" t="s">
        <v>193</v>
      </c>
      <c r="B52" s="119"/>
      <c r="C52" s="119"/>
      <c r="D52" s="125"/>
      <c r="E52" s="125"/>
      <c r="F52" s="125"/>
      <c r="G52" s="119"/>
      <c r="H52" s="119"/>
      <c r="I52" s="119"/>
      <c r="J52" s="119"/>
      <c r="K52" s="120">
        <f>SUM(+K53+K54)</f>
        <v>10380000</v>
      </c>
    </row>
    <row r="53" spans="1:11" ht="15.95" customHeight="1" x14ac:dyDescent="0.25">
      <c r="A53" s="147" t="s">
        <v>1389</v>
      </c>
      <c r="B53" s="122" t="s">
        <v>1390</v>
      </c>
      <c r="C53" s="122"/>
      <c r="D53" s="123"/>
      <c r="E53" s="123"/>
      <c r="F53" s="123"/>
      <c r="G53" s="122"/>
      <c r="H53" s="122"/>
      <c r="I53" s="122"/>
      <c r="J53" s="122"/>
      <c r="K53" s="124">
        <v>300000</v>
      </c>
    </row>
    <row r="54" spans="1:11" ht="15.95" customHeight="1" x14ac:dyDescent="0.25">
      <c r="A54" s="147" t="s">
        <v>1391</v>
      </c>
      <c r="B54" s="122"/>
      <c r="C54" s="122"/>
      <c r="D54" s="123"/>
      <c r="E54" s="123"/>
      <c r="F54" s="123"/>
      <c r="G54" s="122"/>
      <c r="H54" s="122"/>
      <c r="I54" s="122"/>
      <c r="J54" s="122"/>
      <c r="K54" s="124">
        <v>10080000</v>
      </c>
    </row>
    <row r="55" spans="1:11" ht="15.95" customHeight="1" x14ac:dyDescent="0.25">
      <c r="A55" s="149" t="s">
        <v>197</v>
      </c>
      <c r="B55" s="150"/>
      <c r="C55" s="150"/>
      <c r="D55" s="151"/>
      <c r="E55" s="151"/>
      <c r="F55" s="151"/>
      <c r="G55" s="150"/>
      <c r="H55" s="150"/>
      <c r="I55" s="150"/>
      <c r="J55" s="150"/>
      <c r="K55" s="152">
        <f>+K10+K12+K23+K26+K42+K46+K50+K52</f>
        <v>29920000</v>
      </c>
    </row>
    <row r="56" spans="1:11" x14ac:dyDescent="0.25">
      <c r="A56" s="153"/>
      <c r="B56" s="154"/>
      <c r="C56" s="154"/>
      <c r="D56" s="154"/>
      <c r="E56" s="154"/>
      <c r="F56" s="154"/>
      <c r="G56" s="154"/>
      <c r="H56" s="154"/>
      <c r="I56" s="154"/>
      <c r="J56" s="154"/>
      <c r="K56" s="154"/>
    </row>
    <row r="57" spans="1:11" x14ac:dyDescent="0.25">
      <c r="K57" s="522"/>
    </row>
    <row r="58" spans="1:11" x14ac:dyDescent="0.25">
      <c r="K58" s="522"/>
    </row>
  </sheetData>
  <mergeCells count="12">
    <mergeCell ref="J8:J9"/>
    <mergeCell ref="K8:K9"/>
    <mergeCell ref="K27:K29"/>
    <mergeCell ref="K30:K31"/>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zoomScale="80" zoomScaleNormal="80" workbookViewId="0">
      <selection activeCell="B18" sqref="B18"/>
    </sheetView>
  </sheetViews>
  <sheetFormatPr baseColWidth="10" defaultRowHeight="15" x14ac:dyDescent="0.25"/>
  <cols>
    <col min="1" max="1" width="62.5703125" style="75" customWidth="1"/>
    <col min="2" max="11" width="17.7109375" style="75" customWidth="1"/>
    <col min="12" max="12" width="1.28515625" style="75" customWidth="1"/>
    <col min="13" max="13" width="15.140625" style="75" bestFit="1" customWidth="1"/>
    <col min="14" max="256" width="11.42578125" style="75"/>
    <col min="257" max="257" width="62.5703125" style="75" customWidth="1"/>
    <col min="258" max="267" width="17.7109375" style="75" customWidth="1"/>
    <col min="268" max="268" width="1.28515625" style="75" customWidth="1"/>
    <col min="269" max="269" width="15.140625" style="75" bestFit="1" customWidth="1"/>
    <col min="270" max="512" width="11.42578125" style="75"/>
    <col min="513" max="513" width="62.5703125" style="75" customWidth="1"/>
    <col min="514" max="523" width="17.7109375" style="75" customWidth="1"/>
    <col min="524" max="524" width="1.28515625" style="75" customWidth="1"/>
    <col min="525" max="525" width="15.140625" style="75" bestFit="1" customWidth="1"/>
    <col min="526" max="768" width="11.42578125" style="75"/>
    <col min="769" max="769" width="62.5703125" style="75" customWidth="1"/>
    <col min="770" max="779" width="17.7109375" style="75" customWidth="1"/>
    <col min="780" max="780" width="1.28515625" style="75" customWidth="1"/>
    <col min="781" max="781" width="15.140625" style="75" bestFit="1" customWidth="1"/>
    <col min="782" max="1024" width="11.42578125" style="75"/>
    <col min="1025" max="1025" width="62.5703125" style="75" customWidth="1"/>
    <col min="1026" max="1035" width="17.7109375" style="75" customWidth="1"/>
    <col min="1036" max="1036" width="1.28515625" style="75" customWidth="1"/>
    <col min="1037" max="1037" width="15.140625" style="75" bestFit="1" customWidth="1"/>
    <col min="1038" max="1280" width="11.42578125" style="75"/>
    <col min="1281" max="1281" width="62.5703125" style="75" customWidth="1"/>
    <col min="1282" max="1291" width="17.7109375" style="75" customWidth="1"/>
    <col min="1292" max="1292" width="1.28515625" style="75" customWidth="1"/>
    <col min="1293" max="1293" width="15.140625" style="75" bestFit="1" customWidth="1"/>
    <col min="1294" max="1536" width="11.42578125" style="75"/>
    <col min="1537" max="1537" width="62.5703125" style="75" customWidth="1"/>
    <col min="1538" max="1547" width="17.7109375" style="75" customWidth="1"/>
    <col min="1548" max="1548" width="1.28515625" style="75" customWidth="1"/>
    <col min="1549" max="1549" width="15.140625" style="75" bestFit="1" customWidth="1"/>
    <col min="1550" max="1792" width="11.42578125" style="75"/>
    <col min="1793" max="1793" width="62.5703125" style="75" customWidth="1"/>
    <col min="1794" max="1803" width="17.7109375" style="75" customWidth="1"/>
    <col min="1804" max="1804" width="1.28515625" style="75" customWidth="1"/>
    <col min="1805" max="1805" width="15.140625" style="75" bestFit="1" customWidth="1"/>
    <col min="1806" max="2048" width="11.42578125" style="75"/>
    <col min="2049" max="2049" width="62.5703125" style="75" customWidth="1"/>
    <col min="2050" max="2059" width="17.7109375" style="75" customWidth="1"/>
    <col min="2060" max="2060" width="1.28515625" style="75" customWidth="1"/>
    <col min="2061" max="2061" width="15.140625" style="75" bestFit="1" customWidth="1"/>
    <col min="2062" max="2304" width="11.42578125" style="75"/>
    <col min="2305" max="2305" width="62.5703125" style="75" customWidth="1"/>
    <col min="2306" max="2315" width="17.7109375" style="75" customWidth="1"/>
    <col min="2316" max="2316" width="1.28515625" style="75" customWidth="1"/>
    <col min="2317" max="2317" width="15.140625" style="75" bestFit="1" customWidth="1"/>
    <col min="2318" max="2560" width="11.42578125" style="75"/>
    <col min="2561" max="2561" width="62.5703125" style="75" customWidth="1"/>
    <col min="2562" max="2571" width="17.7109375" style="75" customWidth="1"/>
    <col min="2572" max="2572" width="1.28515625" style="75" customWidth="1"/>
    <col min="2573" max="2573" width="15.140625" style="75" bestFit="1" customWidth="1"/>
    <col min="2574" max="2816" width="11.42578125" style="75"/>
    <col min="2817" max="2817" width="62.5703125" style="75" customWidth="1"/>
    <col min="2818" max="2827" width="17.7109375" style="75" customWidth="1"/>
    <col min="2828" max="2828" width="1.28515625" style="75" customWidth="1"/>
    <col min="2829" max="2829" width="15.140625" style="75" bestFit="1" customWidth="1"/>
    <col min="2830" max="3072" width="11.42578125" style="75"/>
    <col min="3073" max="3073" width="62.5703125" style="75" customWidth="1"/>
    <col min="3074" max="3083" width="17.7109375" style="75" customWidth="1"/>
    <col min="3084" max="3084" width="1.28515625" style="75" customWidth="1"/>
    <col min="3085" max="3085" width="15.140625" style="75" bestFit="1" customWidth="1"/>
    <col min="3086" max="3328" width="11.42578125" style="75"/>
    <col min="3329" max="3329" width="62.5703125" style="75" customWidth="1"/>
    <col min="3330" max="3339" width="17.7109375" style="75" customWidth="1"/>
    <col min="3340" max="3340" width="1.28515625" style="75" customWidth="1"/>
    <col min="3341" max="3341" width="15.140625" style="75" bestFit="1" customWidth="1"/>
    <col min="3342" max="3584" width="11.42578125" style="75"/>
    <col min="3585" max="3585" width="62.5703125" style="75" customWidth="1"/>
    <col min="3586" max="3595" width="17.7109375" style="75" customWidth="1"/>
    <col min="3596" max="3596" width="1.28515625" style="75" customWidth="1"/>
    <col min="3597" max="3597" width="15.140625" style="75" bestFit="1" customWidth="1"/>
    <col min="3598" max="3840" width="11.42578125" style="75"/>
    <col min="3841" max="3841" width="62.5703125" style="75" customWidth="1"/>
    <col min="3842" max="3851" width="17.7109375" style="75" customWidth="1"/>
    <col min="3852" max="3852" width="1.28515625" style="75" customWidth="1"/>
    <col min="3853" max="3853" width="15.140625" style="75" bestFit="1" customWidth="1"/>
    <col min="3854" max="4096" width="11.42578125" style="75"/>
    <col min="4097" max="4097" width="62.5703125" style="75" customWidth="1"/>
    <col min="4098" max="4107" width="17.7109375" style="75" customWidth="1"/>
    <col min="4108" max="4108" width="1.28515625" style="75" customWidth="1"/>
    <col min="4109" max="4109" width="15.140625" style="75" bestFit="1" customWidth="1"/>
    <col min="4110" max="4352" width="11.42578125" style="75"/>
    <col min="4353" max="4353" width="62.5703125" style="75" customWidth="1"/>
    <col min="4354" max="4363" width="17.7109375" style="75" customWidth="1"/>
    <col min="4364" max="4364" width="1.28515625" style="75" customWidth="1"/>
    <col min="4365" max="4365" width="15.140625" style="75" bestFit="1" customWidth="1"/>
    <col min="4366" max="4608" width="11.42578125" style="75"/>
    <col min="4609" max="4609" width="62.5703125" style="75" customWidth="1"/>
    <col min="4610" max="4619" width="17.7109375" style="75" customWidth="1"/>
    <col min="4620" max="4620" width="1.28515625" style="75" customWidth="1"/>
    <col min="4621" max="4621" width="15.140625" style="75" bestFit="1" customWidth="1"/>
    <col min="4622" max="4864" width="11.42578125" style="75"/>
    <col min="4865" max="4865" width="62.5703125" style="75" customWidth="1"/>
    <col min="4866" max="4875" width="17.7109375" style="75" customWidth="1"/>
    <col min="4876" max="4876" width="1.28515625" style="75" customWidth="1"/>
    <col min="4877" max="4877" width="15.140625" style="75" bestFit="1" customWidth="1"/>
    <col min="4878" max="5120" width="11.42578125" style="75"/>
    <col min="5121" max="5121" width="62.5703125" style="75" customWidth="1"/>
    <col min="5122" max="5131" width="17.7109375" style="75" customWidth="1"/>
    <col min="5132" max="5132" width="1.28515625" style="75" customWidth="1"/>
    <col min="5133" max="5133" width="15.140625" style="75" bestFit="1" customWidth="1"/>
    <col min="5134" max="5376" width="11.42578125" style="75"/>
    <col min="5377" max="5377" width="62.5703125" style="75" customWidth="1"/>
    <col min="5378" max="5387" width="17.7109375" style="75" customWidth="1"/>
    <col min="5388" max="5388" width="1.28515625" style="75" customWidth="1"/>
    <col min="5389" max="5389" width="15.140625" style="75" bestFit="1" customWidth="1"/>
    <col min="5390" max="5632" width="11.42578125" style="75"/>
    <col min="5633" max="5633" width="62.5703125" style="75" customWidth="1"/>
    <col min="5634" max="5643" width="17.7109375" style="75" customWidth="1"/>
    <col min="5644" max="5644" width="1.28515625" style="75" customWidth="1"/>
    <col min="5645" max="5645" width="15.140625" style="75" bestFit="1" customWidth="1"/>
    <col min="5646" max="5888" width="11.42578125" style="75"/>
    <col min="5889" max="5889" width="62.5703125" style="75" customWidth="1"/>
    <col min="5890" max="5899" width="17.7109375" style="75" customWidth="1"/>
    <col min="5900" max="5900" width="1.28515625" style="75" customWidth="1"/>
    <col min="5901" max="5901" width="15.140625" style="75" bestFit="1" customWidth="1"/>
    <col min="5902" max="6144" width="11.42578125" style="75"/>
    <col min="6145" max="6145" width="62.5703125" style="75" customWidth="1"/>
    <col min="6146" max="6155" width="17.7109375" style="75" customWidth="1"/>
    <col min="6156" max="6156" width="1.28515625" style="75" customWidth="1"/>
    <col min="6157" max="6157" width="15.140625" style="75" bestFit="1" customWidth="1"/>
    <col min="6158" max="6400" width="11.42578125" style="75"/>
    <col min="6401" max="6401" width="62.5703125" style="75" customWidth="1"/>
    <col min="6402" max="6411" width="17.7109375" style="75" customWidth="1"/>
    <col min="6412" max="6412" width="1.28515625" style="75" customWidth="1"/>
    <col min="6413" max="6413" width="15.140625" style="75" bestFit="1" customWidth="1"/>
    <col min="6414" max="6656" width="11.42578125" style="75"/>
    <col min="6657" max="6657" width="62.5703125" style="75" customWidth="1"/>
    <col min="6658" max="6667" width="17.7109375" style="75" customWidth="1"/>
    <col min="6668" max="6668" width="1.28515625" style="75" customWidth="1"/>
    <col min="6669" max="6669" width="15.140625" style="75" bestFit="1" customWidth="1"/>
    <col min="6670" max="6912" width="11.42578125" style="75"/>
    <col min="6913" max="6913" width="62.5703125" style="75" customWidth="1"/>
    <col min="6914" max="6923" width="17.7109375" style="75" customWidth="1"/>
    <col min="6924" max="6924" width="1.28515625" style="75" customWidth="1"/>
    <col min="6925" max="6925" width="15.140625" style="75" bestFit="1" customWidth="1"/>
    <col min="6926" max="7168" width="11.42578125" style="75"/>
    <col min="7169" max="7169" width="62.5703125" style="75" customWidth="1"/>
    <col min="7170" max="7179" width="17.7109375" style="75" customWidth="1"/>
    <col min="7180" max="7180" width="1.28515625" style="75" customWidth="1"/>
    <col min="7181" max="7181" width="15.140625" style="75" bestFit="1" customWidth="1"/>
    <col min="7182" max="7424" width="11.42578125" style="75"/>
    <col min="7425" max="7425" width="62.5703125" style="75" customWidth="1"/>
    <col min="7426" max="7435" width="17.7109375" style="75" customWidth="1"/>
    <col min="7436" max="7436" width="1.28515625" style="75" customWidth="1"/>
    <col min="7437" max="7437" width="15.140625" style="75" bestFit="1" customWidth="1"/>
    <col min="7438" max="7680" width="11.42578125" style="75"/>
    <col min="7681" max="7681" width="62.5703125" style="75" customWidth="1"/>
    <col min="7682" max="7691" width="17.7109375" style="75" customWidth="1"/>
    <col min="7692" max="7692" width="1.28515625" style="75" customWidth="1"/>
    <col min="7693" max="7693" width="15.140625" style="75" bestFit="1" customWidth="1"/>
    <col min="7694" max="7936" width="11.42578125" style="75"/>
    <col min="7937" max="7937" width="62.5703125" style="75" customWidth="1"/>
    <col min="7938" max="7947" width="17.7109375" style="75" customWidth="1"/>
    <col min="7948" max="7948" width="1.28515625" style="75" customWidth="1"/>
    <col min="7949" max="7949" width="15.140625" style="75" bestFit="1" customWidth="1"/>
    <col min="7950" max="8192" width="11.42578125" style="75"/>
    <col min="8193" max="8193" width="62.5703125" style="75" customWidth="1"/>
    <col min="8194" max="8203" width="17.7109375" style="75" customWidth="1"/>
    <col min="8204" max="8204" width="1.28515625" style="75" customWidth="1"/>
    <col min="8205" max="8205" width="15.140625" style="75" bestFit="1" customWidth="1"/>
    <col min="8206" max="8448" width="11.42578125" style="75"/>
    <col min="8449" max="8449" width="62.5703125" style="75" customWidth="1"/>
    <col min="8450" max="8459" width="17.7109375" style="75" customWidth="1"/>
    <col min="8460" max="8460" width="1.28515625" style="75" customWidth="1"/>
    <col min="8461" max="8461" width="15.140625" style="75" bestFit="1" customWidth="1"/>
    <col min="8462" max="8704" width="11.42578125" style="75"/>
    <col min="8705" max="8705" width="62.5703125" style="75" customWidth="1"/>
    <col min="8706" max="8715" width="17.7109375" style="75" customWidth="1"/>
    <col min="8716" max="8716" width="1.28515625" style="75" customWidth="1"/>
    <col min="8717" max="8717" width="15.140625" style="75" bestFit="1" customWidth="1"/>
    <col min="8718" max="8960" width="11.42578125" style="75"/>
    <col min="8961" max="8961" width="62.5703125" style="75" customWidth="1"/>
    <col min="8962" max="8971" width="17.7109375" style="75" customWidth="1"/>
    <col min="8972" max="8972" width="1.28515625" style="75" customWidth="1"/>
    <col min="8973" max="8973" width="15.140625" style="75" bestFit="1" customWidth="1"/>
    <col min="8974" max="9216" width="11.42578125" style="75"/>
    <col min="9217" max="9217" width="62.5703125" style="75" customWidth="1"/>
    <col min="9218" max="9227" width="17.7109375" style="75" customWidth="1"/>
    <col min="9228" max="9228" width="1.28515625" style="75" customWidth="1"/>
    <col min="9229" max="9229" width="15.140625" style="75" bestFit="1" customWidth="1"/>
    <col min="9230" max="9472" width="11.42578125" style="75"/>
    <col min="9473" max="9473" width="62.5703125" style="75" customWidth="1"/>
    <col min="9474" max="9483" width="17.7109375" style="75" customWidth="1"/>
    <col min="9484" max="9484" width="1.28515625" style="75" customWidth="1"/>
    <col min="9485" max="9485" width="15.140625" style="75" bestFit="1" customWidth="1"/>
    <col min="9486" max="9728" width="11.42578125" style="75"/>
    <col min="9729" max="9729" width="62.5703125" style="75" customWidth="1"/>
    <col min="9730" max="9739" width="17.7109375" style="75" customWidth="1"/>
    <col min="9740" max="9740" width="1.28515625" style="75" customWidth="1"/>
    <col min="9741" max="9741" width="15.140625" style="75" bestFit="1" customWidth="1"/>
    <col min="9742" max="9984" width="11.42578125" style="75"/>
    <col min="9985" max="9985" width="62.5703125" style="75" customWidth="1"/>
    <col min="9986" max="9995" width="17.7109375" style="75" customWidth="1"/>
    <col min="9996" max="9996" width="1.28515625" style="75" customWidth="1"/>
    <col min="9997" max="9997" width="15.140625" style="75" bestFit="1" customWidth="1"/>
    <col min="9998" max="10240" width="11.42578125" style="75"/>
    <col min="10241" max="10241" width="62.5703125" style="75" customWidth="1"/>
    <col min="10242" max="10251" width="17.7109375" style="75" customWidth="1"/>
    <col min="10252" max="10252" width="1.28515625" style="75" customWidth="1"/>
    <col min="10253" max="10253" width="15.140625" style="75" bestFit="1" customWidth="1"/>
    <col min="10254" max="10496" width="11.42578125" style="75"/>
    <col min="10497" max="10497" width="62.5703125" style="75" customWidth="1"/>
    <col min="10498" max="10507" width="17.7109375" style="75" customWidth="1"/>
    <col min="10508" max="10508" width="1.28515625" style="75" customWidth="1"/>
    <col min="10509" max="10509" width="15.140625" style="75" bestFit="1" customWidth="1"/>
    <col min="10510" max="10752" width="11.42578125" style="75"/>
    <col min="10753" max="10753" width="62.5703125" style="75" customWidth="1"/>
    <col min="10754" max="10763" width="17.7109375" style="75" customWidth="1"/>
    <col min="10764" max="10764" width="1.28515625" style="75" customWidth="1"/>
    <col min="10765" max="10765" width="15.140625" style="75" bestFit="1" customWidth="1"/>
    <col min="10766" max="11008" width="11.42578125" style="75"/>
    <col min="11009" max="11009" width="62.5703125" style="75" customWidth="1"/>
    <col min="11010" max="11019" width="17.7109375" style="75" customWidth="1"/>
    <col min="11020" max="11020" width="1.28515625" style="75" customWidth="1"/>
    <col min="11021" max="11021" width="15.140625" style="75" bestFit="1" customWidth="1"/>
    <col min="11022" max="11264" width="11.42578125" style="75"/>
    <col min="11265" max="11265" width="62.5703125" style="75" customWidth="1"/>
    <col min="11266" max="11275" width="17.7109375" style="75" customWidth="1"/>
    <col min="11276" max="11276" width="1.28515625" style="75" customWidth="1"/>
    <col min="11277" max="11277" width="15.140625" style="75" bestFit="1" customWidth="1"/>
    <col min="11278" max="11520" width="11.42578125" style="75"/>
    <col min="11521" max="11521" width="62.5703125" style="75" customWidth="1"/>
    <col min="11522" max="11531" width="17.7109375" style="75" customWidth="1"/>
    <col min="11532" max="11532" width="1.28515625" style="75" customWidth="1"/>
    <col min="11533" max="11533" width="15.140625" style="75" bestFit="1" customWidth="1"/>
    <col min="11534" max="11776" width="11.42578125" style="75"/>
    <col min="11777" max="11777" width="62.5703125" style="75" customWidth="1"/>
    <col min="11778" max="11787" width="17.7109375" style="75" customWidth="1"/>
    <col min="11788" max="11788" width="1.28515625" style="75" customWidth="1"/>
    <col min="11789" max="11789" width="15.140625" style="75" bestFit="1" customWidth="1"/>
    <col min="11790" max="12032" width="11.42578125" style="75"/>
    <col min="12033" max="12033" width="62.5703125" style="75" customWidth="1"/>
    <col min="12034" max="12043" width="17.7109375" style="75" customWidth="1"/>
    <col min="12044" max="12044" width="1.28515625" style="75" customWidth="1"/>
    <col min="12045" max="12045" width="15.140625" style="75" bestFit="1" customWidth="1"/>
    <col min="12046" max="12288" width="11.42578125" style="75"/>
    <col min="12289" max="12289" width="62.5703125" style="75" customWidth="1"/>
    <col min="12290" max="12299" width="17.7109375" style="75" customWidth="1"/>
    <col min="12300" max="12300" width="1.28515625" style="75" customWidth="1"/>
    <col min="12301" max="12301" width="15.140625" style="75" bestFit="1" customWidth="1"/>
    <col min="12302" max="12544" width="11.42578125" style="75"/>
    <col min="12545" max="12545" width="62.5703125" style="75" customWidth="1"/>
    <col min="12546" max="12555" width="17.7109375" style="75" customWidth="1"/>
    <col min="12556" max="12556" width="1.28515625" style="75" customWidth="1"/>
    <col min="12557" max="12557" width="15.140625" style="75" bestFit="1" customWidth="1"/>
    <col min="12558" max="12800" width="11.42578125" style="75"/>
    <col min="12801" max="12801" width="62.5703125" style="75" customWidth="1"/>
    <col min="12802" max="12811" width="17.7109375" style="75" customWidth="1"/>
    <col min="12812" max="12812" width="1.28515625" style="75" customWidth="1"/>
    <col min="12813" max="12813" width="15.140625" style="75" bestFit="1" customWidth="1"/>
    <col min="12814" max="13056" width="11.42578125" style="75"/>
    <col min="13057" max="13057" width="62.5703125" style="75" customWidth="1"/>
    <col min="13058" max="13067" width="17.7109375" style="75" customWidth="1"/>
    <col min="13068" max="13068" width="1.28515625" style="75" customWidth="1"/>
    <col min="13069" max="13069" width="15.140625" style="75" bestFit="1" customWidth="1"/>
    <col min="13070" max="13312" width="11.42578125" style="75"/>
    <col min="13313" max="13313" width="62.5703125" style="75" customWidth="1"/>
    <col min="13314" max="13323" width="17.7109375" style="75" customWidth="1"/>
    <col min="13324" max="13324" width="1.28515625" style="75" customWidth="1"/>
    <col min="13325" max="13325" width="15.140625" style="75" bestFit="1" customWidth="1"/>
    <col min="13326" max="13568" width="11.42578125" style="75"/>
    <col min="13569" max="13569" width="62.5703125" style="75" customWidth="1"/>
    <col min="13570" max="13579" width="17.7109375" style="75" customWidth="1"/>
    <col min="13580" max="13580" width="1.28515625" style="75" customWidth="1"/>
    <col min="13581" max="13581" width="15.140625" style="75" bestFit="1" customWidth="1"/>
    <col min="13582" max="13824" width="11.42578125" style="75"/>
    <col min="13825" max="13825" width="62.5703125" style="75" customWidth="1"/>
    <col min="13826" max="13835" width="17.7109375" style="75" customWidth="1"/>
    <col min="13836" max="13836" width="1.28515625" style="75" customWidth="1"/>
    <col min="13837" max="13837" width="15.140625" style="75" bestFit="1" customWidth="1"/>
    <col min="13838" max="14080" width="11.42578125" style="75"/>
    <col min="14081" max="14081" width="62.5703125" style="75" customWidth="1"/>
    <col min="14082" max="14091" width="17.7109375" style="75" customWidth="1"/>
    <col min="14092" max="14092" width="1.28515625" style="75" customWidth="1"/>
    <col min="14093" max="14093" width="15.140625" style="75" bestFit="1" customWidth="1"/>
    <col min="14094" max="14336" width="11.42578125" style="75"/>
    <col min="14337" max="14337" width="62.5703125" style="75" customWidth="1"/>
    <col min="14338" max="14347" width="17.7109375" style="75" customWidth="1"/>
    <col min="14348" max="14348" width="1.28515625" style="75" customWidth="1"/>
    <col min="14349" max="14349" width="15.140625" style="75" bestFit="1" customWidth="1"/>
    <col min="14350" max="14592" width="11.42578125" style="75"/>
    <col min="14593" max="14593" width="62.5703125" style="75" customWidth="1"/>
    <col min="14594" max="14603" width="17.7109375" style="75" customWidth="1"/>
    <col min="14604" max="14604" width="1.28515625" style="75" customWidth="1"/>
    <col min="14605" max="14605" width="15.140625" style="75" bestFit="1" customWidth="1"/>
    <col min="14606" max="14848" width="11.42578125" style="75"/>
    <col min="14849" max="14849" width="62.5703125" style="75" customWidth="1"/>
    <col min="14850" max="14859" width="17.7109375" style="75" customWidth="1"/>
    <col min="14860" max="14860" width="1.28515625" style="75" customWidth="1"/>
    <col min="14861" max="14861" width="15.140625" style="75" bestFit="1" customWidth="1"/>
    <col min="14862" max="15104" width="11.42578125" style="75"/>
    <col min="15105" max="15105" width="62.5703125" style="75" customWidth="1"/>
    <col min="15106" max="15115" width="17.7109375" style="75" customWidth="1"/>
    <col min="15116" max="15116" width="1.28515625" style="75" customWidth="1"/>
    <col min="15117" max="15117" width="15.140625" style="75" bestFit="1" customWidth="1"/>
    <col min="15118" max="15360" width="11.42578125" style="75"/>
    <col min="15361" max="15361" width="62.5703125" style="75" customWidth="1"/>
    <col min="15362" max="15371" width="17.7109375" style="75" customWidth="1"/>
    <col min="15372" max="15372" width="1.28515625" style="75" customWidth="1"/>
    <col min="15373" max="15373" width="15.140625" style="75" bestFit="1" customWidth="1"/>
    <col min="15374" max="15616" width="11.42578125" style="75"/>
    <col min="15617" max="15617" width="62.5703125" style="75" customWidth="1"/>
    <col min="15618" max="15627" width="17.7109375" style="75" customWidth="1"/>
    <col min="15628" max="15628" width="1.28515625" style="75" customWidth="1"/>
    <col min="15629" max="15629" width="15.140625" style="75" bestFit="1" customWidth="1"/>
    <col min="15630" max="15872" width="11.42578125" style="75"/>
    <col min="15873" max="15873" width="62.5703125" style="75" customWidth="1"/>
    <col min="15874" max="15883" width="17.7109375" style="75" customWidth="1"/>
    <col min="15884" max="15884" width="1.28515625" style="75" customWidth="1"/>
    <col min="15885" max="15885" width="15.140625" style="75" bestFit="1" customWidth="1"/>
    <col min="15886" max="16128" width="11.42578125" style="75"/>
    <col min="16129" max="16129" width="62.5703125" style="75" customWidth="1"/>
    <col min="16130" max="16139" width="17.7109375" style="75" customWidth="1"/>
    <col min="16140" max="16140" width="1.28515625" style="75" customWidth="1"/>
    <col min="16141" max="16141" width="15.140625" style="75" bestFit="1" customWidth="1"/>
    <col min="16142" max="16384" width="11.42578125" style="75"/>
  </cols>
  <sheetData>
    <row r="1" spans="1:11" s="110" customFormat="1" x14ac:dyDescent="0.25">
      <c r="A1" s="981"/>
    </row>
    <row r="2" spans="1:11" s="110" customFormat="1" x14ac:dyDescent="0.25">
      <c r="A2" s="113" t="s">
        <v>107</v>
      </c>
      <c r="B2" s="111"/>
      <c r="C2" s="111"/>
      <c r="D2" s="111"/>
      <c r="E2" s="111"/>
      <c r="F2" s="111"/>
      <c r="G2" s="111"/>
      <c r="H2" s="111"/>
      <c r="I2" s="111"/>
      <c r="J2" s="111"/>
      <c r="K2" s="112" t="s">
        <v>109</v>
      </c>
    </row>
    <row r="3" spans="1:11" s="110" customFormat="1" ht="15.75" x14ac:dyDescent="0.25">
      <c r="A3" s="69" t="s">
        <v>1392</v>
      </c>
      <c r="B3" s="111"/>
      <c r="C3" s="111"/>
      <c r="D3" s="111"/>
      <c r="E3" s="111"/>
      <c r="F3" s="111"/>
      <c r="G3" s="111"/>
      <c r="H3" s="111"/>
      <c r="I3" s="111"/>
      <c r="J3" s="111"/>
      <c r="K3" s="111"/>
    </row>
    <row r="4" spans="1:11" s="110" customFormat="1" x14ac:dyDescent="0.25">
      <c r="A4" s="113" t="s">
        <v>111</v>
      </c>
      <c r="B4" s="111"/>
      <c r="C4" s="111"/>
      <c r="D4" s="111"/>
      <c r="E4" s="111"/>
      <c r="F4" s="111"/>
      <c r="G4" s="111"/>
      <c r="H4" s="111"/>
      <c r="I4" s="111"/>
      <c r="J4" s="111"/>
      <c r="K4" s="111"/>
    </row>
    <row r="5" spans="1:11" s="110" customFormat="1" x14ac:dyDescent="0.25"/>
    <row r="6" spans="1:11" s="110" customFormat="1" x14ac:dyDescent="0.25">
      <c r="A6" s="114" t="s">
        <v>112</v>
      </c>
      <c r="B6" s="114" t="s">
        <v>113</v>
      </c>
      <c r="C6" s="114" t="s">
        <v>114</v>
      </c>
      <c r="D6" s="114"/>
      <c r="E6" s="115" t="s">
        <v>115</v>
      </c>
      <c r="F6" s="115"/>
      <c r="G6" s="114" t="s">
        <v>116</v>
      </c>
      <c r="H6" s="71" t="s">
        <v>117</v>
      </c>
      <c r="I6" s="71"/>
      <c r="J6" s="114" t="s">
        <v>118</v>
      </c>
      <c r="K6" s="114" t="s">
        <v>119</v>
      </c>
    </row>
    <row r="7" spans="1:11" s="116" customFormat="1" x14ac:dyDescent="0.25">
      <c r="A7" s="982" t="s">
        <v>120</v>
      </c>
      <c r="B7" s="983" t="s">
        <v>121</v>
      </c>
      <c r="C7" s="983" t="s">
        <v>122</v>
      </c>
      <c r="D7" s="983" t="s">
        <v>123</v>
      </c>
      <c r="E7" s="984" t="s">
        <v>124</v>
      </c>
      <c r="F7" s="985"/>
      <c r="G7" s="983" t="s">
        <v>125</v>
      </c>
      <c r="H7" s="984" t="s">
        <v>126</v>
      </c>
      <c r="I7" s="985"/>
      <c r="J7" s="983" t="s">
        <v>298</v>
      </c>
      <c r="K7" s="986" t="s">
        <v>128</v>
      </c>
    </row>
    <row r="8" spans="1:11" s="116" customFormat="1" x14ac:dyDescent="0.25">
      <c r="A8" s="982"/>
      <c r="B8" s="983"/>
      <c r="C8" s="983"/>
      <c r="D8" s="983"/>
      <c r="E8" s="987" t="s">
        <v>129</v>
      </c>
      <c r="F8" s="988" t="s">
        <v>130</v>
      </c>
      <c r="G8" s="983"/>
      <c r="H8" s="987" t="s">
        <v>129</v>
      </c>
      <c r="I8" s="988" t="s">
        <v>130</v>
      </c>
      <c r="J8" s="983"/>
      <c r="K8" s="986"/>
    </row>
    <row r="9" spans="1:11" ht="15.95" customHeight="1" x14ac:dyDescent="0.25">
      <c r="A9" s="989" t="s">
        <v>1393</v>
      </c>
      <c r="B9" s="990"/>
      <c r="C9" s="990"/>
      <c r="D9" s="990"/>
      <c r="E9" s="990"/>
      <c r="F9" s="990"/>
      <c r="G9" s="990"/>
      <c r="H9" s="990"/>
      <c r="I9" s="990"/>
      <c r="J9" s="990"/>
      <c r="K9" s="990"/>
    </row>
    <row r="10" spans="1:11" ht="15.95" customHeight="1" x14ac:dyDescent="0.25">
      <c r="A10" s="989" t="s">
        <v>1394</v>
      </c>
      <c r="B10" s="990"/>
      <c r="C10" s="990"/>
      <c r="D10" s="990"/>
      <c r="E10" s="990"/>
      <c r="F10" s="990"/>
      <c r="G10" s="990"/>
      <c r="H10" s="990"/>
      <c r="I10" s="990"/>
      <c r="J10" s="990"/>
      <c r="K10" s="990"/>
    </row>
    <row r="11" spans="1:11" ht="15.95" customHeight="1" x14ac:dyDescent="0.25">
      <c r="A11" s="322" t="s">
        <v>1395</v>
      </c>
      <c r="B11" s="376" t="s">
        <v>1396</v>
      </c>
      <c r="C11" s="322" t="s">
        <v>210</v>
      </c>
      <c r="D11" s="991">
        <v>1.2E-2</v>
      </c>
      <c r="E11" s="215">
        <v>5.0000000000000001E-3</v>
      </c>
      <c r="F11" s="216">
        <v>0.03</v>
      </c>
      <c r="G11" s="122" t="s">
        <v>1397</v>
      </c>
      <c r="H11" s="122" t="s">
        <v>1397</v>
      </c>
      <c r="I11" s="122" t="s">
        <v>1397</v>
      </c>
      <c r="J11" s="144" t="s">
        <v>1398</v>
      </c>
      <c r="K11" s="424">
        <v>78570000</v>
      </c>
    </row>
    <row r="12" spans="1:11" ht="15.95" customHeight="1" x14ac:dyDescent="0.25">
      <c r="A12" s="322" t="s">
        <v>599</v>
      </c>
      <c r="B12" s="322" t="s">
        <v>1399</v>
      </c>
      <c r="C12" s="322" t="s">
        <v>207</v>
      </c>
      <c r="D12" s="122"/>
      <c r="E12" s="126" t="s">
        <v>1400</v>
      </c>
      <c r="F12" s="126" t="s">
        <v>1401</v>
      </c>
      <c r="G12" s="122" t="s">
        <v>1397</v>
      </c>
      <c r="H12" s="122" t="s">
        <v>1397</v>
      </c>
      <c r="I12" s="122" t="s">
        <v>1397</v>
      </c>
      <c r="J12" s="144" t="s">
        <v>1398</v>
      </c>
      <c r="K12" s="424">
        <v>16300000</v>
      </c>
    </row>
    <row r="13" spans="1:11" ht="15.95" customHeight="1" x14ac:dyDescent="0.25">
      <c r="A13" s="322" t="s">
        <v>1402</v>
      </c>
      <c r="B13" s="322" t="s">
        <v>1403</v>
      </c>
      <c r="C13" s="322" t="s">
        <v>210</v>
      </c>
      <c r="D13" s="992"/>
      <c r="E13" s="216">
        <v>0.04</v>
      </c>
      <c r="F13" s="216">
        <v>0.14000000000000001</v>
      </c>
      <c r="G13" s="122" t="s">
        <v>1397</v>
      </c>
      <c r="H13" s="122" t="s">
        <v>1397</v>
      </c>
      <c r="I13" s="122" t="s">
        <v>1397</v>
      </c>
      <c r="J13" s="144" t="s">
        <v>1398</v>
      </c>
      <c r="K13" s="424">
        <v>12500000</v>
      </c>
    </row>
    <row r="14" spans="1:11" ht="15.95" customHeight="1" x14ac:dyDescent="0.25">
      <c r="A14" s="322" t="s">
        <v>1404</v>
      </c>
      <c r="B14" s="322" t="s">
        <v>1405</v>
      </c>
      <c r="C14" s="322" t="s">
        <v>979</v>
      </c>
      <c r="D14" s="122"/>
      <c r="E14" s="122"/>
      <c r="F14" s="122"/>
      <c r="G14" s="126" t="s">
        <v>843</v>
      </c>
      <c r="H14" s="126">
        <v>740</v>
      </c>
      <c r="I14" s="993">
        <v>2960</v>
      </c>
      <c r="J14" s="144" t="s">
        <v>1398</v>
      </c>
      <c r="K14" s="424">
        <v>100000</v>
      </c>
    </row>
    <row r="15" spans="1:11" ht="15.95" customHeight="1" x14ac:dyDescent="0.25">
      <c r="A15" s="322" t="s">
        <v>1406</v>
      </c>
      <c r="B15" s="322" t="s">
        <v>639</v>
      </c>
      <c r="C15" s="322" t="s">
        <v>210</v>
      </c>
      <c r="D15" s="122"/>
      <c r="E15" s="122"/>
      <c r="F15" s="122"/>
      <c r="G15" s="126"/>
      <c r="H15" s="126">
        <v>562</v>
      </c>
      <c r="I15" s="126">
        <v>888</v>
      </c>
      <c r="J15" s="144" t="s">
        <v>1398</v>
      </c>
      <c r="K15" s="424">
        <v>8000000</v>
      </c>
    </row>
    <row r="16" spans="1:11" ht="15.95" customHeight="1" x14ac:dyDescent="0.25">
      <c r="A16" s="325" t="s">
        <v>1407</v>
      </c>
      <c r="B16" s="322" t="s">
        <v>639</v>
      </c>
      <c r="C16" s="322" t="s">
        <v>207</v>
      </c>
      <c r="D16" s="122" t="s">
        <v>1397</v>
      </c>
      <c r="E16" s="390" t="s">
        <v>1397</v>
      </c>
      <c r="F16" s="122" t="s">
        <v>1397</v>
      </c>
      <c r="G16" s="392">
        <v>148</v>
      </c>
      <c r="H16" s="122"/>
      <c r="I16" s="122"/>
      <c r="J16" s="144" t="s">
        <v>1398</v>
      </c>
      <c r="K16" s="424">
        <v>1750000</v>
      </c>
    </row>
    <row r="17" spans="1:13" ht="15.95" customHeight="1" x14ac:dyDescent="0.25">
      <c r="A17" s="322" t="s">
        <v>1408</v>
      </c>
      <c r="B17" s="322" t="s">
        <v>1409</v>
      </c>
      <c r="C17" s="122"/>
      <c r="D17" s="122" t="s">
        <v>1397</v>
      </c>
      <c r="E17" s="122" t="s">
        <v>1397</v>
      </c>
      <c r="F17" s="122" t="s">
        <v>843</v>
      </c>
      <c r="G17" s="122" t="s">
        <v>1397</v>
      </c>
      <c r="H17" s="122" t="s">
        <v>1397</v>
      </c>
      <c r="I17" s="122" t="s">
        <v>1397</v>
      </c>
      <c r="J17" s="144" t="s">
        <v>1398</v>
      </c>
      <c r="K17" s="424">
        <v>2000000</v>
      </c>
    </row>
    <row r="18" spans="1:13" s="110" customFormat="1" ht="15.95" customHeight="1" x14ac:dyDescent="0.25">
      <c r="A18" s="994" t="s">
        <v>1410</v>
      </c>
      <c r="B18" s="995"/>
      <c r="C18" s="995"/>
      <c r="D18" s="995"/>
      <c r="E18" s="995"/>
      <c r="F18" s="995"/>
      <c r="G18" s="995"/>
      <c r="H18" s="995"/>
      <c r="I18" s="995"/>
      <c r="J18" s="995"/>
      <c r="K18" s="996"/>
    </row>
    <row r="19" spans="1:13" s="204" customFormat="1" ht="15.95" customHeight="1" x14ac:dyDescent="0.25">
      <c r="A19" s="322" t="s">
        <v>1411</v>
      </c>
      <c r="B19" s="322" t="s">
        <v>1403</v>
      </c>
      <c r="C19" s="322" t="s">
        <v>210</v>
      </c>
      <c r="D19" s="425">
        <v>8.3000000000000004E-2</v>
      </c>
      <c r="E19" s="140"/>
      <c r="F19" s="140"/>
      <c r="G19" s="140"/>
      <c r="H19" s="140"/>
      <c r="I19" s="140"/>
      <c r="J19" s="144" t="s">
        <v>1398</v>
      </c>
      <c r="K19" s="426">
        <v>27135000</v>
      </c>
      <c r="L19" s="997"/>
    </row>
    <row r="20" spans="1:13" s="204" customFormat="1" ht="15.95" customHeight="1" x14ac:dyDescent="0.25">
      <c r="A20" s="322" t="s">
        <v>1412</v>
      </c>
      <c r="B20" s="322" t="s">
        <v>1413</v>
      </c>
      <c r="C20" s="322" t="s">
        <v>1414</v>
      </c>
      <c r="D20" s="140"/>
      <c r="E20" s="140"/>
      <c r="F20" s="140"/>
      <c r="G20" s="140"/>
      <c r="H20" s="140"/>
      <c r="I20" s="140"/>
      <c r="J20" s="144" t="s">
        <v>1398</v>
      </c>
      <c r="K20" s="427">
        <v>2500000</v>
      </c>
      <c r="L20" s="997"/>
    </row>
    <row r="21" spans="1:13" ht="15.95" customHeight="1" x14ac:dyDescent="0.25">
      <c r="A21" s="989" t="s">
        <v>1415</v>
      </c>
      <c r="B21" s="990"/>
      <c r="C21" s="990"/>
      <c r="D21" s="990"/>
      <c r="E21" s="990"/>
      <c r="F21" s="990"/>
      <c r="G21" s="990"/>
      <c r="H21" s="990"/>
      <c r="I21" s="990"/>
      <c r="J21" s="990"/>
      <c r="K21" s="998"/>
    </row>
    <row r="22" spans="1:13" ht="15.95" customHeight="1" x14ac:dyDescent="0.25">
      <c r="A22" s="322" t="s">
        <v>1416</v>
      </c>
      <c r="B22" s="322" t="s">
        <v>1417</v>
      </c>
      <c r="C22" s="322" t="s">
        <v>979</v>
      </c>
      <c r="D22" s="140"/>
      <c r="E22" s="122"/>
      <c r="F22" s="122"/>
      <c r="G22" s="122"/>
      <c r="H22" s="137">
        <v>178</v>
      </c>
      <c r="I22" s="999">
        <v>6512</v>
      </c>
      <c r="J22" s="144" t="s">
        <v>1398</v>
      </c>
      <c r="K22" s="424">
        <f>600000+10000</f>
        <v>610000</v>
      </c>
    </row>
    <row r="23" spans="1:13" ht="15.95" customHeight="1" x14ac:dyDescent="0.25">
      <c r="A23" s="322" t="s">
        <v>1418</v>
      </c>
      <c r="B23" s="322" t="s">
        <v>1419</v>
      </c>
      <c r="C23" s="322" t="s">
        <v>1420</v>
      </c>
      <c r="D23" s="328" t="s">
        <v>1421</v>
      </c>
      <c r="E23" s="122"/>
      <c r="F23" s="122"/>
      <c r="G23" s="122"/>
      <c r="H23" s="187"/>
      <c r="I23" s="1000"/>
      <c r="J23" s="144" t="s">
        <v>1398</v>
      </c>
      <c r="K23" s="424">
        <v>200000</v>
      </c>
    </row>
    <row r="24" spans="1:13" ht="15.95" customHeight="1" x14ac:dyDescent="0.25">
      <c r="A24" s="322" t="s">
        <v>1381</v>
      </c>
      <c r="B24" s="322" t="s">
        <v>1405</v>
      </c>
      <c r="C24" s="322" t="s">
        <v>1420</v>
      </c>
      <c r="D24" s="122"/>
      <c r="E24" s="122"/>
      <c r="F24" s="122"/>
      <c r="G24" s="126"/>
      <c r="H24" s="144">
        <v>200</v>
      </c>
      <c r="I24" s="993">
        <v>7400</v>
      </c>
      <c r="J24" s="144" t="s">
        <v>1398</v>
      </c>
      <c r="K24" s="424">
        <f>20900000+500000</f>
        <v>21400000</v>
      </c>
      <c r="M24" s="344"/>
    </row>
    <row r="25" spans="1:13" ht="15.95" customHeight="1" x14ac:dyDescent="0.25">
      <c r="A25" s="322" t="s">
        <v>1422</v>
      </c>
      <c r="B25" s="322" t="s">
        <v>1423</v>
      </c>
      <c r="C25" s="322" t="s">
        <v>1424</v>
      </c>
      <c r="D25" s="122"/>
      <c r="E25" s="216">
        <v>0.05</v>
      </c>
      <c r="F25" s="216">
        <v>7.0000000000000007E-2</v>
      </c>
      <c r="G25" s="126"/>
      <c r="H25" s="126">
        <v>592</v>
      </c>
      <c r="I25" s="993">
        <v>1184</v>
      </c>
      <c r="J25" s="144" t="s">
        <v>1398</v>
      </c>
      <c r="K25" s="424">
        <v>50000</v>
      </c>
      <c r="M25" s="365"/>
    </row>
    <row r="26" spans="1:13" ht="15.95" customHeight="1" x14ac:dyDescent="0.25">
      <c r="A26" s="322" t="s">
        <v>1425</v>
      </c>
      <c r="B26" s="322" t="s">
        <v>1405</v>
      </c>
      <c r="C26" s="322" t="s">
        <v>1420</v>
      </c>
      <c r="D26" s="122"/>
      <c r="E26" s="122"/>
      <c r="F26" s="122"/>
      <c r="G26" s="122"/>
      <c r="H26" s="126">
        <v>148</v>
      </c>
      <c r="I26" s="993">
        <v>6808</v>
      </c>
      <c r="J26" s="144" t="s">
        <v>1398</v>
      </c>
      <c r="K26" s="424">
        <v>2000000</v>
      </c>
      <c r="M26" s="365"/>
    </row>
    <row r="27" spans="1:13" ht="15.95" customHeight="1" x14ac:dyDescent="0.25">
      <c r="A27" s="322" t="s">
        <v>1426</v>
      </c>
      <c r="B27" s="322" t="s">
        <v>639</v>
      </c>
      <c r="C27" s="322" t="s">
        <v>979</v>
      </c>
      <c r="D27" s="122"/>
      <c r="E27" s="122"/>
      <c r="F27" s="122"/>
      <c r="G27" s="126" t="s">
        <v>843</v>
      </c>
      <c r="H27" s="126">
        <v>740</v>
      </c>
      <c r="I27" s="993">
        <v>168720</v>
      </c>
      <c r="J27" s="144" t="s">
        <v>1398</v>
      </c>
      <c r="K27" s="424">
        <v>1850000</v>
      </c>
      <c r="M27" s="365"/>
    </row>
    <row r="28" spans="1:13" ht="15.95" customHeight="1" x14ac:dyDescent="0.25">
      <c r="A28" s="322" t="s">
        <v>1376</v>
      </c>
      <c r="B28" s="322" t="s">
        <v>639</v>
      </c>
      <c r="C28" s="322" t="s">
        <v>1427</v>
      </c>
      <c r="D28" s="122"/>
      <c r="E28" s="122"/>
      <c r="F28" s="122"/>
      <c r="G28" s="126"/>
      <c r="H28" s="126">
        <v>770</v>
      </c>
      <c r="I28" s="993">
        <v>3256</v>
      </c>
      <c r="J28" s="144" t="s">
        <v>1398</v>
      </c>
      <c r="K28" s="424">
        <v>500000</v>
      </c>
      <c r="M28" s="365"/>
    </row>
    <row r="29" spans="1:13" ht="15.95" customHeight="1" x14ac:dyDescent="0.25">
      <c r="A29" s="227" t="s">
        <v>1428</v>
      </c>
      <c r="B29" s="227" t="s">
        <v>385</v>
      </c>
      <c r="C29" s="227" t="s">
        <v>1420</v>
      </c>
      <c r="D29" s="122"/>
      <c r="E29" s="122" t="s">
        <v>1397</v>
      </c>
      <c r="F29" s="122" t="s">
        <v>1397</v>
      </c>
      <c r="G29" s="122" t="s">
        <v>1397</v>
      </c>
      <c r="H29" s="126">
        <v>592</v>
      </c>
      <c r="I29" s="993">
        <v>20720</v>
      </c>
      <c r="J29" s="144" t="s">
        <v>1398</v>
      </c>
      <c r="K29" s="424">
        <v>50000</v>
      </c>
      <c r="M29" s="365"/>
    </row>
    <row r="30" spans="1:13" ht="15.95" customHeight="1" x14ac:dyDescent="0.25">
      <c r="A30" s="989" t="s">
        <v>1429</v>
      </c>
      <c r="B30" s="990"/>
      <c r="C30" s="990"/>
      <c r="D30" s="990"/>
      <c r="E30" s="990"/>
      <c r="F30" s="990"/>
      <c r="G30" s="990"/>
      <c r="H30" s="990"/>
      <c r="I30" s="990"/>
      <c r="J30" s="990"/>
      <c r="K30" s="998"/>
    </row>
    <row r="31" spans="1:13" s="205" customFormat="1" ht="15.95" customHeight="1" x14ac:dyDescent="0.25">
      <c r="A31" s="121" t="s">
        <v>1430</v>
      </c>
      <c r="B31" s="121" t="s">
        <v>1431</v>
      </c>
      <c r="C31" s="122"/>
      <c r="D31" s="122"/>
      <c r="E31" s="122"/>
      <c r="F31" s="122"/>
      <c r="G31" s="122"/>
      <c r="H31" s="126" t="s">
        <v>1432</v>
      </c>
      <c r="I31" s="126" t="s">
        <v>1433</v>
      </c>
      <c r="J31" s="144" t="s">
        <v>1398</v>
      </c>
      <c r="K31" s="424">
        <v>150000</v>
      </c>
    </row>
    <row r="32" spans="1:13" ht="15.95" customHeight="1" x14ac:dyDescent="0.25">
      <c r="A32" s="121" t="s">
        <v>1434</v>
      </c>
      <c r="B32" s="121" t="s">
        <v>1431</v>
      </c>
      <c r="C32" s="122"/>
      <c r="D32" s="122"/>
      <c r="E32" s="122"/>
      <c r="F32" s="122"/>
      <c r="G32" s="122"/>
      <c r="H32" s="392">
        <v>250</v>
      </c>
      <c r="I32" s="392">
        <v>2200</v>
      </c>
      <c r="J32" s="144" t="s">
        <v>1398</v>
      </c>
      <c r="K32" s="424">
        <v>350000</v>
      </c>
    </row>
    <row r="33" spans="1:13" s="110" customFormat="1" ht="15.95" customHeight="1" x14ac:dyDescent="0.25">
      <c r="A33" s="994" t="s">
        <v>1435</v>
      </c>
      <c r="B33" s="995"/>
      <c r="C33" s="995"/>
      <c r="D33" s="995"/>
      <c r="E33" s="995"/>
      <c r="F33" s="995"/>
      <c r="G33" s="995"/>
      <c r="H33" s="995"/>
      <c r="I33" s="995"/>
      <c r="J33" s="995"/>
      <c r="K33" s="996"/>
    </row>
    <row r="34" spans="1:13" s="204" customFormat="1" ht="15.95" customHeight="1" x14ac:dyDescent="0.25">
      <c r="A34" s="111"/>
      <c r="B34" s="1001"/>
      <c r="C34" s="1001"/>
      <c r="D34" s="1001"/>
      <c r="E34" s="1001"/>
      <c r="F34" s="1001"/>
      <c r="G34" s="1001"/>
      <c r="H34" s="1001"/>
      <c r="I34" s="1001"/>
      <c r="J34" s="1002"/>
      <c r="K34" s="1003"/>
    </row>
    <row r="35" spans="1:13" ht="15.95" customHeight="1" x14ac:dyDescent="0.25">
      <c r="A35" s="989" t="s">
        <v>1436</v>
      </c>
      <c r="B35" s="990"/>
      <c r="C35" s="990"/>
      <c r="D35" s="990"/>
      <c r="E35" s="990"/>
      <c r="F35" s="990"/>
      <c r="G35" s="990"/>
      <c r="H35" s="990"/>
      <c r="I35" s="990"/>
      <c r="J35" s="990"/>
      <c r="K35" s="998"/>
    </row>
    <row r="36" spans="1:13" s="204" customFormat="1" ht="15.95" customHeight="1" x14ac:dyDescent="0.25">
      <c r="A36" s="322" t="s">
        <v>1437</v>
      </c>
      <c r="B36" s="137" t="s">
        <v>1438</v>
      </c>
      <c r="C36" s="140"/>
      <c r="D36" s="217">
        <v>0.02</v>
      </c>
      <c r="E36" s="140"/>
      <c r="F36" s="140"/>
      <c r="G36" s="140"/>
      <c r="H36" s="140"/>
      <c r="I36" s="140"/>
      <c r="J36" s="144" t="s">
        <v>1398</v>
      </c>
      <c r="K36" s="426">
        <v>800000</v>
      </c>
    </row>
    <row r="37" spans="1:13" s="204" customFormat="1" ht="15.95" customHeight="1" x14ac:dyDescent="0.25">
      <c r="A37" s="322" t="s">
        <v>1439</v>
      </c>
      <c r="B37" s="322" t="s">
        <v>1440</v>
      </c>
      <c r="C37" s="322" t="s">
        <v>210</v>
      </c>
      <c r="D37" s="216">
        <v>0.1</v>
      </c>
      <c r="E37" s="122" t="s">
        <v>1397</v>
      </c>
      <c r="F37" s="122" t="s">
        <v>1397</v>
      </c>
      <c r="G37" s="122" t="s">
        <v>1397</v>
      </c>
      <c r="H37" s="122" t="s">
        <v>1397</v>
      </c>
      <c r="I37" s="122" t="s">
        <v>1397</v>
      </c>
      <c r="J37" s="144" t="s">
        <v>1398</v>
      </c>
      <c r="K37" s="424">
        <v>9687000</v>
      </c>
    </row>
    <row r="38" spans="1:13" ht="15.95" customHeight="1" x14ac:dyDescent="0.25">
      <c r="A38" s="1004"/>
      <c r="B38" s="1005"/>
      <c r="C38" s="1005"/>
      <c r="D38" s="1005"/>
      <c r="E38" s="1005"/>
      <c r="F38" s="1005"/>
      <c r="G38" s="1005"/>
      <c r="H38" s="1005"/>
      <c r="I38" s="1005"/>
      <c r="J38" s="1005"/>
      <c r="K38" s="1005"/>
    </row>
    <row r="39" spans="1:13" x14ac:dyDescent="0.25">
      <c r="B39" s="154"/>
      <c r="C39" s="154"/>
      <c r="D39" s="154"/>
      <c r="E39" s="154"/>
      <c r="F39" s="154"/>
      <c r="G39" s="154"/>
      <c r="H39" s="154"/>
      <c r="I39" s="154"/>
      <c r="J39" s="154"/>
      <c r="K39" s="428"/>
      <c r="M39" s="406"/>
    </row>
    <row r="40" spans="1:13" x14ac:dyDescent="0.25">
      <c r="A40" s="293"/>
      <c r="B40" s="181"/>
      <c r="C40" s="181"/>
      <c r="K40" s="406"/>
    </row>
    <row r="41" spans="1:13" ht="16.5" x14ac:dyDescent="0.3">
      <c r="A41" s="294"/>
      <c r="K41" s="406"/>
    </row>
    <row r="42" spans="1:13" ht="16.5" x14ac:dyDescent="0.3">
      <c r="A42" s="294"/>
      <c r="K42" s="406"/>
    </row>
    <row r="43" spans="1:13" ht="16.5" x14ac:dyDescent="0.3">
      <c r="A43" s="294"/>
    </row>
    <row r="44" spans="1:13" x14ac:dyDescent="0.25">
      <c r="K44" s="429"/>
    </row>
    <row r="45" spans="1:13" x14ac:dyDescent="0.25">
      <c r="M45" s="406"/>
    </row>
    <row r="47" spans="1:13" x14ac:dyDescent="0.25">
      <c r="K47" s="406"/>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5" scale="69" orientation="landscape" verticalDpi="4294967293"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workbookViewId="0">
      <selection activeCell="K40" sqref="K40"/>
    </sheetView>
  </sheetViews>
  <sheetFormatPr baseColWidth="10" defaultRowHeight="15" x14ac:dyDescent="0.25"/>
  <cols>
    <col min="1" max="1" width="34.7109375" style="75" customWidth="1"/>
    <col min="2" max="2" width="13.28515625" style="75" customWidth="1"/>
    <col min="3" max="3" width="16.28515625" style="75" customWidth="1"/>
    <col min="4" max="4" width="8" style="75" customWidth="1"/>
    <col min="5" max="5" width="9.140625" style="75" customWidth="1"/>
    <col min="6" max="6" width="9.7109375" style="75" customWidth="1"/>
    <col min="7" max="7" width="10.140625" style="75" customWidth="1"/>
    <col min="8" max="8" width="12.7109375" style="75" customWidth="1"/>
    <col min="9" max="9" width="12.85546875" style="75" customWidth="1"/>
    <col min="10" max="10" width="16.42578125" style="75" customWidth="1"/>
    <col min="11" max="11" width="15.42578125" style="75" customWidth="1"/>
    <col min="12" max="12" width="1.28515625" style="75" customWidth="1"/>
    <col min="13" max="16384" width="11.42578125" style="75"/>
  </cols>
  <sheetData>
    <row r="1" spans="1:11" s="110" customFormat="1" x14ac:dyDescent="0.25"/>
    <row r="2" spans="1:11" s="110" customFormat="1" x14ac:dyDescent="0.25">
      <c r="A2" s="1006" t="s">
        <v>1441</v>
      </c>
      <c r="B2" s="1007"/>
      <c r="C2" s="1007"/>
      <c r="D2" s="1007"/>
      <c r="E2" s="1007"/>
      <c r="F2" s="1007"/>
      <c r="G2" s="1007"/>
      <c r="H2" s="1007"/>
      <c r="I2" s="1007"/>
      <c r="J2" s="1007"/>
      <c r="K2" s="304" t="s">
        <v>109</v>
      </c>
    </row>
    <row r="3" spans="1:11" s="110" customFormat="1" ht="15.75" x14ac:dyDescent="0.25">
      <c r="A3" s="69" t="s">
        <v>1442</v>
      </c>
      <c r="B3" s="1007"/>
      <c r="C3" s="1007"/>
      <c r="D3" s="1007"/>
      <c r="E3" s="1007"/>
      <c r="F3" s="1007"/>
      <c r="G3" s="1007"/>
      <c r="H3" s="1007"/>
      <c r="I3" s="1007"/>
      <c r="J3" s="1007"/>
      <c r="K3" s="1007"/>
    </row>
    <row r="4" spans="1:11" s="110" customFormat="1" x14ac:dyDescent="0.25">
      <c r="A4" s="1006" t="s">
        <v>111</v>
      </c>
      <c r="B4" s="1007"/>
      <c r="C4" s="1007"/>
      <c r="D4" s="1007"/>
      <c r="E4" s="1007"/>
      <c r="F4" s="1007"/>
      <c r="G4" s="1007"/>
      <c r="H4" s="1007"/>
      <c r="I4" s="1007"/>
      <c r="J4" s="1007"/>
      <c r="K4" s="1007"/>
    </row>
    <row r="5" spans="1:11" s="110" customFormat="1" x14ac:dyDescent="0.25"/>
    <row r="6" spans="1:11" s="110" customFormat="1" x14ac:dyDescent="0.25">
      <c r="A6" s="298" t="s">
        <v>112</v>
      </c>
      <c r="B6" s="298" t="s">
        <v>113</v>
      </c>
      <c r="C6" s="298" t="s">
        <v>114</v>
      </c>
      <c r="D6" s="298"/>
      <c r="E6" s="299" t="s">
        <v>115</v>
      </c>
      <c r="F6" s="299"/>
      <c r="G6" s="298" t="s">
        <v>116</v>
      </c>
      <c r="H6" s="1008" t="s">
        <v>117</v>
      </c>
      <c r="I6" s="1008"/>
      <c r="J6" s="298" t="s">
        <v>118</v>
      </c>
      <c r="K6" s="298" t="s">
        <v>119</v>
      </c>
    </row>
    <row r="7" spans="1:11" s="116" customFormat="1" x14ac:dyDescent="0.25">
      <c r="A7" s="1009" t="s">
        <v>120</v>
      </c>
      <c r="B7" s="983" t="s">
        <v>121</v>
      </c>
      <c r="C7" s="983" t="s">
        <v>122</v>
      </c>
      <c r="D7" s="983" t="s">
        <v>123</v>
      </c>
      <c r="E7" s="984" t="s">
        <v>124</v>
      </c>
      <c r="F7" s="985"/>
      <c r="G7" s="983" t="s">
        <v>125</v>
      </c>
      <c r="H7" s="984" t="s">
        <v>126</v>
      </c>
      <c r="I7" s="985"/>
      <c r="J7" s="983" t="s">
        <v>298</v>
      </c>
      <c r="K7" s="986" t="s">
        <v>128</v>
      </c>
    </row>
    <row r="8" spans="1:11" s="116" customFormat="1" x14ac:dyDescent="0.25">
      <c r="A8" s="1009"/>
      <c r="B8" s="983"/>
      <c r="C8" s="983"/>
      <c r="D8" s="983"/>
      <c r="E8" s="987" t="s">
        <v>129</v>
      </c>
      <c r="F8" s="988" t="s">
        <v>130</v>
      </c>
      <c r="G8" s="983"/>
      <c r="H8" s="987" t="s">
        <v>129</v>
      </c>
      <c r="I8" s="988" t="s">
        <v>130</v>
      </c>
      <c r="J8" s="983"/>
      <c r="K8" s="986"/>
    </row>
    <row r="9" spans="1:11" ht="15.95" customHeight="1" x14ac:dyDescent="0.25">
      <c r="A9" s="1010" t="s">
        <v>1393</v>
      </c>
      <c r="B9" s="990"/>
      <c r="C9" s="990"/>
      <c r="D9" s="990"/>
      <c r="E9" s="990"/>
      <c r="F9" s="990"/>
      <c r="G9" s="990"/>
      <c r="H9" s="990"/>
      <c r="I9" s="990"/>
      <c r="J9" s="990"/>
      <c r="K9" s="990"/>
    </row>
    <row r="10" spans="1:11" ht="15.95" customHeight="1" x14ac:dyDescent="0.25">
      <c r="A10" s="1011"/>
      <c r="B10" s="338"/>
      <c r="C10" s="338"/>
      <c r="D10" s="338"/>
      <c r="E10" s="338"/>
      <c r="F10" s="338"/>
      <c r="G10" s="338"/>
      <c r="H10" s="338"/>
      <c r="I10" s="338"/>
      <c r="J10" s="338"/>
      <c r="K10" s="338"/>
    </row>
    <row r="11" spans="1:11" ht="15.95" customHeight="1" x14ac:dyDescent="0.25">
      <c r="A11" s="1010" t="s">
        <v>1394</v>
      </c>
      <c r="B11" s="990"/>
      <c r="C11" s="990"/>
      <c r="D11" s="990"/>
      <c r="E11" s="990"/>
      <c r="F11" s="990"/>
      <c r="G11" s="990"/>
      <c r="H11" s="990"/>
      <c r="I11" s="990"/>
      <c r="J11" s="990"/>
      <c r="K11" s="990"/>
    </row>
    <row r="12" spans="1:11" ht="15.95" customHeight="1" x14ac:dyDescent="0.25">
      <c r="A12" s="1012" t="s">
        <v>1443</v>
      </c>
      <c r="B12" s="338" t="s">
        <v>385</v>
      </c>
      <c r="C12" s="338" t="s">
        <v>139</v>
      </c>
      <c r="D12" s="338" t="s">
        <v>1444</v>
      </c>
      <c r="E12" s="338" t="s">
        <v>159</v>
      </c>
      <c r="F12" s="1013">
        <v>0.02</v>
      </c>
      <c r="G12" s="338"/>
      <c r="H12" s="1014"/>
      <c r="I12" s="1014"/>
      <c r="J12" s="338" t="s">
        <v>1445</v>
      </c>
      <c r="K12" s="1015">
        <v>0</v>
      </c>
    </row>
    <row r="13" spans="1:11" ht="15.95" customHeight="1" x14ac:dyDescent="0.25">
      <c r="A13" s="1012" t="s">
        <v>1446</v>
      </c>
      <c r="B13" s="338" t="s">
        <v>1447</v>
      </c>
      <c r="C13" s="338" t="s">
        <v>139</v>
      </c>
      <c r="D13" s="338"/>
      <c r="E13" s="1013">
        <v>0.01</v>
      </c>
      <c r="F13" s="1013">
        <v>7.0000000000000007E-2</v>
      </c>
      <c r="G13" s="338"/>
      <c r="H13" s="1014"/>
      <c r="I13" s="1016"/>
      <c r="J13" s="338" t="s">
        <v>1445</v>
      </c>
      <c r="K13" s="1015">
        <v>0</v>
      </c>
    </row>
    <row r="14" spans="1:11" ht="15.95" customHeight="1" x14ac:dyDescent="0.25">
      <c r="A14" s="1012" t="s">
        <v>522</v>
      </c>
      <c r="B14" s="338" t="s">
        <v>1292</v>
      </c>
      <c r="C14" s="338" t="s">
        <v>139</v>
      </c>
      <c r="D14" s="1013" t="s">
        <v>774</v>
      </c>
      <c r="E14" s="1013">
        <v>0.14000000000000001</v>
      </c>
      <c r="F14" s="1013">
        <v>0.18</v>
      </c>
      <c r="G14" s="338"/>
      <c r="H14" s="338"/>
      <c r="I14" s="338"/>
      <c r="J14" s="338" t="s">
        <v>1445</v>
      </c>
      <c r="K14" s="1015">
        <v>0</v>
      </c>
    </row>
    <row r="15" spans="1:11" ht="15.95" customHeight="1" x14ac:dyDescent="0.25">
      <c r="A15" s="1012" t="s">
        <v>240</v>
      </c>
      <c r="B15" s="338" t="s">
        <v>1448</v>
      </c>
      <c r="C15" s="338" t="s">
        <v>139</v>
      </c>
      <c r="D15" s="338"/>
      <c r="E15" s="338"/>
      <c r="F15" s="338"/>
      <c r="G15" s="338"/>
      <c r="H15" s="1014">
        <v>350</v>
      </c>
      <c r="I15" s="1014">
        <v>5320</v>
      </c>
      <c r="J15" s="338" t="s">
        <v>1445</v>
      </c>
      <c r="K15" s="1015">
        <v>0</v>
      </c>
    </row>
    <row r="16" spans="1:11" ht="15.95" customHeight="1" x14ac:dyDescent="0.25">
      <c r="A16" s="1012" t="s">
        <v>1449</v>
      </c>
      <c r="B16" s="338" t="s">
        <v>1448</v>
      </c>
      <c r="C16" s="338" t="s">
        <v>139</v>
      </c>
      <c r="D16" s="338"/>
      <c r="E16" s="338"/>
      <c r="F16" s="338"/>
      <c r="G16" s="338"/>
      <c r="H16" s="1017">
        <v>120000</v>
      </c>
      <c r="I16" s="1018">
        <v>190000</v>
      </c>
      <c r="J16" s="338" t="s">
        <v>1445</v>
      </c>
      <c r="K16" s="1015">
        <v>0</v>
      </c>
    </row>
    <row r="17" spans="1:11" ht="15.95" customHeight="1" x14ac:dyDescent="0.25">
      <c r="A17" s="1012" t="s">
        <v>1450</v>
      </c>
      <c r="B17" s="338" t="s">
        <v>1451</v>
      </c>
      <c r="C17" s="338" t="s">
        <v>139</v>
      </c>
      <c r="D17" s="338"/>
      <c r="E17" s="338"/>
      <c r="F17" s="338"/>
      <c r="G17" s="338"/>
      <c r="H17" s="1019">
        <v>600</v>
      </c>
      <c r="I17" s="1019">
        <v>5990</v>
      </c>
      <c r="J17" s="338" t="s">
        <v>1445</v>
      </c>
      <c r="K17" s="1015">
        <v>0</v>
      </c>
    </row>
    <row r="18" spans="1:11" ht="15.95" customHeight="1" x14ac:dyDescent="0.25">
      <c r="A18" s="1012" t="s">
        <v>1452</v>
      </c>
      <c r="B18" s="338" t="s">
        <v>1453</v>
      </c>
      <c r="C18" s="338" t="s">
        <v>1453</v>
      </c>
      <c r="D18" s="338" t="s">
        <v>1444</v>
      </c>
      <c r="E18" s="338"/>
      <c r="F18" s="338"/>
      <c r="G18" s="338"/>
      <c r="H18" s="1020" t="s">
        <v>774</v>
      </c>
      <c r="I18" s="1020" t="s">
        <v>774</v>
      </c>
      <c r="J18" s="338" t="s">
        <v>1454</v>
      </c>
      <c r="K18" s="1015">
        <v>0</v>
      </c>
    </row>
    <row r="19" spans="1:11" ht="15.95" customHeight="1" x14ac:dyDescent="0.25">
      <c r="A19" s="1012" t="s">
        <v>1455</v>
      </c>
      <c r="B19" s="338" t="s">
        <v>1453</v>
      </c>
      <c r="C19" s="338" t="s">
        <v>1453</v>
      </c>
      <c r="D19" s="338"/>
      <c r="E19" s="338"/>
      <c r="F19" s="338"/>
      <c r="G19" s="338"/>
      <c r="H19" s="1020">
        <v>200</v>
      </c>
      <c r="I19" s="1020">
        <v>1500</v>
      </c>
      <c r="J19" s="338" t="s">
        <v>1445</v>
      </c>
      <c r="K19" s="1015">
        <v>0</v>
      </c>
    </row>
    <row r="20" spans="1:11" ht="15.95" customHeight="1" x14ac:dyDescent="0.25">
      <c r="A20" s="1012" t="s">
        <v>1456</v>
      </c>
      <c r="B20" s="338" t="s">
        <v>917</v>
      </c>
      <c r="C20" s="338" t="s">
        <v>917</v>
      </c>
      <c r="D20" s="338"/>
      <c r="E20" s="338"/>
      <c r="F20" s="338"/>
      <c r="G20" s="338"/>
      <c r="H20" s="1020"/>
      <c r="I20" s="1020"/>
      <c r="J20" s="338" t="s">
        <v>1445</v>
      </c>
      <c r="K20" s="1015">
        <v>0</v>
      </c>
    </row>
    <row r="21" spans="1:11" s="110" customFormat="1" ht="15.95" customHeight="1" x14ac:dyDescent="0.25">
      <c r="A21" s="1021" t="s">
        <v>1410</v>
      </c>
      <c r="B21" s="995"/>
      <c r="C21" s="995"/>
      <c r="D21" s="995"/>
      <c r="E21" s="995"/>
      <c r="F21" s="995"/>
      <c r="G21" s="995"/>
      <c r="H21" s="995"/>
      <c r="I21" s="995"/>
      <c r="J21" s="995"/>
      <c r="K21" s="1022"/>
    </row>
    <row r="22" spans="1:11" s="204" customFormat="1" ht="15.95" customHeight="1" x14ac:dyDescent="0.25">
      <c r="A22" s="1021"/>
      <c r="B22" s="1001"/>
      <c r="C22" s="1001"/>
      <c r="D22" s="1001"/>
      <c r="E22" s="1001"/>
      <c r="F22" s="1001"/>
      <c r="G22" s="1001"/>
      <c r="H22" s="1001"/>
      <c r="I22" s="1001"/>
      <c r="J22" s="1001"/>
      <c r="K22" s="1023"/>
    </row>
    <row r="23" spans="1:11" ht="15.95" customHeight="1" x14ac:dyDescent="0.25">
      <c r="A23" s="1012" t="s">
        <v>1415</v>
      </c>
      <c r="B23" s="990"/>
      <c r="C23" s="990"/>
      <c r="D23" s="990"/>
      <c r="E23" s="990"/>
      <c r="F23" s="990"/>
      <c r="G23" s="990"/>
      <c r="H23" s="990"/>
      <c r="I23" s="990"/>
      <c r="J23" s="990"/>
      <c r="K23" s="1024"/>
    </row>
    <row r="24" spans="1:11" ht="15.95" customHeight="1" x14ac:dyDescent="0.25">
      <c r="A24" s="1012" t="s">
        <v>169</v>
      </c>
      <c r="C24" s="338" t="s">
        <v>917</v>
      </c>
      <c r="D24" s="338"/>
      <c r="E24" s="338"/>
      <c r="F24" s="338"/>
      <c r="G24" s="1014">
        <v>770</v>
      </c>
      <c r="H24" s="338"/>
      <c r="I24" s="338"/>
      <c r="J24" s="338" t="s">
        <v>1445</v>
      </c>
      <c r="K24" s="1025">
        <v>0</v>
      </c>
    </row>
    <row r="25" spans="1:11" ht="15.95" customHeight="1" x14ac:dyDescent="0.25">
      <c r="A25" s="1012" t="s">
        <v>1457</v>
      </c>
      <c r="C25" s="338" t="s">
        <v>1453</v>
      </c>
      <c r="D25" s="338"/>
      <c r="E25" s="338"/>
      <c r="F25" s="338"/>
      <c r="G25" s="1014" t="s">
        <v>774</v>
      </c>
      <c r="H25" s="1014">
        <v>490</v>
      </c>
      <c r="I25" s="1014">
        <v>1680</v>
      </c>
      <c r="J25" s="338" t="s">
        <v>1445</v>
      </c>
      <c r="K25" s="1025">
        <v>0</v>
      </c>
    </row>
    <row r="26" spans="1:11" ht="15.95" customHeight="1" x14ac:dyDescent="0.25">
      <c r="A26" s="1012" t="s">
        <v>1458</v>
      </c>
      <c r="B26" s="338" t="s">
        <v>917</v>
      </c>
      <c r="C26" s="338" t="s">
        <v>1459</v>
      </c>
      <c r="D26" s="338"/>
      <c r="E26" s="338"/>
      <c r="F26" s="338"/>
      <c r="G26" s="1014" t="s">
        <v>774</v>
      </c>
      <c r="H26" s="1014">
        <v>560</v>
      </c>
      <c r="I26" s="1014">
        <v>4940</v>
      </c>
      <c r="J26" s="338" t="s">
        <v>1445</v>
      </c>
      <c r="K26" s="1025">
        <v>0</v>
      </c>
    </row>
    <row r="27" spans="1:11" ht="15.95" customHeight="1" x14ac:dyDescent="0.25">
      <c r="A27" s="1012" t="s">
        <v>183</v>
      </c>
      <c r="B27" s="338" t="s">
        <v>1453</v>
      </c>
      <c r="C27" s="338" t="s">
        <v>1459</v>
      </c>
      <c r="D27" s="338"/>
      <c r="E27" s="338"/>
      <c r="F27" s="338"/>
      <c r="G27" s="1014"/>
      <c r="H27" s="1014">
        <v>420</v>
      </c>
      <c r="I27" s="1014">
        <v>2220</v>
      </c>
      <c r="J27" s="338" t="s">
        <v>1445</v>
      </c>
      <c r="K27" s="1025">
        <v>0</v>
      </c>
    </row>
    <row r="28" spans="1:11" ht="15.95" customHeight="1" x14ac:dyDescent="0.25">
      <c r="A28" s="1012" t="s">
        <v>179</v>
      </c>
      <c r="B28" s="338" t="s">
        <v>917</v>
      </c>
      <c r="C28" s="338" t="s">
        <v>1460</v>
      </c>
      <c r="D28" s="338"/>
      <c r="E28" s="338"/>
      <c r="F28" s="338"/>
      <c r="G28" s="1014"/>
      <c r="H28" s="1014">
        <v>500</v>
      </c>
      <c r="I28" s="1014">
        <v>6000</v>
      </c>
      <c r="J28" s="338" t="s">
        <v>1445</v>
      </c>
      <c r="K28" s="1025">
        <v>0</v>
      </c>
    </row>
    <row r="29" spans="1:11" ht="15.95" customHeight="1" x14ac:dyDescent="0.25">
      <c r="A29" s="1012" t="s">
        <v>1461</v>
      </c>
      <c r="B29" s="338" t="s">
        <v>1453</v>
      </c>
      <c r="C29" s="338" t="s">
        <v>1460</v>
      </c>
      <c r="D29" s="338" t="s">
        <v>774</v>
      </c>
      <c r="E29" s="338"/>
      <c r="F29" s="338"/>
      <c r="G29" s="1014"/>
      <c r="H29" s="1014">
        <v>1820</v>
      </c>
      <c r="I29" s="1014">
        <v>5250</v>
      </c>
      <c r="J29" s="338" t="s">
        <v>1445</v>
      </c>
      <c r="K29" s="1025">
        <v>0</v>
      </c>
    </row>
    <row r="30" spans="1:11" ht="15.95" customHeight="1" x14ac:dyDescent="0.25">
      <c r="A30" s="1012" t="s">
        <v>240</v>
      </c>
      <c r="B30" s="338" t="s">
        <v>1448</v>
      </c>
      <c r="C30" s="338" t="s">
        <v>139</v>
      </c>
      <c r="D30" s="338"/>
      <c r="E30" s="338"/>
      <c r="F30" s="338"/>
      <c r="G30" s="338"/>
      <c r="H30" s="1014">
        <v>350</v>
      </c>
      <c r="I30" s="1014">
        <v>5320</v>
      </c>
      <c r="J30" s="338" t="s">
        <v>1445</v>
      </c>
      <c r="K30" s="1025">
        <v>0</v>
      </c>
    </row>
    <row r="31" spans="1:11" ht="15.95" customHeight="1" x14ac:dyDescent="0.25">
      <c r="A31" s="1012" t="s">
        <v>1462</v>
      </c>
      <c r="B31" s="990"/>
      <c r="C31" s="990"/>
      <c r="D31" s="990"/>
      <c r="E31" s="990"/>
      <c r="F31" s="990"/>
      <c r="G31" s="1026"/>
      <c r="H31" s="1026"/>
      <c r="I31" s="1026"/>
      <c r="J31" s="990"/>
      <c r="K31" s="1024"/>
    </row>
    <row r="32" spans="1:11" s="205" customFormat="1" ht="15.95" customHeight="1" x14ac:dyDescent="0.25">
      <c r="A32" s="1012"/>
      <c r="B32" s="338"/>
      <c r="C32" s="338"/>
      <c r="D32" s="338"/>
      <c r="E32" s="338"/>
      <c r="F32" s="338"/>
      <c r="G32" s="1014"/>
      <c r="H32" s="1014"/>
      <c r="I32" s="1014"/>
      <c r="J32" s="338"/>
      <c r="K32" s="1015"/>
    </row>
    <row r="33" spans="1:11" ht="15.95" customHeight="1" x14ac:dyDescent="0.25">
      <c r="A33" s="1012" t="s">
        <v>1429</v>
      </c>
      <c r="B33" s="990"/>
      <c r="C33" s="990"/>
      <c r="D33" s="990"/>
      <c r="E33" s="990"/>
      <c r="F33" s="990"/>
      <c r="G33" s="1026"/>
      <c r="H33" s="1026"/>
      <c r="I33" s="1026"/>
      <c r="J33" s="990"/>
      <c r="K33" s="1024"/>
    </row>
    <row r="34" spans="1:11" s="205" customFormat="1" ht="15.95" customHeight="1" x14ac:dyDescent="0.25">
      <c r="A34" s="1012" t="s">
        <v>1219</v>
      </c>
      <c r="B34" s="338" t="s">
        <v>1463</v>
      </c>
      <c r="C34" s="338" t="s">
        <v>1459</v>
      </c>
      <c r="D34" s="338"/>
      <c r="E34" s="338"/>
      <c r="F34" s="338"/>
      <c r="G34" s="1014"/>
      <c r="H34" s="1019">
        <v>420</v>
      </c>
      <c r="I34" s="1019">
        <v>770</v>
      </c>
      <c r="J34" s="338" t="s">
        <v>1445</v>
      </c>
      <c r="K34" s="1015">
        <v>0</v>
      </c>
    </row>
    <row r="35" spans="1:11" s="205" customFormat="1" ht="15.95" customHeight="1" x14ac:dyDescent="0.25">
      <c r="A35" s="1012"/>
      <c r="B35" s="338"/>
      <c r="C35" s="338"/>
      <c r="D35" s="338"/>
      <c r="E35" s="338"/>
      <c r="F35" s="338"/>
      <c r="G35" s="1014"/>
      <c r="H35" s="1014"/>
      <c r="I35" s="1014"/>
      <c r="J35" s="338"/>
      <c r="K35" s="1015"/>
    </row>
    <row r="36" spans="1:11" s="110" customFormat="1" ht="15.95" customHeight="1" x14ac:dyDescent="0.25">
      <c r="A36" s="1021" t="s">
        <v>1464</v>
      </c>
      <c r="B36" s="995"/>
      <c r="C36" s="995"/>
      <c r="D36" s="995"/>
      <c r="E36" s="995"/>
      <c r="F36" s="995"/>
      <c r="G36" s="1027"/>
      <c r="H36" s="1027"/>
      <c r="I36" s="1027"/>
      <c r="J36" s="995"/>
      <c r="K36" s="1022"/>
    </row>
    <row r="37" spans="1:11" s="204" customFormat="1" ht="15.95" customHeight="1" x14ac:dyDescent="0.25">
      <c r="A37" s="1012" t="s">
        <v>1465</v>
      </c>
      <c r="B37" s="1001"/>
      <c r="C37" s="1001"/>
      <c r="D37" s="1001"/>
      <c r="E37" s="1001"/>
      <c r="F37" s="1001"/>
      <c r="G37" s="1028"/>
      <c r="H37" s="1028"/>
      <c r="I37" s="1028"/>
      <c r="J37" s="338" t="s">
        <v>1466</v>
      </c>
      <c r="K37" s="1023">
        <v>0</v>
      </c>
    </row>
    <row r="38" spans="1:11" s="204" customFormat="1" ht="15.95" customHeight="1" x14ac:dyDescent="0.25">
      <c r="A38" s="1012" t="s">
        <v>1467</v>
      </c>
      <c r="B38" s="1001"/>
      <c r="C38" s="1001"/>
      <c r="D38" s="1001"/>
      <c r="E38" s="1001"/>
      <c r="F38" s="1001"/>
      <c r="G38" s="1028"/>
      <c r="H38" s="1028"/>
      <c r="I38" s="1028"/>
      <c r="J38" s="338" t="s">
        <v>1466</v>
      </c>
      <c r="K38" s="1023">
        <v>0</v>
      </c>
    </row>
    <row r="39" spans="1:11" s="204" customFormat="1" ht="15.95" customHeight="1" x14ac:dyDescent="0.25">
      <c r="A39" s="1012" t="s">
        <v>1468</v>
      </c>
      <c r="B39" s="1001"/>
      <c r="C39" s="1001"/>
      <c r="D39" s="1001"/>
      <c r="E39" s="1001"/>
      <c r="F39" s="1001"/>
      <c r="G39" s="1028"/>
      <c r="H39" s="1028"/>
      <c r="I39" s="1028"/>
      <c r="J39" s="338" t="s">
        <v>1445</v>
      </c>
      <c r="K39" s="1023">
        <v>0</v>
      </c>
    </row>
    <row r="40" spans="1:11" ht="15.95" customHeight="1" x14ac:dyDescent="0.25">
      <c r="A40" s="1012" t="s">
        <v>774</v>
      </c>
      <c r="B40" s="990"/>
      <c r="C40" s="990"/>
      <c r="D40" s="990"/>
      <c r="E40" s="990"/>
      <c r="F40" s="990"/>
      <c r="G40" s="1026"/>
      <c r="H40" s="1026"/>
      <c r="I40" s="1026"/>
      <c r="J40" s="990"/>
      <c r="K40" s="1024"/>
    </row>
    <row r="41" spans="1:11" ht="15.95" customHeight="1" x14ac:dyDescent="0.25">
      <c r="A41" s="1029"/>
      <c r="B41" s="1005"/>
      <c r="C41" s="1005"/>
      <c r="D41" s="1005"/>
      <c r="E41" s="1005"/>
      <c r="F41" s="1005"/>
      <c r="G41" s="1005"/>
      <c r="H41" s="1005"/>
      <c r="I41" s="1005"/>
      <c r="J41" s="1005"/>
      <c r="K41" s="1030">
        <f>SUM(K10:K40)</f>
        <v>0</v>
      </c>
    </row>
    <row r="42" spans="1:11" x14ac:dyDescent="0.25">
      <c r="A42" s="1031"/>
      <c r="B42" s="1032"/>
      <c r="C42" s="1032"/>
      <c r="D42" s="1032"/>
      <c r="E42" s="1032"/>
      <c r="F42" s="1032"/>
      <c r="G42" s="1032"/>
      <c r="H42" s="1032"/>
      <c r="I42" s="1032"/>
      <c r="J42" s="1032"/>
      <c r="K42" s="1032" t="s">
        <v>774</v>
      </c>
    </row>
    <row r="43" spans="1:11" x14ac:dyDescent="0.25">
      <c r="K43" s="226" t="s">
        <v>774</v>
      </c>
    </row>
    <row r="44" spans="1:11" x14ac:dyDescent="0.25">
      <c r="K44" s="75" t="s">
        <v>774</v>
      </c>
    </row>
    <row r="45" spans="1:11" x14ac:dyDescent="0.25">
      <c r="K45" s="226" t="s">
        <v>774</v>
      </c>
    </row>
    <row r="46" spans="1:11" x14ac:dyDescent="0.25">
      <c r="K46" s="75" t="s">
        <v>774</v>
      </c>
    </row>
    <row r="47" spans="1:11" x14ac:dyDescent="0.25">
      <c r="K47" s="226" t="s">
        <v>774</v>
      </c>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9" scale="84" orientation="landscape"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84"/>
  <sheetViews>
    <sheetView showGridLines="0" view="pageBreakPreview" zoomScale="80" zoomScaleSheetLayoutView="80" workbookViewId="0">
      <pane xSplit="1" ySplit="8" topLeftCell="D9" activePane="bottomRight" state="frozen"/>
      <selection pane="topRight" activeCell="B1" sqref="B1"/>
      <selection pane="bottomLeft" activeCell="A9" sqref="A9"/>
      <selection pane="bottomRight" activeCell="J94" sqref="J94"/>
    </sheetView>
  </sheetViews>
  <sheetFormatPr baseColWidth="10" defaultRowHeight="15" x14ac:dyDescent="0.25"/>
  <cols>
    <col min="1" max="1" width="73.28515625" style="75" customWidth="1"/>
    <col min="2" max="2" width="27.140625" style="75" hidden="1" customWidth="1"/>
    <col min="3" max="6" width="17.7109375" style="75" customWidth="1"/>
    <col min="7" max="7" width="17.7109375" style="213" customWidth="1"/>
    <col min="8" max="9" width="13.42578125" style="213" customWidth="1"/>
    <col min="10" max="10" width="42.5703125" style="75" customWidth="1"/>
    <col min="11" max="11" width="19.5703125" style="75" customWidth="1"/>
    <col min="12" max="12" width="1.28515625" style="75" customWidth="1"/>
    <col min="13" max="13" width="50.7109375" style="75" customWidth="1"/>
    <col min="14" max="14" width="13.42578125" style="75" bestFit="1" customWidth="1"/>
    <col min="15" max="16384" width="11.42578125" style="75"/>
  </cols>
  <sheetData>
    <row r="1" spans="1:13" s="110" customFormat="1" x14ac:dyDescent="0.25">
      <c r="A1" s="1033" t="s">
        <v>107</v>
      </c>
      <c r="B1" s="111"/>
      <c r="C1" s="111"/>
      <c r="D1" s="111"/>
      <c r="E1" s="111"/>
      <c r="F1" s="111"/>
      <c r="G1" s="198"/>
      <c r="H1" s="198"/>
      <c r="I1" s="198"/>
      <c r="J1" s="111"/>
      <c r="K1" s="112" t="s">
        <v>109</v>
      </c>
    </row>
    <row r="2" spans="1:13" s="110" customFormat="1" x14ac:dyDescent="0.25">
      <c r="A2" s="199" t="s">
        <v>1469</v>
      </c>
      <c r="G2" s="200"/>
      <c r="H2" s="200"/>
      <c r="I2" s="200"/>
    </row>
    <row r="3" spans="1:13" s="110" customFormat="1" x14ac:dyDescent="0.25">
      <c r="A3" s="1034" t="s">
        <v>110</v>
      </c>
      <c r="B3" s="111"/>
      <c r="C3" s="111"/>
      <c r="D3" s="111"/>
      <c r="E3" s="111"/>
      <c r="F3" s="111"/>
      <c r="G3" s="198"/>
      <c r="H3" s="198"/>
      <c r="I3" s="198"/>
      <c r="J3" s="111"/>
      <c r="K3" s="111"/>
    </row>
    <row r="4" spans="1:13" s="110" customFormat="1" x14ac:dyDescent="0.25">
      <c r="A4" s="1033" t="s">
        <v>111</v>
      </c>
      <c r="B4" s="111"/>
      <c r="C4" s="111"/>
      <c r="D4" s="111"/>
      <c r="E4" s="111"/>
      <c r="F4" s="111"/>
      <c r="G4" s="198"/>
      <c r="H4" s="198"/>
      <c r="I4" s="198"/>
      <c r="J4" s="111"/>
      <c r="K4" s="111"/>
    </row>
    <row r="5" spans="1:13" s="110" customFormat="1" x14ac:dyDescent="0.25">
      <c r="A5" s="199" t="s">
        <v>1470</v>
      </c>
      <c r="G5" s="200"/>
      <c r="H5" s="200"/>
      <c r="I5" s="200"/>
    </row>
    <row r="6" spans="1:13" s="110" customFormat="1" x14ac:dyDescent="0.25">
      <c r="A6" s="114" t="s">
        <v>112</v>
      </c>
      <c r="B6" s="114" t="s">
        <v>113</v>
      </c>
      <c r="C6" s="114" t="s">
        <v>114</v>
      </c>
      <c r="D6" s="114"/>
      <c r="E6" s="115" t="s">
        <v>115</v>
      </c>
      <c r="F6" s="115"/>
      <c r="G6" s="201" t="s">
        <v>116</v>
      </c>
      <c r="H6" s="1035" t="s">
        <v>117</v>
      </c>
      <c r="I6" s="1035"/>
      <c r="J6" s="114" t="s">
        <v>118</v>
      </c>
      <c r="K6" s="114" t="s">
        <v>119</v>
      </c>
    </row>
    <row r="7" spans="1:13" s="116" customFormat="1" x14ac:dyDescent="0.25">
      <c r="A7" s="64" t="s">
        <v>120</v>
      </c>
      <c r="B7" s="61" t="s">
        <v>121</v>
      </c>
      <c r="C7" s="61" t="s">
        <v>122</v>
      </c>
      <c r="D7" s="61" t="s">
        <v>123</v>
      </c>
      <c r="E7" s="61" t="s">
        <v>124</v>
      </c>
      <c r="F7" s="61"/>
      <c r="G7" s="1036" t="s">
        <v>125</v>
      </c>
      <c r="H7" s="1036" t="s">
        <v>126</v>
      </c>
      <c r="I7" s="1036"/>
      <c r="J7" s="61" t="s">
        <v>298</v>
      </c>
      <c r="K7" s="73" t="s">
        <v>128</v>
      </c>
      <c r="M7" s="1037" t="s">
        <v>1471</v>
      </c>
    </row>
    <row r="8" spans="1:13" s="116" customFormat="1" x14ac:dyDescent="0.25">
      <c r="A8" s="64"/>
      <c r="B8" s="61"/>
      <c r="C8" s="61"/>
      <c r="D8" s="61"/>
      <c r="E8" s="117" t="s">
        <v>129</v>
      </c>
      <c r="F8" s="117" t="s">
        <v>130</v>
      </c>
      <c r="G8" s="1036"/>
      <c r="H8" s="202" t="s">
        <v>129</v>
      </c>
      <c r="I8" s="202" t="s">
        <v>130</v>
      </c>
      <c r="J8" s="61"/>
      <c r="K8" s="73"/>
      <c r="M8" s="1037"/>
    </row>
    <row r="9" spans="1:13" ht="15.95" customHeight="1" x14ac:dyDescent="0.25">
      <c r="A9" s="118" t="s">
        <v>1393</v>
      </c>
      <c r="B9" s="119"/>
      <c r="C9" s="374"/>
      <c r="D9" s="119"/>
      <c r="E9" s="119"/>
      <c r="F9" s="119"/>
      <c r="G9" s="119"/>
      <c r="H9" s="119"/>
      <c r="I9" s="119"/>
      <c r="J9" s="119"/>
      <c r="K9" s="120">
        <f>+K10</f>
        <v>0</v>
      </c>
    </row>
    <row r="10" spans="1:13" ht="15.95" customHeight="1" x14ac:dyDescent="0.25">
      <c r="A10" s="1038" t="s">
        <v>1472</v>
      </c>
      <c r="B10" s="338"/>
      <c r="C10" s="338"/>
      <c r="D10" s="338"/>
      <c r="E10" s="338"/>
      <c r="F10" s="338"/>
      <c r="G10" s="1039"/>
      <c r="H10" s="1039"/>
      <c r="I10" s="1039"/>
      <c r="J10" s="338"/>
      <c r="K10" s="1039"/>
    </row>
    <row r="11" spans="1:13" ht="15.95" customHeight="1" x14ac:dyDescent="0.25">
      <c r="A11" s="1038"/>
      <c r="B11" s="338"/>
      <c r="C11" s="338"/>
      <c r="D11" s="338"/>
      <c r="E11" s="338"/>
      <c r="F11" s="338"/>
      <c r="G11" s="1039"/>
      <c r="H11" s="1039"/>
      <c r="I11" s="1039"/>
      <c r="J11" s="338"/>
      <c r="K11" s="1039"/>
    </row>
    <row r="12" spans="1:13" ht="15.95" customHeight="1" x14ac:dyDescent="0.25">
      <c r="A12" s="118" t="s">
        <v>1394</v>
      </c>
      <c r="B12" s="119"/>
      <c r="C12" s="119"/>
      <c r="D12" s="119"/>
      <c r="E12" s="119"/>
      <c r="F12" s="119"/>
      <c r="G12" s="119"/>
      <c r="H12" s="119"/>
      <c r="I12" s="119"/>
      <c r="J12" s="119"/>
      <c r="K12" s="120">
        <f>SUM(K13:K26)</f>
        <v>489463000</v>
      </c>
    </row>
    <row r="13" spans="1:13" ht="15.95" customHeight="1" x14ac:dyDescent="0.25">
      <c r="A13" s="1038" t="s">
        <v>1473</v>
      </c>
      <c r="B13" s="338" t="s">
        <v>1474</v>
      </c>
      <c r="C13" s="338" t="s">
        <v>139</v>
      </c>
      <c r="D13" s="1040">
        <v>1.4E-2</v>
      </c>
      <c r="E13" s="1041">
        <v>1.5E-3</v>
      </c>
      <c r="F13" s="1013">
        <v>0.04</v>
      </c>
      <c r="G13" s="1039">
        <v>0</v>
      </c>
      <c r="H13" s="1039">
        <v>1208.33</v>
      </c>
      <c r="I13" s="1039">
        <v>23125</v>
      </c>
      <c r="J13" s="338" t="s">
        <v>1475</v>
      </c>
      <c r="K13" s="1039">
        <f>+[2]Hoja1!$G$12+[2]Hoja1!$G$13</f>
        <v>157067000</v>
      </c>
      <c r="M13" s="75" t="s">
        <v>1476</v>
      </c>
    </row>
    <row r="14" spans="1:13" ht="15.95" customHeight="1" x14ac:dyDescent="0.25">
      <c r="A14" s="1038" t="s">
        <v>374</v>
      </c>
      <c r="B14" s="338" t="s">
        <v>1477</v>
      </c>
      <c r="C14" s="338" t="s">
        <v>1478</v>
      </c>
      <c r="D14" s="1040" t="s">
        <v>843</v>
      </c>
      <c r="E14" s="1040" t="s">
        <v>843</v>
      </c>
      <c r="F14" s="1040" t="s">
        <v>843</v>
      </c>
      <c r="G14" s="1039">
        <v>0</v>
      </c>
      <c r="H14" s="1039">
        <v>31.55</v>
      </c>
      <c r="I14" s="1039">
        <v>348.96</v>
      </c>
      <c r="J14" s="338" t="s">
        <v>1479</v>
      </c>
      <c r="K14" s="1039">
        <f>+[2]Hoja1!$G$10+[2]Hoja1!$G$11</f>
        <v>100431000</v>
      </c>
      <c r="M14" s="75" t="s">
        <v>1480</v>
      </c>
    </row>
    <row r="15" spans="1:13" ht="15.95" customHeight="1" x14ac:dyDescent="0.25">
      <c r="A15" s="1038" t="s">
        <v>1481</v>
      </c>
      <c r="B15" s="338" t="s">
        <v>1482</v>
      </c>
      <c r="C15" s="338" t="s">
        <v>306</v>
      </c>
      <c r="D15" s="338" t="s">
        <v>843</v>
      </c>
      <c r="E15" s="338"/>
      <c r="F15" s="338"/>
      <c r="G15" s="1039">
        <v>0</v>
      </c>
      <c r="H15" s="1039">
        <v>36.11</v>
      </c>
      <c r="I15" s="1039">
        <v>172.24</v>
      </c>
      <c r="J15" s="338" t="s">
        <v>1483</v>
      </c>
      <c r="K15" s="1039">
        <f>+[2]Hoja1!$G$37+[2]Hoja1!$G$38</f>
        <v>61833000</v>
      </c>
      <c r="M15" s="75" t="s">
        <v>1484</v>
      </c>
    </row>
    <row r="16" spans="1:13" ht="15.95" customHeight="1" x14ac:dyDescent="0.25">
      <c r="A16" s="1038" t="s">
        <v>1485</v>
      </c>
      <c r="B16" s="338" t="s">
        <v>1486</v>
      </c>
      <c r="C16" s="338" t="s">
        <v>1487</v>
      </c>
      <c r="D16" s="1040">
        <v>0.2</v>
      </c>
      <c r="E16" s="338"/>
      <c r="F16" s="338"/>
      <c r="G16" s="1039">
        <v>0</v>
      </c>
      <c r="H16" s="1039"/>
      <c r="I16" s="1039"/>
      <c r="J16" s="338" t="s">
        <v>1488</v>
      </c>
      <c r="K16" s="1039">
        <f>+[2]Hoja1!$G$19</f>
        <v>51517000</v>
      </c>
      <c r="M16" s="75" t="s">
        <v>1489</v>
      </c>
    </row>
    <row r="17" spans="1:14" ht="15.95" customHeight="1" x14ac:dyDescent="0.25">
      <c r="A17" s="1038" t="s">
        <v>1490</v>
      </c>
      <c r="B17" s="338" t="s">
        <v>1491</v>
      </c>
      <c r="C17" s="338" t="s">
        <v>139</v>
      </c>
      <c r="D17" s="1042">
        <v>8.6956000000000006E-2</v>
      </c>
      <c r="E17" s="338"/>
      <c r="F17" s="338"/>
      <c r="G17" s="1039">
        <v>0</v>
      </c>
      <c r="H17" s="1039"/>
      <c r="I17" s="1039"/>
      <c r="J17" s="1043" t="s">
        <v>1492</v>
      </c>
      <c r="K17" s="1039">
        <f>+[2]Hoja1!$G$34</f>
        <v>46656000</v>
      </c>
      <c r="M17" s="75" t="s">
        <v>1493</v>
      </c>
    </row>
    <row r="18" spans="1:14" s="203" customFormat="1" x14ac:dyDescent="0.25">
      <c r="A18" s="1038" t="s">
        <v>1494</v>
      </c>
      <c r="B18" s="338" t="s">
        <v>1491</v>
      </c>
      <c r="C18" s="338" t="s">
        <v>139</v>
      </c>
      <c r="D18" s="338" t="s">
        <v>843</v>
      </c>
      <c r="E18" s="1013">
        <v>0.04</v>
      </c>
      <c r="F18" s="1013">
        <v>0.12</v>
      </c>
      <c r="G18" s="1039">
        <v>0</v>
      </c>
      <c r="H18" s="1039"/>
      <c r="I18" s="1039"/>
      <c r="J18" s="338" t="s">
        <v>1495</v>
      </c>
      <c r="K18" s="1039">
        <f>+[2]Hoja1!$G$23</f>
        <v>36720000</v>
      </c>
      <c r="M18" s="203" t="s">
        <v>1496</v>
      </c>
    </row>
    <row r="19" spans="1:14" ht="15.95" customHeight="1" x14ac:dyDescent="0.25">
      <c r="A19" s="1038" t="s">
        <v>1497</v>
      </c>
      <c r="B19" s="338" t="s">
        <v>1498</v>
      </c>
      <c r="C19" s="338" t="s">
        <v>306</v>
      </c>
      <c r="D19" s="1013">
        <v>0.2</v>
      </c>
      <c r="E19" s="338"/>
      <c r="F19" s="338"/>
      <c r="G19" s="1039">
        <v>0</v>
      </c>
      <c r="H19" s="1039"/>
      <c r="I19" s="1039"/>
      <c r="J19" s="338" t="s">
        <v>1499</v>
      </c>
      <c r="K19" s="1039">
        <f>+[2]Hoja1!$G$40</f>
        <v>12367000</v>
      </c>
      <c r="M19" s="75" t="s">
        <v>1500</v>
      </c>
    </row>
    <row r="20" spans="1:14" ht="15.95" customHeight="1" x14ac:dyDescent="0.25">
      <c r="A20" s="1038" t="s">
        <v>1501</v>
      </c>
      <c r="B20" s="338" t="s">
        <v>1502</v>
      </c>
      <c r="C20" s="338" t="s">
        <v>1503</v>
      </c>
      <c r="D20" s="1040">
        <v>0.06</v>
      </c>
      <c r="E20" s="338"/>
      <c r="F20" s="338"/>
      <c r="G20" s="1039">
        <v>0</v>
      </c>
      <c r="H20" s="1039"/>
      <c r="I20" s="1039"/>
      <c r="J20" s="338" t="s">
        <v>1504</v>
      </c>
      <c r="K20" s="1039">
        <f>+[2]Hoja1!$G$20</f>
        <v>6025000</v>
      </c>
      <c r="M20" s="75" t="s">
        <v>1505</v>
      </c>
    </row>
    <row r="21" spans="1:14" ht="15.95" customHeight="1" x14ac:dyDescent="0.25">
      <c r="A21" s="1038" t="s">
        <v>1506</v>
      </c>
      <c r="B21" s="338" t="s">
        <v>1507</v>
      </c>
      <c r="C21" s="338" t="s">
        <v>306</v>
      </c>
      <c r="D21" s="338" t="s">
        <v>843</v>
      </c>
      <c r="E21" s="338"/>
      <c r="F21" s="338"/>
      <c r="G21" s="1039">
        <v>0</v>
      </c>
      <c r="H21" s="1039">
        <v>88</v>
      </c>
      <c r="I21" s="1039">
        <v>137</v>
      </c>
      <c r="J21" s="338" t="s">
        <v>1508</v>
      </c>
      <c r="K21" s="1039">
        <f>+[2]Hoja1!$G$52</f>
        <v>5154000</v>
      </c>
      <c r="M21" s="75" t="s">
        <v>1509</v>
      </c>
    </row>
    <row r="22" spans="1:14" ht="15.95" customHeight="1" x14ac:dyDescent="0.25">
      <c r="A22" s="1038" t="s">
        <v>1510</v>
      </c>
      <c r="B22" s="338" t="s">
        <v>1511</v>
      </c>
      <c r="C22" s="338" t="s">
        <v>139</v>
      </c>
      <c r="D22" s="1013">
        <v>0.06</v>
      </c>
      <c r="E22" s="338"/>
      <c r="F22" s="338"/>
      <c r="G22" s="1039">
        <v>0</v>
      </c>
      <c r="H22" s="1039"/>
      <c r="I22" s="1039"/>
      <c r="J22" s="338" t="s">
        <v>1512</v>
      </c>
      <c r="K22" s="1039">
        <f>+[2]Hoja1!$G$48++[2]Hoja1!$G$49</f>
        <v>4296000</v>
      </c>
    </row>
    <row r="23" spans="1:14" ht="15.95" customHeight="1" x14ac:dyDescent="0.25">
      <c r="A23" s="1038" t="s">
        <v>1513</v>
      </c>
      <c r="B23" s="338" t="s">
        <v>1514</v>
      </c>
      <c r="C23" s="338" t="s">
        <v>139</v>
      </c>
      <c r="D23" s="338" t="s">
        <v>843</v>
      </c>
      <c r="E23" s="338"/>
      <c r="F23" s="338"/>
      <c r="G23" s="1039">
        <v>0</v>
      </c>
      <c r="H23" s="1039"/>
      <c r="I23" s="1039"/>
      <c r="J23" s="338" t="s">
        <v>1515</v>
      </c>
      <c r="K23" s="1039">
        <f>+[2]Hoja1!$G$76</f>
        <v>3660000</v>
      </c>
    </row>
    <row r="24" spans="1:14" ht="15.95" customHeight="1" x14ac:dyDescent="0.25">
      <c r="A24" s="1038" t="s">
        <v>1516</v>
      </c>
      <c r="B24" s="338" t="s">
        <v>1517</v>
      </c>
      <c r="C24" s="338" t="s">
        <v>139</v>
      </c>
      <c r="D24" s="338" t="s">
        <v>843</v>
      </c>
      <c r="E24" s="338"/>
      <c r="F24" s="338"/>
      <c r="G24" s="1039">
        <v>0</v>
      </c>
      <c r="H24" s="1039">
        <v>5900</v>
      </c>
      <c r="I24" s="1039">
        <v>25350</v>
      </c>
      <c r="J24" s="338" t="s">
        <v>1518</v>
      </c>
      <c r="K24" s="1039">
        <f>+[2]Hoja1!$G$53</f>
        <v>2497000</v>
      </c>
      <c r="M24" s="75" t="s">
        <v>1519</v>
      </c>
    </row>
    <row r="25" spans="1:14" ht="15.95" customHeight="1" x14ac:dyDescent="0.25">
      <c r="A25" s="1038" t="s">
        <v>1520</v>
      </c>
      <c r="B25" s="338" t="s">
        <v>1521</v>
      </c>
      <c r="C25" s="338" t="s">
        <v>145</v>
      </c>
      <c r="D25" s="338" t="s">
        <v>843</v>
      </c>
      <c r="E25" s="338"/>
      <c r="F25" s="338"/>
      <c r="G25" s="1039">
        <v>0</v>
      </c>
      <c r="H25" s="1039">
        <v>56000</v>
      </c>
      <c r="I25" s="1039">
        <v>310000</v>
      </c>
      <c r="J25" s="338" t="s">
        <v>1522</v>
      </c>
      <c r="K25" s="1039">
        <f>+[2]Hoja1!$G$51</f>
        <v>1240000</v>
      </c>
      <c r="M25" s="75" t="s">
        <v>1523</v>
      </c>
    </row>
    <row r="26" spans="1:14" ht="15.95" customHeight="1" x14ac:dyDescent="0.25">
      <c r="A26" s="1038"/>
      <c r="B26" s="338"/>
      <c r="C26" s="338"/>
      <c r="D26" s="338"/>
      <c r="E26" s="338"/>
      <c r="F26" s="338"/>
      <c r="G26" s="1039"/>
      <c r="H26" s="1039"/>
      <c r="I26" s="1039"/>
      <c r="J26" s="338"/>
      <c r="K26" s="1039"/>
    </row>
    <row r="27" spans="1:14" ht="15.95" customHeight="1" x14ac:dyDescent="0.25">
      <c r="A27" s="118" t="s">
        <v>1410</v>
      </c>
      <c r="B27" s="119"/>
      <c r="C27" s="119"/>
      <c r="D27" s="119"/>
      <c r="E27" s="119"/>
      <c r="F27" s="119"/>
      <c r="G27" s="119"/>
      <c r="H27" s="119"/>
      <c r="I27" s="119"/>
      <c r="J27" s="119"/>
      <c r="K27" s="120">
        <f>SUM(K28:K33)</f>
        <v>62239000</v>
      </c>
    </row>
    <row r="28" spans="1:14" s="204" customFormat="1" ht="15.95" customHeight="1" x14ac:dyDescent="0.25">
      <c r="A28" s="111" t="s">
        <v>1524</v>
      </c>
      <c r="B28" s="1001" t="s">
        <v>1525</v>
      </c>
      <c r="C28" s="1001" t="s">
        <v>139</v>
      </c>
      <c r="D28" s="1001" t="s">
        <v>843</v>
      </c>
      <c r="E28" s="1001"/>
      <c r="F28" s="1001"/>
      <c r="G28" s="1044">
        <v>0</v>
      </c>
      <c r="H28" s="1044"/>
      <c r="I28" s="1044"/>
      <c r="J28" s="338" t="s">
        <v>1526</v>
      </c>
      <c r="K28" s="1039">
        <f>+[2]Hoja1!$G$41</f>
        <v>58070000</v>
      </c>
      <c r="M28" s="204" t="s">
        <v>1527</v>
      </c>
    </row>
    <row r="29" spans="1:14" s="204" customFormat="1" ht="15.95" customHeight="1" x14ac:dyDescent="0.25">
      <c r="A29" s="1038" t="s">
        <v>1528</v>
      </c>
      <c r="B29" s="1001" t="s">
        <v>1525</v>
      </c>
      <c r="C29" s="1001" t="s">
        <v>139</v>
      </c>
      <c r="D29" s="1001" t="s">
        <v>843</v>
      </c>
      <c r="E29" s="1001"/>
      <c r="F29" s="1001"/>
      <c r="G29" s="1044">
        <v>0</v>
      </c>
      <c r="H29" s="1044"/>
      <c r="I29" s="1044"/>
      <c r="J29" s="338" t="s">
        <v>1526</v>
      </c>
      <c r="K29" s="1039">
        <f>+[2]Hoja1!$G$44</f>
        <v>2523000</v>
      </c>
      <c r="L29" s="110"/>
      <c r="M29" s="110" t="s">
        <v>1527</v>
      </c>
    </row>
    <row r="30" spans="1:14" s="204" customFormat="1" ht="15.95" customHeight="1" x14ac:dyDescent="0.25">
      <c r="A30" s="111" t="s">
        <v>1529</v>
      </c>
      <c r="B30" s="1001" t="s">
        <v>1525</v>
      </c>
      <c r="C30" s="1001" t="s">
        <v>139</v>
      </c>
      <c r="D30" s="1001" t="s">
        <v>843</v>
      </c>
      <c r="E30" s="1001"/>
      <c r="F30" s="1001"/>
      <c r="G30" s="1044">
        <v>0</v>
      </c>
      <c r="H30" s="1044"/>
      <c r="I30" s="1044"/>
      <c r="J30" s="338" t="s">
        <v>1526</v>
      </c>
      <c r="K30" s="1039">
        <f>+[2]Hoja1!$G$43</f>
        <v>877000</v>
      </c>
      <c r="M30" s="204" t="s">
        <v>1527</v>
      </c>
      <c r="N30" s="110"/>
    </row>
    <row r="31" spans="1:14" s="110" customFormat="1" ht="15.95" customHeight="1" x14ac:dyDescent="0.25">
      <c r="A31" s="1038" t="s">
        <v>1530</v>
      </c>
      <c r="B31" s="1001" t="s">
        <v>1525</v>
      </c>
      <c r="C31" s="1001" t="s">
        <v>139</v>
      </c>
      <c r="D31" s="1001" t="s">
        <v>843</v>
      </c>
      <c r="E31" s="1001"/>
      <c r="F31" s="1001"/>
      <c r="G31" s="1044">
        <v>0</v>
      </c>
      <c r="H31" s="1044"/>
      <c r="I31" s="1044"/>
      <c r="J31" s="338" t="s">
        <v>1526</v>
      </c>
      <c r="K31" s="1039">
        <f>+[2]Hoja1!$G$45</f>
        <v>673000</v>
      </c>
      <c r="L31" s="204"/>
      <c r="M31" s="204" t="s">
        <v>1527</v>
      </c>
      <c r="N31" s="204"/>
    </row>
    <row r="32" spans="1:14" s="110" customFormat="1" ht="15.95" customHeight="1" x14ac:dyDescent="0.25">
      <c r="A32" s="111" t="s">
        <v>1531</v>
      </c>
      <c r="B32" s="1001" t="s">
        <v>1525</v>
      </c>
      <c r="C32" s="1001" t="s">
        <v>139</v>
      </c>
      <c r="D32" s="1001" t="s">
        <v>843</v>
      </c>
      <c r="E32" s="1001"/>
      <c r="F32" s="1001"/>
      <c r="G32" s="1044">
        <v>0</v>
      </c>
      <c r="H32" s="1044"/>
      <c r="I32" s="1044"/>
      <c r="J32" s="338" t="s">
        <v>1526</v>
      </c>
      <c r="K32" s="1039">
        <f>+[2]Hoja1!$G$42</f>
        <v>96000</v>
      </c>
      <c r="M32" s="110" t="s">
        <v>1527</v>
      </c>
    </row>
    <row r="33" spans="1:13" s="110" customFormat="1" ht="15.95" customHeight="1" x14ac:dyDescent="0.25">
      <c r="A33" s="111"/>
      <c r="B33" s="1001"/>
      <c r="C33" s="1001"/>
      <c r="D33" s="1001"/>
      <c r="E33" s="1001"/>
      <c r="F33" s="1001"/>
      <c r="G33" s="1044"/>
      <c r="H33" s="1044"/>
      <c r="I33" s="1044"/>
      <c r="J33" s="338"/>
      <c r="K33" s="1039"/>
      <c r="L33" s="204"/>
      <c r="M33" s="204"/>
    </row>
    <row r="34" spans="1:13" ht="15.95" customHeight="1" x14ac:dyDescent="0.25">
      <c r="A34" s="118" t="s">
        <v>1415</v>
      </c>
      <c r="B34" s="119"/>
      <c r="C34" s="119"/>
      <c r="D34" s="119"/>
      <c r="E34" s="119"/>
      <c r="F34" s="119"/>
      <c r="G34" s="119"/>
      <c r="H34" s="119"/>
      <c r="I34" s="119"/>
      <c r="J34" s="119"/>
      <c r="K34" s="120">
        <f>SUM(K35:K54)</f>
        <v>30198000</v>
      </c>
    </row>
    <row r="35" spans="1:13" ht="15.95" customHeight="1" x14ac:dyDescent="0.25">
      <c r="A35" s="1038" t="s">
        <v>1532</v>
      </c>
      <c r="B35" s="338" t="s">
        <v>1533</v>
      </c>
      <c r="C35" s="338" t="s">
        <v>145</v>
      </c>
      <c r="D35" s="338" t="s">
        <v>843</v>
      </c>
      <c r="E35" s="338"/>
      <c r="F35" s="338"/>
      <c r="G35" s="1039">
        <v>0</v>
      </c>
      <c r="H35" s="1039">
        <v>850</v>
      </c>
      <c r="I35" s="1039">
        <v>3850</v>
      </c>
      <c r="J35" s="338" t="s">
        <v>1534</v>
      </c>
      <c r="K35" s="1039">
        <f>+[2]Hoja1!$G$16+[2]Hoja1!$G$17</f>
        <v>6123000</v>
      </c>
      <c r="M35" s="75" t="s">
        <v>1535</v>
      </c>
    </row>
    <row r="36" spans="1:13" ht="15.95" customHeight="1" x14ac:dyDescent="0.25">
      <c r="A36" s="1038" t="s">
        <v>1536</v>
      </c>
      <c r="B36" s="338" t="s">
        <v>1537</v>
      </c>
      <c r="C36" s="338" t="s">
        <v>1538</v>
      </c>
      <c r="D36" s="338" t="s">
        <v>843</v>
      </c>
      <c r="E36" s="338"/>
      <c r="F36" s="338"/>
      <c r="G36" s="1039">
        <v>0</v>
      </c>
      <c r="H36" s="1039">
        <v>8400</v>
      </c>
      <c r="I36" s="1039">
        <v>102600</v>
      </c>
      <c r="J36" s="338" t="s">
        <v>1539</v>
      </c>
      <c r="K36" s="1039">
        <f>+[2]Hoja1!$G$46</f>
        <v>5880000</v>
      </c>
      <c r="M36" s="75" t="s">
        <v>1540</v>
      </c>
    </row>
    <row r="37" spans="1:13" ht="15.95" customHeight="1" x14ac:dyDescent="0.25">
      <c r="A37" s="1038" t="s">
        <v>1541</v>
      </c>
      <c r="B37" s="338" t="s">
        <v>1533</v>
      </c>
      <c r="C37" s="338" t="s">
        <v>1453</v>
      </c>
      <c r="D37" s="338" t="s">
        <v>843</v>
      </c>
      <c r="E37" s="338"/>
      <c r="F37" s="338"/>
      <c r="G37" s="1039">
        <v>0</v>
      </c>
      <c r="H37" s="1039">
        <v>1900</v>
      </c>
      <c r="I37" s="1039">
        <v>5300</v>
      </c>
      <c r="J37" s="338" t="s">
        <v>1542</v>
      </c>
      <c r="K37" s="1039">
        <f>+[2]Hoja1!$G$18</f>
        <v>5644000</v>
      </c>
      <c r="M37" s="75" t="s">
        <v>1543</v>
      </c>
    </row>
    <row r="38" spans="1:13" ht="15.95" customHeight="1" x14ac:dyDescent="0.25">
      <c r="A38" s="1038" t="s">
        <v>1544</v>
      </c>
      <c r="B38" s="338" t="s">
        <v>1533</v>
      </c>
      <c r="C38" s="338" t="s">
        <v>1453</v>
      </c>
      <c r="D38" s="338" t="s">
        <v>843</v>
      </c>
      <c r="E38" s="338"/>
      <c r="F38" s="338"/>
      <c r="G38" s="1039">
        <v>0</v>
      </c>
      <c r="H38" s="1039">
        <v>180</v>
      </c>
      <c r="I38" s="1039">
        <v>4980</v>
      </c>
      <c r="J38" s="338" t="s">
        <v>1545</v>
      </c>
      <c r="K38" s="1039">
        <f>+[2]Hoja1!$G$25</f>
        <v>3780000</v>
      </c>
      <c r="M38" s="75" t="s">
        <v>1546</v>
      </c>
    </row>
    <row r="39" spans="1:13" ht="15.95" customHeight="1" x14ac:dyDescent="0.25">
      <c r="A39" s="1038" t="s">
        <v>1547</v>
      </c>
      <c r="B39" s="338" t="s">
        <v>1548</v>
      </c>
      <c r="C39" s="338" t="s">
        <v>1549</v>
      </c>
      <c r="D39" s="338" t="s">
        <v>843</v>
      </c>
      <c r="E39" s="338"/>
      <c r="F39" s="338"/>
      <c r="G39" s="1039">
        <v>0</v>
      </c>
      <c r="H39" s="1039"/>
      <c r="I39" s="1039"/>
      <c r="J39" s="338" t="s">
        <v>1550</v>
      </c>
      <c r="K39" s="1039">
        <f>+[2]Hoja1!$G$32+[2]Hoja1!$G$33</f>
        <v>2157000</v>
      </c>
      <c r="M39" s="75" t="s">
        <v>1551</v>
      </c>
    </row>
    <row r="40" spans="1:13" ht="15.95" customHeight="1" x14ac:dyDescent="0.25">
      <c r="A40" s="1038" t="s">
        <v>1552</v>
      </c>
      <c r="B40" s="338" t="s">
        <v>1553</v>
      </c>
      <c r="C40" s="338" t="s">
        <v>1453</v>
      </c>
      <c r="D40" s="338" t="s">
        <v>843</v>
      </c>
      <c r="E40" s="338"/>
      <c r="F40" s="338"/>
      <c r="G40" s="1039">
        <v>0</v>
      </c>
      <c r="H40" s="1039">
        <v>680</v>
      </c>
      <c r="I40" s="1039">
        <v>4980</v>
      </c>
      <c r="J40" s="338" t="s">
        <v>1554</v>
      </c>
      <c r="K40" s="1039">
        <f>+[2]Hoja1!$G$39</f>
        <v>1408000</v>
      </c>
    </row>
    <row r="41" spans="1:13" ht="15.95" customHeight="1" x14ac:dyDescent="0.25">
      <c r="A41" s="1038" t="s">
        <v>1555</v>
      </c>
      <c r="B41" s="338" t="s">
        <v>1556</v>
      </c>
      <c r="C41" s="338" t="s">
        <v>139</v>
      </c>
      <c r="D41" s="1040">
        <v>2.5000000000000001E-2</v>
      </c>
      <c r="E41" s="338"/>
      <c r="F41" s="338"/>
      <c r="G41" s="1039">
        <v>0</v>
      </c>
      <c r="H41" s="1039"/>
      <c r="I41" s="1039"/>
      <c r="J41" s="338" t="s">
        <v>1557</v>
      </c>
      <c r="K41" s="1039">
        <f>+[2]Hoja1!$G$14</f>
        <v>1260000</v>
      </c>
    </row>
    <row r="42" spans="1:13" ht="15.95" customHeight="1" x14ac:dyDescent="0.25">
      <c r="A42" s="1038" t="s">
        <v>1558</v>
      </c>
      <c r="B42" s="338" t="s">
        <v>1559</v>
      </c>
      <c r="C42" s="338" t="s">
        <v>1560</v>
      </c>
      <c r="D42" s="338" t="s">
        <v>843</v>
      </c>
      <c r="E42" s="338"/>
      <c r="F42" s="338"/>
      <c r="G42" s="1039">
        <v>0</v>
      </c>
      <c r="H42" s="1039">
        <v>400</v>
      </c>
      <c r="I42" s="1039">
        <v>700</v>
      </c>
      <c r="J42" s="338" t="s">
        <v>1561</v>
      </c>
      <c r="K42" s="1039">
        <f>+[2]Hoja1!$G$47</f>
        <v>1140000</v>
      </c>
      <c r="M42" s="75" t="s">
        <v>1562</v>
      </c>
    </row>
    <row r="43" spans="1:13" ht="15.95" customHeight="1" x14ac:dyDescent="0.25">
      <c r="A43" s="1038" t="s">
        <v>1563</v>
      </c>
      <c r="B43" s="338"/>
      <c r="C43" s="338" t="s">
        <v>1564</v>
      </c>
      <c r="D43" s="338"/>
      <c r="E43" s="338"/>
      <c r="F43" s="338"/>
      <c r="G43" s="1039">
        <v>0</v>
      </c>
      <c r="H43" s="1039"/>
      <c r="I43" s="1039"/>
      <c r="J43" s="338"/>
      <c r="K43" s="1039">
        <f>+[2]Hoja1!$G$54</f>
        <v>1068000</v>
      </c>
    </row>
    <row r="44" spans="1:13" ht="15.95" customHeight="1" x14ac:dyDescent="0.25">
      <c r="A44" s="1038" t="s">
        <v>1565</v>
      </c>
      <c r="B44" s="338" t="s">
        <v>1533</v>
      </c>
      <c r="C44" s="338" t="s">
        <v>1453</v>
      </c>
      <c r="D44" s="1040">
        <v>4.0000000000000001E-3</v>
      </c>
      <c r="E44" s="338"/>
      <c r="F44" s="338"/>
      <c r="G44" s="1039">
        <v>0</v>
      </c>
      <c r="H44" s="1039">
        <v>400</v>
      </c>
      <c r="I44" s="1039">
        <v>6060</v>
      </c>
      <c r="J44" s="338" t="s">
        <v>1566</v>
      </c>
      <c r="K44" s="1039">
        <f>+[2]Hoja1!$G$27</f>
        <v>588000</v>
      </c>
      <c r="M44" s="75" t="s">
        <v>1567</v>
      </c>
    </row>
    <row r="45" spans="1:13" ht="15.95" customHeight="1" x14ac:dyDescent="0.25">
      <c r="A45" s="1038" t="s">
        <v>1568</v>
      </c>
      <c r="B45" s="338" t="s">
        <v>1569</v>
      </c>
      <c r="C45" s="338" t="s">
        <v>1453</v>
      </c>
      <c r="D45" s="338" t="s">
        <v>843</v>
      </c>
      <c r="E45" s="338"/>
      <c r="F45" s="338"/>
      <c r="G45" s="1039">
        <v>0</v>
      </c>
      <c r="H45" s="1039">
        <v>730</v>
      </c>
      <c r="I45" s="1039">
        <v>14800</v>
      </c>
      <c r="J45" s="338" t="s">
        <v>1570</v>
      </c>
      <c r="K45" s="1039">
        <f>+[2]Hoja1!$G$28</f>
        <v>397000</v>
      </c>
      <c r="M45" s="75" t="s">
        <v>1571</v>
      </c>
    </row>
    <row r="46" spans="1:13" ht="15.95" customHeight="1" x14ac:dyDescent="0.25">
      <c r="A46" s="1038" t="s">
        <v>1572</v>
      </c>
      <c r="B46" s="338" t="s">
        <v>894</v>
      </c>
      <c r="C46" s="338" t="s">
        <v>1453</v>
      </c>
      <c r="D46" s="1040">
        <v>3.0000000000000001E-3</v>
      </c>
      <c r="E46" s="1040">
        <v>0.01</v>
      </c>
      <c r="F46" s="1040">
        <v>0.02</v>
      </c>
      <c r="G46" s="1039">
        <v>0</v>
      </c>
      <c r="H46" s="1039"/>
      <c r="I46" s="1039"/>
      <c r="J46" s="338" t="s">
        <v>1573</v>
      </c>
      <c r="K46" s="1039">
        <f>+[2]Hoja1!$G$24</f>
        <v>236000</v>
      </c>
    </row>
    <row r="47" spans="1:13" ht="15.95" customHeight="1" x14ac:dyDescent="0.25">
      <c r="A47" s="1038" t="s">
        <v>315</v>
      </c>
      <c r="B47" s="338" t="s">
        <v>1574</v>
      </c>
      <c r="C47" s="338" t="s">
        <v>145</v>
      </c>
      <c r="D47" s="338" t="s">
        <v>843</v>
      </c>
      <c r="E47" s="338"/>
      <c r="F47" s="338"/>
      <c r="G47" s="1039">
        <v>0</v>
      </c>
      <c r="H47" s="1039">
        <v>300</v>
      </c>
      <c r="I47" s="1039">
        <v>28375</v>
      </c>
      <c r="J47" s="338" t="s">
        <v>1575</v>
      </c>
      <c r="K47" s="1039">
        <f>+[2]Hoja1!$G$50</f>
        <v>210000</v>
      </c>
      <c r="M47" s="75" t="s">
        <v>1576</v>
      </c>
    </row>
    <row r="48" spans="1:13" ht="15.95" customHeight="1" x14ac:dyDescent="0.25">
      <c r="A48" s="1038" t="s">
        <v>1577</v>
      </c>
      <c r="B48" s="338" t="s">
        <v>1578</v>
      </c>
      <c r="C48" s="338" t="s">
        <v>139</v>
      </c>
      <c r="D48" s="338" t="s">
        <v>843</v>
      </c>
      <c r="E48" s="338"/>
      <c r="F48" s="338"/>
      <c r="G48" s="1039">
        <v>0</v>
      </c>
      <c r="H48" s="1039">
        <v>4600</v>
      </c>
      <c r="I48" s="1039">
        <v>7650</v>
      </c>
      <c r="J48" s="338" t="s">
        <v>1579</v>
      </c>
      <c r="K48" s="1039">
        <f>+[2]Hoja1!$G$35</f>
        <v>175000</v>
      </c>
      <c r="M48" s="75" t="s">
        <v>1580</v>
      </c>
    </row>
    <row r="49" spans="1:13" ht="15.95" customHeight="1" x14ac:dyDescent="0.25">
      <c r="A49" s="1038" t="s">
        <v>1581</v>
      </c>
      <c r="B49" s="338" t="s">
        <v>1533</v>
      </c>
      <c r="C49" s="338" t="s">
        <v>1453</v>
      </c>
      <c r="D49" s="338" t="s">
        <v>843</v>
      </c>
      <c r="E49" s="338"/>
      <c r="F49" s="338"/>
      <c r="G49" s="1039">
        <v>0</v>
      </c>
      <c r="H49" s="1039">
        <v>800</v>
      </c>
      <c r="I49" s="1039">
        <v>6200</v>
      </c>
      <c r="J49" s="338" t="s">
        <v>1582</v>
      </c>
      <c r="K49" s="1039">
        <f>+[2]Hoja1!$G$26</f>
        <v>93000</v>
      </c>
    </row>
    <row r="50" spans="1:13" ht="15.95" customHeight="1" x14ac:dyDescent="0.25">
      <c r="A50" s="1038" t="s">
        <v>1583</v>
      </c>
      <c r="B50" s="338" t="s">
        <v>1533</v>
      </c>
      <c r="C50" s="338" t="s">
        <v>145</v>
      </c>
      <c r="D50" s="338" t="s">
        <v>843</v>
      </c>
      <c r="E50" s="338"/>
      <c r="F50" s="338"/>
      <c r="G50" s="1039">
        <v>0</v>
      </c>
      <c r="H50" s="1039">
        <v>60</v>
      </c>
      <c r="I50" s="1039">
        <v>1143.33</v>
      </c>
      <c r="J50" s="338" t="s">
        <v>1584</v>
      </c>
      <c r="K50" s="1039">
        <f>+[2]Hoja1!$G$15</f>
        <v>30000</v>
      </c>
    </row>
    <row r="51" spans="1:13" ht="15.95" customHeight="1" x14ac:dyDescent="0.25">
      <c r="A51" s="1038" t="s">
        <v>179</v>
      </c>
      <c r="B51" s="338" t="s">
        <v>1585</v>
      </c>
      <c r="C51" s="338" t="s">
        <v>917</v>
      </c>
      <c r="D51" s="338" t="s">
        <v>843</v>
      </c>
      <c r="E51" s="338"/>
      <c r="F51" s="338"/>
      <c r="G51" s="1039">
        <v>0</v>
      </c>
      <c r="H51" s="1039">
        <v>875</v>
      </c>
      <c r="I51" s="1039">
        <v>8125</v>
      </c>
      <c r="J51" s="338" t="s">
        <v>1586</v>
      </c>
      <c r="K51" s="1039">
        <f>+[2]Hoja1!$G$22</f>
        <v>5000</v>
      </c>
    </row>
    <row r="52" spans="1:13" ht="15.95" customHeight="1" x14ac:dyDescent="0.25">
      <c r="A52" s="1038" t="s">
        <v>1587</v>
      </c>
      <c r="B52" s="338" t="s">
        <v>1588</v>
      </c>
      <c r="C52" s="338" t="s">
        <v>1453</v>
      </c>
      <c r="D52" s="338" t="s">
        <v>843</v>
      </c>
      <c r="E52" s="1013">
        <v>0.05</v>
      </c>
      <c r="F52" s="1013">
        <v>0.1</v>
      </c>
      <c r="G52" s="1039">
        <v>0</v>
      </c>
      <c r="H52" s="1039"/>
      <c r="I52" s="1039"/>
      <c r="J52" s="338" t="s">
        <v>1589</v>
      </c>
      <c r="K52" s="1039">
        <f>+[2]Hoja1!$G$21</f>
        <v>3000</v>
      </c>
      <c r="M52" s="75" t="s">
        <v>1590</v>
      </c>
    </row>
    <row r="53" spans="1:13" ht="15.95" customHeight="1" x14ac:dyDescent="0.25">
      <c r="A53" s="1038" t="s">
        <v>1591</v>
      </c>
      <c r="B53" s="338"/>
      <c r="C53" s="338"/>
      <c r="D53" s="338"/>
      <c r="E53" s="338"/>
      <c r="F53" s="338"/>
      <c r="G53" s="1039">
        <v>0</v>
      </c>
      <c r="H53" s="1039"/>
      <c r="I53" s="1039"/>
      <c r="J53" s="338"/>
      <c r="K53" s="1039">
        <f>+[2]Hoja1!$G$36</f>
        <v>1000</v>
      </c>
      <c r="M53" s="75" t="s">
        <v>1592</v>
      </c>
    </row>
    <row r="54" spans="1:13" ht="15.95" customHeight="1" x14ac:dyDescent="0.25">
      <c r="A54" s="1038"/>
      <c r="B54" s="338"/>
      <c r="C54" s="338"/>
      <c r="D54" s="338"/>
      <c r="E54" s="338"/>
      <c r="F54" s="338"/>
      <c r="G54" s="1039"/>
      <c r="H54" s="1039"/>
      <c r="I54" s="1039"/>
      <c r="J54" s="338"/>
      <c r="K54" s="1039"/>
    </row>
    <row r="55" spans="1:13" ht="15.95" customHeight="1" x14ac:dyDescent="0.25">
      <c r="A55" s="118" t="s">
        <v>1462</v>
      </c>
      <c r="B55" s="119"/>
      <c r="C55" s="119"/>
      <c r="D55" s="119"/>
      <c r="E55" s="119"/>
      <c r="F55" s="119"/>
      <c r="G55" s="119"/>
      <c r="H55" s="119"/>
      <c r="I55" s="119"/>
      <c r="J55" s="119"/>
      <c r="K55" s="120">
        <f>SUM(K56:K57)</f>
        <v>0</v>
      </c>
    </row>
    <row r="56" spans="1:13" s="205" customFormat="1" ht="15.95" customHeight="1" x14ac:dyDescent="0.25">
      <c r="A56" s="1038" t="s">
        <v>1472</v>
      </c>
      <c r="B56" s="338"/>
      <c r="C56" s="338"/>
      <c r="D56" s="338"/>
      <c r="E56" s="338"/>
      <c r="F56" s="338"/>
      <c r="G56" s="1039"/>
      <c r="H56" s="1039"/>
      <c r="I56" s="1039"/>
      <c r="J56" s="338"/>
      <c r="K56" s="1039"/>
    </row>
    <row r="57" spans="1:13" s="205" customFormat="1" ht="15.95" customHeight="1" x14ac:dyDescent="0.25">
      <c r="A57" s="1038"/>
      <c r="B57" s="338"/>
      <c r="C57" s="338"/>
      <c r="D57" s="338"/>
      <c r="E57" s="338"/>
      <c r="F57" s="338"/>
      <c r="G57" s="1039"/>
      <c r="H57" s="1039"/>
      <c r="I57" s="1039"/>
      <c r="J57" s="338"/>
      <c r="K57" s="1039"/>
    </row>
    <row r="58" spans="1:13" ht="15.95" customHeight="1" x14ac:dyDescent="0.25">
      <c r="A58" s="118" t="s">
        <v>1429</v>
      </c>
      <c r="B58" s="119"/>
      <c r="C58" s="119"/>
      <c r="D58" s="119"/>
      <c r="E58" s="119"/>
      <c r="F58" s="119"/>
      <c r="G58" s="119"/>
      <c r="H58" s="119"/>
      <c r="I58" s="119"/>
      <c r="J58" s="119"/>
      <c r="K58" s="120">
        <f>SUM(K59:K61)</f>
        <v>15740000</v>
      </c>
    </row>
    <row r="59" spans="1:13" s="205" customFormat="1" ht="15.95" customHeight="1" x14ac:dyDescent="0.25">
      <c r="A59" s="1038" t="s">
        <v>1593</v>
      </c>
      <c r="B59" s="338" t="s">
        <v>1594</v>
      </c>
      <c r="C59" s="338" t="s">
        <v>1595</v>
      </c>
      <c r="D59" s="338"/>
      <c r="E59" s="338"/>
      <c r="F59" s="338"/>
      <c r="G59" s="1039"/>
      <c r="H59" s="1039"/>
      <c r="I59" s="1039"/>
      <c r="J59" s="338" t="s">
        <v>1596</v>
      </c>
      <c r="K59" s="1039">
        <f>+[2]Hoja1!$G$31</f>
        <v>11900000</v>
      </c>
      <c r="L59" s="75"/>
      <c r="M59" s="75"/>
    </row>
    <row r="60" spans="1:13" s="205" customFormat="1" ht="15.95" customHeight="1" x14ac:dyDescent="0.25">
      <c r="A60" s="1038" t="s">
        <v>1597</v>
      </c>
      <c r="B60" s="338" t="s">
        <v>907</v>
      </c>
      <c r="C60" s="338" t="s">
        <v>1595</v>
      </c>
      <c r="D60" s="338"/>
      <c r="E60" s="338"/>
      <c r="F60" s="338"/>
      <c r="G60" s="1039"/>
      <c r="H60" s="1039"/>
      <c r="I60" s="1039"/>
      <c r="J60" s="338" t="s">
        <v>1598</v>
      </c>
      <c r="K60" s="1039">
        <f>+[2]Hoja1!$G$29+[2]Hoja1!$G$30</f>
        <v>3840000</v>
      </c>
    </row>
    <row r="61" spans="1:13" ht="15.95" customHeight="1" x14ac:dyDescent="0.25">
      <c r="A61" s="1038"/>
      <c r="B61" s="338"/>
      <c r="C61" s="338"/>
      <c r="D61" s="338"/>
      <c r="E61" s="338"/>
      <c r="F61" s="338"/>
      <c r="G61" s="1039"/>
      <c r="H61" s="1039"/>
      <c r="I61" s="1039"/>
      <c r="J61" s="338"/>
      <c r="K61" s="1039"/>
    </row>
    <row r="62" spans="1:13" ht="15.95" customHeight="1" x14ac:dyDescent="0.25">
      <c r="A62" s="118" t="s">
        <v>1435</v>
      </c>
      <c r="B62" s="119"/>
      <c r="C62" s="119"/>
      <c r="D62" s="119"/>
      <c r="E62" s="119"/>
      <c r="F62" s="119"/>
      <c r="G62" s="119"/>
      <c r="H62" s="119"/>
      <c r="I62" s="119"/>
      <c r="J62" s="119"/>
      <c r="K62" s="120">
        <f>SUM(K63:K64)</f>
        <v>0</v>
      </c>
    </row>
    <row r="63" spans="1:13" s="204" customFormat="1" ht="15.95" customHeight="1" x14ac:dyDescent="0.25">
      <c r="A63" s="1038" t="s">
        <v>1472</v>
      </c>
      <c r="B63" s="1001"/>
      <c r="C63" s="1001"/>
      <c r="D63" s="1001"/>
      <c r="E63" s="1001"/>
      <c r="F63" s="1001"/>
      <c r="G63" s="1044"/>
      <c r="H63" s="1044"/>
      <c r="I63" s="1044"/>
      <c r="J63" s="1001"/>
      <c r="K63" s="1044"/>
    </row>
    <row r="64" spans="1:13" s="204" customFormat="1" ht="15.95" customHeight="1" x14ac:dyDescent="0.25">
      <c r="A64" s="111"/>
      <c r="B64" s="1001"/>
      <c r="C64" s="1001"/>
      <c r="D64" s="1001"/>
      <c r="E64" s="1001"/>
      <c r="F64" s="1001"/>
      <c r="G64" s="1044"/>
      <c r="H64" s="1044"/>
      <c r="I64" s="1044"/>
      <c r="J64" s="1001"/>
      <c r="K64" s="1044"/>
    </row>
    <row r="65" spans="1:13" ht="15.95" customHeight="1" x14ac:dyDescent="0.25">
      <c r="A65" s="118" t="s">
        <v>1436</v>
      </c>
      <c r="B65" s="119"/>
      <c r="C65" s="119"/>
      <c r="D65" s="119"/>
      <c r="E65" s="119"/>
      <c r="F65" s="119"/>
      <c r="G65" s="119"/>
      <c r="H65" s="119"/>
      <c r="I65" s="119"/>
      <c r="J65" s="119"/>
      <c r="K65" s="120">
        <f>SUM(K66:K68)</f>
        <v>30771000.000958905</v>
      </c>
    </row>
    <row r="66" spans="1:13" s="204" customFormat="1" ht="15.95" customHeight="1" x14ac:dyDescent="0.25">
      <c r="A66" s="1038" t="s">
        <v>1599</v>
      </c>
      <c r="B66" s="1001" t="s">
        <v>1600</v>
      </c>
      <c r="C66" s="338" t="s">
        <v>1595</v>
      </c>
      <c r="D66" s="1001"/>
      <c r="E66" s="1001"/>
      <c r="F66" s="1001"/>
      <c r="G66" s="1044"/>
      <c r="H66" s="1044"/>
      <c r="I66" s="1044"/>
      <c r="J66" s="1001"/>
      <c r="K66" s="1044">
        <f>+[2]Hoja1!$G$57</f>
        <v>24596000.000958905</v>
      </c>
    </row>
    <row r="67" spans="1:13" s="204" customFormat="1" ht="15.95" customHeight="1" x14ac:dyDescent="0.25">
      <c r="A67" s="111" t="s">
        <v>1601</v>
      </c>
      <c r="B67" s="1001"/>
      <c r="C67" s="338" t="s">
        <v>1595</v>
      </c>
      <c r="D67" s="1001"/>
      <c r="E67" s="1001"/>
      <c r="F67" s="1001"/>
      <c r="G67" s="1044"/>
      <c r="H67" s="1044"/>
      <c r="I67" s="1044"/>
      <c r="J67" s="1001"/>
      <c r="K67" s="1044">
        <f>+[2]Hoja1!$G$73+[2]Hoja1!$G$74+[2]Hoja1!$G$75</f>
        <v>6175000</v>
      </c>
    </row>
    <row r="68" spans="1:13" ht="11.25" customHeight="1" x14ac:dyDescent="0.25">
      <c r="A68" s="1038"/>
      <c r="B68" s="338"/>
      <c r="C68" s="338"/>
      <c r="D68" s="338"/>
      <c r="E68" s="338"/>
      <c r="F68" s="338"/>
      <c r="G68" s="1039"/>
      <c r="H68" s="1039"/>
      <c r="I68" s="1039"/>
      <c r="J68" s="338"/>
      <c r="K68" s="1039"/>
    </row>
    <row r="69" spans="1:13" ht="15.95" customHeight="1" x14ac:dyDescent="0.25">
      <c r="A69" s="149" t="s">
        <v>1602</v>
      </c>
      <c r="B69" s="150"/>
      <c r="C69" s="150"/>
      <c r="D69" s="151"/>
      <c r="E69" s="151"/>
      <c r="F69" s="151"/>
      <c r="G69" s="150"/>
      <c r="H69" s="150"/>
      <c r="I69" s="150"/>
      <c r="J69" s="150"/>
      <c r="K69" s="152">
        <f>+K65+K62+K58+K55+K34+K27+K12+K9</f>
        <v>628411000.00095892</v>
      </c>
      <c r="M69" s="155"/>
    </row>
    <row r="70" spans="1:13" x14ac:dyDescent="0.25">
      <c r="A70" s="153"/>
      <c r="B70" s="154"/>
      <c r="C70" s="154"/>
      <c r="D70" s="154"/>
      <c r="E70" s="154"/>
      <c r="F70" s="154"/>
      <c r="G70" s="206"/>
      <c r="H70" s="206"/>
      <c r="I70" s="206"/>
      <c r="J70" s="207"/>
      <c r="K70" s="208"/>
    </row>
    <row r="71" spans="1:13" s="110" customFormat="1" x14ac:dyDescent="0.25">
      <c r="A71" s="1045" t="s">
        <v>107</v>
      </c>
      <c r="B71" s="111"/>
      <c r="C71" s="111"/>
      <c r="D71" s="111"/>
      <c r="E71" s="111"/>
      <c r="F71" s="111"/>
      <c r="G71" s="198"/>
      <c r="H71" s="198"/>
      <c r="I71" s="198"/>
      <c r="J71" s="111"/>
      <c r="K71" s="112" t="s">
        <v>109</v>
      </c>
    </row>
    <row r="72" spans="1:13" s="110" customFormat="1" x14ac:dyDescent="0.25">
      <c r="A72" s="1045" t="s">
        <v>1469</v>
      </c>
      <c r="B72" s="111"/>
      <c r="C72" s="111"/>
      <c r="D72" s="111"/>
      <c r="E72" s="111"/>
      <c r="F72" s="111"/>
      <c r="G72" s="198"/>
      <c r="H72" s="198"/>
      <c r="I72" s="198"/>
      <c r="J72" s="111"/>
      <c r="K72" s="112"/>
    </row>
    <row r="73" spans="1:13" s="110" customFormat="1" x14ac:dyDescent="0.25">
      <c r="A73" s="1046" t="s">
        <v>110</v>
      </c>
      <c r="B73" s="111"/>
      <c r="C73" s="111"/>
      <c r="D73" s="111"/>
      <c r="E73" s="111"/>
      <c r="F73" s="111"/>
      <c r="G73" s="198"/>
      <c r="H73" s="198"/>
      <c r="I73" s="198"/>
      <c r="J73" s="111"/>
      <c r="K73" s="111"/>
    </row>
    <row r="74" spans="1:13" s="110" customFormat="1" x14ac:dyDescent="0.25">
      <c r="A74" s="1045" t="s">
        <v>111</v>
      </c>
      <c r="B74" s="111"/>
      <c r="C74" s="111"/>
      <c r="D74" s="111"/>
      <c r="E74" s="111"/>
      <c r="F74" s="111"/>
      <c r="G74" s="198"/>
      <c r="H74" s="198"/>
      <c r="I74" s="198"/>
      <c r="J74" s="111"/>
      <c r="K74" s="111"/>
    </row>
    <row r="75" spans="1:13" s="110" customFormat="1" x14ac:dyDescent="0.25">
      <c r="A75" s="209" t="s">
        <v>1603</v>
      </c>
      <c r="G75" s="200"/>
      <c r="H75" s="200"/>
      <c r="I75" s="200"/>
    </row>
    <row r="76" spans="1:13" s="110" customFormat="1" x14ac:dyDescent="0.25">
      <c r="A76" s="114" t="s">
        <v>112</v>
      </c>
      <c r="B76" s="114" t="s">
        <v>113</v>
      </c>
      <c r="C76" s="114" t="s">
        <v>114</v>
      </c>
      <c r="D76" s="114"/>
      <c r="E76" s="115" t="s">
        <v>115</v>
      </c>
      <c r="F76" s="115"/>
      <c r="G76" s="201" t="s">
        <v>116</v>
      </c>
      <c r="H76" s="1035" t="s">
        <v>117</v>
      </c>
      <c r="I76" s="1035"/>
      <c r="J76" s="114" t="s">
        <v>118</v>
      </c>
      <c r="K76" s="114" t="s">
        <v>119</v>
      </c>
    </row>
    <row r="77" spans="1:13" s="116" customFormat="1" x14ac:dyDescent="0.25">
      <c r="A77" s="64" t="s">
        <v>120</v>
      </c>
      <c r="B77" s="983" t="s">
        <v>121</v>
      </c>
      <c r="C77" s="983" t="s">
        <v>122</v>
      </c>
      <c r="D77" s="983" t="s">
        <v>123</v>
      </c>
      <c r="E77" s="984" t="s">
        <v>124</v>
      </c>
      <c r="F77" s="985"/>
      <c r="G77" s="1047" t="s">
        <v>125</v>
      </c>
      <c r="H77" s="1048" t="s">
        <v>126</v>
      </c>
      <c r="I77" s="1049"/>
      <c r="J77" s="983" t="s">
        <v>298</v>
      </c>
      <c r="K77" s="986" t="s">
        <v>128</v>
      </c>
      <c r="M77" s="1037" t="s">
        <v>1471</v>
      </c>
    </row>
    <row r="78" spans="1:13" s="116" customFormat="1" x14ac:dyDescent="0.25">
      <c r="A78" s="64"/>
      <c r="B78" s="983"/>
      <c r="C78" s="983"/>
      <c r="D78" s="983"/>
      <c r="E78" s="987" t="s">
        <v>129</v>
      </c>
      <c r="F78" s="988" t="s">
        <v>130</v>
      </c>
      <c r="G78" s="1047"/>
      <c r="H78" s="1050" t="s">
        <v>129</v>
      </c>
      <c r="I78" s="1051" t="s">
        <v>130</v>
      </c>
      <c r="J78" s="983"/>
      <c r="K78" s="986"/>
      <c r="M78" s="1037"/>
    </row>
    <row r="79" spans="1:13" ht="15.95" customHeight="1" x14ac:dyDescent="0.25">
      <c r="A79" s="118" t="s">
        <v>1393</v>
      </c>
      <c r="B79" s="119"/>
      <c r="C79" s="119"/>
      <c r="D79" s="119"/>
      <c r="E79" s="119"/>
      <c r="F79" s="119"/>
      <c r="G79" s="119"/>
      <c r="H79" s="119"/>
      <c r="I79" s="119"/>
      <c r="J79" s="119"/>
      <c r="K79" s="120">
        <f>SUM(K80:K81)</f>
        <v>0</v>
      </c>
    </row>
    <row r="80" spans="1:13" ht="15.95" customHeight="1" x14ac:dyDescent="0.25">
      <c r="A80" s="1038" t="s">
        <v>1472</v>
      </c>
      <c r="B80" s="338"/>
      <c r="C80" s="338"/>
      <c r="D80" s="338"/>
      <c r="E80" s="338"/>
      <c r="F80" s="338"/>
      <c r="G80" s="1039"/>
      <c r="H80" s="1039"/>
      <c r="I80" s="1039"/>
      <c r="J80" s="338"/>
      <c r="K80" s="1039"/>
    </row>
    <row r="81" spans="1:13" ht="15.95" customHeight="1" x14ac:dyDescent="0.25">
      <c r="A81" s="1038"/>
      <c r="B81" s="338"/>
      <c r="C81" s="338"/>
      <c r="D81" s="338"/>
      <c r="E81" s="338"/>
      <c r="F81" s="338"/>
      <c r="G81" s="1039"/>
      <c r="H81" s="1039"/>
      <c r="I81" s="1039"/>
      <c r="J81" s="338"/>
      <c r="K81" s="1039"/>
    </row>
    <row r="82" spans="1:13" ht="15.95" customHeight="1" x14ac:dyDescent="0.25">
      <c r="A82" s="118" t="s">
        <v>1394</v>
      </c>
      <c r="B82" s="119"/>
      <c r="C82" s="119"/>
      <c r="D82" s="119"/>
      <c r="E82" s="119"/>
      <c r="F82" s="119"/>
      <c r="G82" s="119"/>
      <c r="H82" s="119"/>
      <c r="I82" s="119"/>
      <c r="J82" s="119"/>
      <c r="K82" s="120">
        <f>SUM(K83:K84)</f>
        <v>0</v>
      </c>
    </row>
    <row r="83" spans="1:13" ht="15.95" customHeight="1" x14ac:dyDescent="0.25">
      <c r="A83" s="1038" t="s">
        <v>1472</v>
      </c>
      <c r="B83" s="338"/>
      <c r="C83" s="338"/>
      <c r="D83" s="338"/>
      <c r="E83" s="338"/>
      <c r="F83" s="338"/>
      <c r="G83" s="1039"/>
      <c r="H83" s="1039"/>
      <c r="I83" s="1039"/>
      <c r="J83" s="338"/>
      <c r="K83" s="1039"/>
    </row>
    <row r="84" spans="1:13" ht="15.95" customHeight="1" x14ac:dyDescent="0.25">
      <c r="A84" s="1038"/>
      <c r="B84" s="338"/>
      <c r="C84" s="338"/>
      <c r="D84" s="338"/>
      <c r="E84" s="338"/>
      <c r="F84" s="338"/>
      <c r="G84" s="1039"/>
      <c r="H84" s="1039"/>
      <c r="I84" s="1039"/>
      <c r="J84" s="338"/>
      <c r="K84" s="1039"/>
    </row>
    <row r="85" spans="1:13" ht="15.95" hidden="1" customHeight="1" x14ac:dyDescent="0.25">
      <c r="A85" s="1038"/>
      <c r="B85" s="338"/>
      <c r="C85" s="338"/>
      <c r="D85" s="338"/>
      <c r="E85" s="338"/>
      <c r="F85" s="338"/>
      <c r="G85" s="1039"/>
      <c r="H85" s="1039"/>
      <c r="I85" s="1039"/>
      <c r="J85" s="338"/>
      <c r="K85" s="1039"/>
    </row>
    <row r="86" spans="1:13" ht="15.95" hidden="1" customHeight="1" x14ac:dyDescent="0.25">
      <c r="A86" s="1038"/>
      <c r="B86" s="338"/>
      <c r="C86" s="338"/>
      <c r="D86" s="338"/>
      <c r="E86" s="338"/>
      <c r="F86" s="338"/>
      <c r="G86" s="1039"/>
      <c r="H86" s="1039"/>
      <c r="I86" s="1039"/>
      <c r="J86" s="338"/>
      <c r="K86" s="1039"/>
    </row>
    <row r="87" spans="1:13" ht="15.95" hidden="1" customHeight="1" x14ac:dyDescent="0.25">
      <c r="A87" s="1038"/>
      <c r="B87" s="338"/>
      <c r="C87" s="338"/>
      <c r="D87" s="338"/>
      <c r="E87" s="338"/>
      <c r="F87" s="338"/>
      <c r="G87" s="1039"/>
      <c r="H87" s="1039"/>
      <c r="I87" s="1039"/>
      <c r="J87" s="338"/>
      <c r="K87" s="1039"/>
    </row>
    <row r="88" spans="1:13" ht="15.95" hidden="1" customHeight="1" x14ac:dyDescent="0.25">
      <c r="A88" s="1038"/>
      <c r="B88" s="338"/>
      <c r="C88" s="338"/>
      <c r="D88" s="338"/>
      <c r="E88" s="338"/>
      <c r="F88" s="338"/>
      <c r="G88" s="1039"/>
      <c r="H88" s="1039"/>
      <c r="I88" s="1039"/>
      <c r="J88" s="338"/>
      <c r="K88" s="1039"/>
    </row>
    <row r="89" spans="1:13" ht="15.95" hidden="1" customHeight="1" x14ac:dyDescent="0.25">
      <c r="A89" s="1038"/>
      <c r="B89" s="338"/>
      <c r="C89" s="338"/>
      <c r="D89" s="338"/>
      <c r="E89" s="338"/>
      <c r="F89" s="338"/>
      <c r="G89" s="1039"/>
      <c r="H89" s="1039"/>
      <c r="I89" s="1039"/>
      <c r="J89" s="338"/>
      <c r="K89" s="1039"/>
    </row>
    <row r="90" spans="1:13" ht="15.95" customHeight="1" x14ac:dyDescent="0.25">
      <c r="A90" s="118" t="s">
        <v>1410</v>
      </c>
      <c r="B90" s="119"/>
      <c r="C90" s="119"/>
      <c r="D90" s="119"/>
      <c r="E90" s="119"/>
      <c r="F90" s="119"/>
      <c r="G90" s="119"/>
      <c r="H90" s="119"/>
      <c r="I90" s="119"/>
      <c r="J90" s="119"/>
      <c r="K90" s="120">
        <f>SUM(K91:K92)</f>
        <v>0</v>
      </c>
    </row>
    <row r="91" spans="1:13" s="110" customFormat="1" ht="15.95" customHeight="1" x14ac:dyDescent="0.25">
      <c r="A91" s="111" t="s">
        <v>1472</v>
      </c>
      <c r="B91" s="1001"/>
      <c r="C91" s="1001"/>
      <c r="D91" s="1001"/>
      <c r="E91" s="1001"/>
      <c r="F91" s="1001"/>
      <c r="G91" s="1044"/>
      <c r="H91" s="1044"/>
      <c r="I91" s="1044"/>
      <c r="J91" s="338"/>
      <c r="K91" s="1039"/>
      <c r="L91" s="204"/>
      <c r="M91" s="204"/>
    </row>
    <row r="92" spans="1:13" s="110" customFormat="1" ht="15.95" customHeight="1" x14ac:dyDescent="0.25">
      <c r="A92" s="111"/>
      <c r="B92" s="1001"/>
      <c r="C92" s="1001"/>
      <c r="D92" s="1001"/>
      <c r="E92" s="1001"/>
      <c r="F92" s="1001"/>
      <c r="G92" s="1044"/>
      <c r="H92" s="1044"/>
      <c r="I92" s="1044"/>
      <c r="J92" s="338"/>
      <c r="K92" s="1039"/>
      <c r="L92" s="204"/>
      <c r="M92" s="204"/>
    </row>
    <row r="93" spans="1:13" ht="15.95" customHeight="1" x14ac:dyDescent="0.25">
      <c r="A93" s="118" t="s">
        <v>1415</v>
      </c>
      <c r="B93" s="119"/>
      <c r="C93" s="119"/>
      <c r="D93" s="119"/>
      <c r="E93" s="119"/>
      <c r="F93" s="119"/>
      <c r="G93" s="119"/>
      <c r="H93" s="119"/>
      <c r="I93" s="119"/>
      <c r="J93" s="119"/>
      <c r="K93" s="120">
        <f>SUM(K94:K96)</f>
        <v>990000</v>
      </c>
    </row>
    <row r="94" spans="1:13" ht="15.95" customHeight="1" x14ac:dyDescent="0.25">
      <c r="A94" s="1038" t="s">
        <v>1604</v>
      </c>
      <c r="B94" s="338" t="s">
        <v>1605</v>
      </c>
      <c r="C94" s="338" t="s">
        <v>139</v>
      </c>
      <c r="D94" s="1040">
        <v>1.8E-3</v>
      </c>
      <c r="E94" s="338"/>
      <c r="F94" s="338"/>
      <c r="G94" s="1039"/>
      <c r="H94" s="1039"/>
      <c r="I94" s="1039"/>
      <c r="J94" s="338" t="s">
        <v>1606</v>
      </c>
      <c r="K94" s="1039">
        <f>+'[3]PRES 2023'!$C$13</f>
        <v>500000</v>
      </c>
    </row>
    <row r="95" spans="1:13" ht="15.95" customHeight="1" x14ac:dyDescent="0.25">
      <c r="A95" s="1038" t="s">
        <v>1607</v>
      </c>
      <c r="B95" s="338" t="s">
        <v>1608</v>
      </c>
      <c r="C95" s="338" t="s">
        <v>139</v>
      </c>
      <c r="D95" s="1040">
        <v>1E-3</v>
      </c>
      <c r="E95" s="338"/>
      <c r="F95" s="338"/>
      <c r="G95" s="1039"/>
      <c r="H95" s="1039"/>
      <c r="I95" s="1039"/>
      <c r="J95" s="338" t="s">
        <v>1606</v>
      </c>
      <c r="K95" s="1039">
        <f>+'[3]PRES 2023'!$C$11</f>
        <v>490000</v>
      </c>
    </row>
    <row r="96" spans="1:13" ht="15.95" customHeight="1" x14ac:dyDescent="0.25">
      <c r="A96" s="1038"/>
      <c r="B96" s="338"/>
      <c r="C96" s="338"/>
      <c r="D96" s="338"/>
      <c r="E96" s="338"/>
      <c r="F96" s="338"/>
      <c r="G96" s="1039"/>
      <c r="H96" s="1039"/>
      <c r="I96" s="1039"/>
      <c r="J96" s="338"/>
      <c r="K96" s="1039"/>
    </row>
    <row r="97" spans="1:14" ht="15.95" customHeight="1" x14ac:dyDescent="0.25">
      <c r="A97" s="118" t="s">
        <v>1462</v>
      </c>
      <c r="B97" s="119"/>
      <c r="C97" s="119"/>
      <c r="D97" s="119"/>
      <c r="E97" s="119"/>
      <c r="F97" s="119"/>
      <c r="G97" s="119"/>
      <c r="H97" s="119"/>
      <c r="I97" s="119"/>
      <c r="J97" s="119"/>
      <c r="K97" s="120">
        <f>SUM(K98:K99)</f>
        <v>14700000</v>
      </c>
    </row>
    <row r="98" spans="1:14" s="205" customFormat="1" ht="15.95" customHeight="1" x14ac:dyDescent="0.25">
      <c r="A98" s="1038" t="s">
        <v>1609</v>
      </c>
      <c r="B98" s="338" t="s">
        <v>1610</v>
      </c>
      <c r="C98" s="338" t="s">
        <v>145</v>
      </c>
      <c r="D98" s="338"/>
      <c r="E98" s="338"/>
      <c r="F98" s="338"/>
      <c r="G98" s="1039"/>
      <c r="H98" s="1039"/>
      <c r="I98" s="1039"/>
      <c r="J98" s="338" t="s">
        <v>1611</v>
      </c>
      <c r="K98" s="1039">
        <f>+'[3]PRES 2023'!$C$19</f>
        <v>10800000</v>
      </c>
    </row>
    <row r="99" spans="1:14" ht="15.95" customHeight="1" x14ac:dyDescent="0.25">
      <c r="A99" s="1038" t="s">
        <v>1612</v>
      </c>
      <c r="B99" s="338" t="s">
        <v>1613</v>
      </c>
      <c r="C99" s="338" t="s">
        <v>139</v>
      </c>
      <c r="D99" s="338"/>
      <c r="E99" s="338"/>
      <c r="F99" s="338"/>
      <c r="G99" s="1039"/>
      <c r="H99" s="1039"/>
      <c r="I99" s="1039"/>
      <c r="J99" s="338" t="s">
        <v>1611</v>
      </c>
      <c r="K99" s="1039">
        <f>+'[3]PRES 2023'!$C$14</f>
        <v>3900000</v>
      </c>
    </row>
    <row r="100" spans="1:14" ht="15.95" customHeight="1" x14ac:dyDescent="0.25">
      <c r="A100" s="118" t="s">
        <v>1429</v>
      </c>
      <c r="B100" s="119"/>
      <c r="C100" s="119"/>
      <c r="D100" s="119"/>
      <c r="E100" s="119"/>
      <c r="F100" s="119"/>
      <c r="G100" s="119"/>
      <c r="H100" s="119"/>
      <c r="I100" s="119"/>
      <c r="J100" s="119"/>
      <c r="K100" s="120">
        <f>SUM(K101:K102)</f>
        <v>0</v>
      </c>
    </row>
    <row r="101" spans="1:14" ht="15.95" customHeight="1" x14ac:dyDescent="0.25">
      <c r="A101" s="1038" t="s">
        <v>1472</v>
      </c>
      <c r="B101" s="338"/>
      <c r="C101" s="338"/>
      <c r="D101" s="338"/>
      <c r="E101" s="338"/>
      <c r="F101" s="338"/>
      <c r="G101" s="1039"/>
      <c r="H101" s="1039"/>
      <c r="I101" s="1039"/>
      <c r="J101" s="338"/>
      <c r="K101" s="1039">
        <f>+'[3]PRES 2023'!$C$15</f>
        <v>0</v>
      </c>
    </row>
    <row r="102" spans="1:14" ht="15.95" customHeight="1" x14ac:dyDescent="0.25">
      <c r="A102" s="1038"/>
      <c r="B102" s="338"/>
      <c r="C102" s="338"/>
      <c r="D102" s="338"/>
      <c r="E102" s="338"/>
      <c r="F102" s="338"/>
      <c r="G102" s="1039"/>
      <c r="H102" s="1039"/>
      <c r="I102" s="1039"/>
      <c r="J102" s="338"/>
      <c r="K102" s="1039"/>
    </row>
    <row r="103" spans="1:14" ht="15.95" customHeight="1" x14ac:dyDescent="0.25">
      <c r="A103" s="118" t="s">
        <v>1435</v>
      </c>
      <c r="B103" s="119"/>
      <c r="C103" s="119"/>
      <c r="D103" s="119"/>
      <c r="E103" s="119"/>
      <c r="F103" s="119"/>
      <c r="G103" s="119"/>
      <c r="H103" s="119"/>
      <c r="I103" s="119"/>
      <c r="J103" s="119"/>
      <c r="K103" s="120">
        <f>SUM(K104:K105)</f>
        <v>0</v>
      </c>
    </row>
    <row r="104" spans="1:14" s="204" customFormat="1" ht="15.95" customHeight="1" x14ac:dyDescent="0.25">
      <c r="A104" s="1038" t="s">
        <v>1472</v>
      </c>
      <c r="B104" s="1001"/>
      <c r="C104" s="1001"/>
      <c r="D104" s="1001"/>
      <c r="E104" s="1001"/>
      <c r="F104" s="1001"/>
      <c r="G104" s="1044"/>
      <c r="H104" s="1044"/>
      <c r="I104" s="1044"/>
      <c r="J104" s="1001"/>
      <c r="K104" s="1044"/>
    </row>
    <row r="105" spans="1:14" s="110" customFormat="1" ht="15.95" customHeight="1" x14ac:dyDescent="0.25">
      <c r="A105" s="111"/>
      <c r="B105" s="1001"/>
      <c r="C105" s="1001"/>
      <c r="D105" s="1001"/>
      <c r="E105" s="1001"/>
      <c r="F105" s="1001"/>
      <c r="G105" s="1044"/>
      <c r="H105" s="1044"/>
      <c r="I105" s="1044"/>
      <c r="J105" s="1001"/>
      <c r="K105" s="1044"/>
    </row>
    <row r="106" spans="1:14" ht="15.95" customHeight="1" x14ac:dyDescent="0.25">
      <c r="A106" s="118" t="s">
        <v>1436</v>
      </c>
      <c r="B106" s="119"/>
      <c r="C106" s="119"/>
      <c r="D106" s="119"/>
      <c r="E106" s="119"/>
      <c r="F106" s="119"/>
      <c r="G106" s="119"/>
      <c r="H106" s="119"/>
      <c r="I106" s="119"/>
      <c r="J106" s="119"/>
      <c r="K106" s="120">
        <f>SUM(K107:K110)</f>
        <v>374000000</v>
      </c>
    </row>
    <row r="107" spans="1:14" s="204" customFormat="1" ht="15.95" customHeight="1" x14ac:dyDescent="0.25">
      <c r="A107" s="1038" t="s">
        <v>1614</v>
      </c>
      <c r="B107" s="1001" t="s">
        <v>1615</v>
      </c>
      <c r="C107" s="1001" t="s">
        <v>139</v>
      </c>
      <c r="D107" s="1052">
        <v>0.32</v>
      </c>
      <c r="E107" s="1001"/>
      <c r="F107" s="1001"/>
      <c r="G107" s="1044"/>
      <c r="H107" s="1044"/>
      <c r="I107" s="1044"/>
      <c r="J107" s="1001" t="s">
        <v>1616</v>
      </c>
      <c r="K107" s="1044">
        <f>+'[3]PRES 2023'!$C$9</f>
        <v>158000000</v>
      </c>
      <c r="M107" s="204" t="s">
        <v>1617</v>
      </c>
    </row>
    <row r="108" spans="1:14" s="204" customFormat="1" ht="15.95" customHeight="1" x14ac:dyDescent="0.25">
      <c r="A108" s="1038" t="s">
        <v>1618</v>
      </c>
      <c r="B108" s="1001" t="s">
        <v>1619</v>
      </c>
      <c r="C108" s="1001" t="s">
        <v>139</v>
      </c>
      <c r="D108" s="1052"/>
      <c r="E108" s="1001"/>
      <c r="F108" s="1001"/>
      <c r="G108" s="1044"/>
      <c r="H108" s="1044"/>
      <c r="I108" s="1044"/>
      <c r="J108" s="1001"/>
      <c r="K108" s="1044">
        <f>+'[3]PRES 2023'!$C$17+'[3]PRES 2023'!$C$18</f>
        <v>138000000</v>
      </c>
    </row>
    <row r="109" spans="1:14" s="204" customFormat="1" ht="15.95" customHeight="1" x14ac:dyDescent="0.25">
      <c r="A109" s="1038" t="s">
        <v>1620</v>
      </c>
      <c r="B109" s="338"/>
      <c r="C109" s="338" t="s">
        <v>1595</v>
      </c>
      <c r="D109" s="338"/>
      <c r="E109" s="338"/>
      <c r="F109" s="338"/>
      <c r="G109" s="1039"/>
      <c r="H109" s="1039"/>
      <c r="I109" s="1039"/>
      <c r="J109" s="1001" t="s">
        <v>1621</v>
      </c>
      <c r="K109" s="1039">
        <f>+'[3]PRES 2023'!$C$22</f>
        <v>78000000</v>
      </c>
      <c r="L109" s="75"/>
      <c r="M109" s="75"/>
      <c r="N109" s="75"/>
    </row>
    <row r="110" spans="1:14" ht="15.95" customHeight="1" x14ac:dyDescent="0.25">
      <c r="A110" s="1038" t="s">
        <v>356</v>
      </c>
      <c r="B110" s="1001"/>
      <c r="C110" s="338" t="s">
        <v>1595</v>
      </c>
      <c r="D110" s="1052"/>
      <c r="E110" s="1001"/>
      <c r="F110" s="1001"/>
      <c r="G110" s="1044"/>
      <c r="H110" s="1044"/>
      <c r="I110" s="1044"/>
      <c r="J110" s="1001"/>
      <c r="K110" s="1044">
        <v>0</v>
      </c>
      <c r="L110" s="204"/>
      <c r="M110" s="204"/>
      <c r="N110" s="204"/>
    </row>
    <row r="111" spans="1:14" ht="15.95" customHeight="1" x14ac:dyDescent="0.25">
      <c r="A111" s="149" t="s">
        <v>1622</v>
      </c>
      <c r="B111" s="150"/>
      <c r="C111" s="150"/>
      <c r="D111" s="151"/>
      <c r="E111" s="151"/>
      <c r="F111" s="151"/>
      <c r="G111" s="150"/>
      <c r="H111" s="150"/>
      <c r="I111" s="150"/>
      <c r="J111" s="150"/>
      <c r="K111" s="152">
        <f>+K106+K103+K100+K97+K93+K90+K82+K79</f>
        <v>389690000</v>
      </c>
    </row>
    <row r="113" spans="1:13" s="110" customFormat="1" x14ac:dyDescent="0.25">
      <c r="A113" s="1053" t="s">
        <v>107</v>
      </c>
      <c r="B113" s="111"/>
      <c r="C113" s="111"/>
      <c r="D113" s="111"/>
      <c r="E113" s="111"/>
      <c r="F113" s="111"/>
      <c r="G113" s="198"/>
      <c r="H113" s="198"/>
      <c r="I113" s="198"/>
      <c r="J113" s="111"/>
      <c r="K113" s="112" t="s">
        <v>109</v>
      </c>
    </row>
    <row r="114" spans="1:13" s="110" customFormat="1" x14ac:dyDescent="0.25">
      <c r="A114" s="210" t="s">
        <v>1469</v>
      </c>
      <c r="G114" s="200"/>
      <c r="H114" s="200"/>
      <c r="I114" s="200"/>
    </row>
    <row r="115" spans="1:13" s="110" customFormat="1" x14ac:dyDescent="0.25">
      <c r="A115" s="1054" t="s">
        <v>110</v>
      </c>
      <c r="B115" s="111"/>
      <c r="C115" s="111"/>
      <c r="D115" s="111"/>
      <c r="E115" s="111"/>
      <c r="F115" s="111"/>
      <c r="G115" s="198"/>
      <c r="H115" s="198"/>
      <c r="I115" s="198"/>
      <c r="J115" s="111"/>
      <c r="K115" s="111"/>
    </row>
    <row r="116" spans="1:13" s="110" customFormat="1" x14ac:dyDescent="0.25">
      <c r="A116" s="1053" t="s">
        <v>111</v>
      </c>
      <c r="B116" s="111"/>
      <c r="C116" s="111"/>
      <c r="D116" s="111"/>
      <c r="E116" s="111"/>
      <c r="F116" s="111"/>
      <c r="G116" s="198"/>
      <c r="H116" s="198"/>
      <c r="I116" s="198"/>
      <c r="J116" s="111"/>
      <c r="K116" s="111"/>
    </row>
    <row r="117" spans="1:13" s="110" customFormat="1" x14ac:dyDescent="0.25">
      <c r="A117" s="210" t="s">
        <v>1623</v>
      </c>
      <c r="G117" s="200"/>
      <c r="H117" s="200"/>
      <c r="I117" s="200"/>
    </row>
    <row r="118" spans="1:13" s="110" customFormat="1" x14ac:dyDescent="0.25">
      <c r="A118" s="114" t="s">
        <v>112</v>
      </c>
      <c r="B118" s="114" t="s">
        <v>113</v>
      </c>
      <c r="C118" s="114" t="s">
        <v>114</v>
      </c>
      <c r="D118" s="114"/>
      <c r="E118" s="115" t="s">
        <v>115</v>
      </c>
      <c r="F118" s="115"/>
      <c r="G118" s="201" t="s">
        <v>116</v>
      </c>
      <c r="H118" s="1035" t="s">
        <v>117</v>
      </c>
      <c r="I118" s="1035"/>
      <c r="J118" s="114" t="s">
        <v>118</v>
      </c>
      <c r="K118" s="114" t="s">
        <v>119</v>
      </c>
    </row>
    <row r="119" spans="1:13" s="116" customFormat="1" x14ac:dyDescent="0.25">
      <c r="A119" s="64" t="s">
        <v>120</v>
      </c>
      <c r="B119" s="983" t="s">
        <v>121</v>
      </c>
      <c r="C119" s="983" t="s">
        <v>122</v>
      </c>
      <c r="D119" s="983" t="s">
        <v>123</v>
      </c>
      <c r="E119" s="984" t="s">
        <v>124</v>
      </c>
      <c r="F119" s="985"/>
      <c r="G119" s="1047" t="s">
        <v>125</v>
      </c>
      <c r="H119" s="1048" t="s">
        <v>126</v>
      </c>
      <c r="I119" s="1049"/>
      <c r="J119" s="983" t="s">
        <v>298</v>
      </c>
      <c r="K119" s="986" t="s">
        <v>128</v>
      </c>
      <c r="M119" s="1037" t="s">
        <v>1471</v>
      </c>
    </row>
    <row r="120" spans="1:13" s="116" customFormat="1" x14ac:dyDescent="0.25">
      <c r="A120" s="64"/>
      <c r="B120" s="983"/>
      <c r="C120" s="983"/>
      <c r="D120" s="983"/>
      <c r="E120" s="987" t="s">
        <v>129</v>
      </c>
      <c r="F120" s="988" t="s">
        <v>130</v>
      </c>
      <c r="G120" s="1047"/>
      <c r="H120" s="1050" t="s">
        <v>129</v>
      </c>
      <c r="I120" s="1051" t="s">
        <v>130</v>
      </c>
      <c r="J120" s="983"/>
      <c r="K120" s="986"/>
      <c r="M120" s="1037"/>
    </row>
    <row r="121" spans="1:13" ht="15.95" customHeight="1" x14ac:dyDescent="0.25">
      <c r="A121" s="118" t="s">
        <v>1393</v>
      </c>
      <c r="B121" s="119"/>
      <c r="C121" s="119"/>
      <c r="D121" s="119"/>
      <c r="E121" s="119"/>
      <c r="F121" s="119"/>
      <c r="G121" s="119"/>
      <c r="H121" s="119"/>
      <c r="I121" s="119"/>
      <c r="J121" s="119"/>
      <c r="K121" s="120">
        <f>SUM(K122:K123)</f>
        <v>0</v>
      </c>
    </row>
    <row r="122" spans="1:13" ht="15.95" customHeight="1" x14ac:dyDescent="0.25">
      <c r="A122" s="1038" t="s">
        <v>1472</v>
      </c>
      <c r="B122" s="338"/>
      <c r="C122" s="338"/>
      <c r="D122" s="338"/>
      <c r="E122" s="338"/>
      <c r="F122" s="338"/>
      <c r="G122" s="1039"/>
      <c r="H122" s="1039"/>
      <c r="I122" s="1039"/>
      <c r="J122" s="338"/>
      <c r="K122" s="1039"/>
    </row>
    <row r="123" spans="1:13" ht="15.95" customHeight="1" x14ac:dyDescent="0.25">
      <c r="A123" s="1038"/>
      <c r="B123" s="338"/>
      <c r="C123" s="338"/>
      <c r="D123" s="338"/>
      <c r="E123" s="338"/>
      <c r="F123" s="338"/>
      <c r="G123" s="1039"/>
      <c r="H123" s="1039"/>
      <c r="I123" s="1039"/>
      <c r="J123" s="338"/>
      <c r="K123" s="1039"/>
    </row>
    <row r="124" spans="1:13" ht="15.95" customHeight="1" x14ac:dyDescent="0.25">
      <c r="A124" s="118" t="s">
        <v>1394</v>
      </c>
      <c r="B124" s="119"/>
      <c r="C124" s="119"/>
      <c r="D124" s="125"/>
      <c r="E124" s="125"/>
      <c r="F124" s="125"/>
      <c r="G124" s="119"/>
      <c r="H124" s="119"/>
      <c r="I124" s="119"/>
      <c r="J124" s="119"/>
      <c r="K124" s="120">
        <f>SUM(K125:K127)</f>
        <v>11175600</v>
      </c>
    </row>
    <row r="125" spans="1:13" ht="15.95" customHeight="1" x14ac:dyDescent="0.25">
      <c r="A125" s="1038" t="s">
        <v>1624</v>
      </c>
      <c r="B125" s="338" t="s">
        <v>1625</v>
      </c>
      <c r="C125" s="338" t="s">
        <v>1626</v>
      </c>
      <c r="D125" s="1001" t="s">
        <v>843</v>
      </c>
      <c r="E125" s="338"/>
      <c r="F125" s="338"/>
      <c r="G125" s="1039"/>
      <c r="H125" s="1039"/>
      <c r="I125" s="1039"/>
      <c r="J125" s="338" t="s">
        <v>1627</v>
      </c>
      <c r="K125" s="1039">
        <f>+'[4]Cuadro 1'!$G$10</f>
        <v>10175000</v>
      </c>
      <c r="M125" s="75" t="s">
        <v>1628</v>
      </c>
    </row>
    <row r="126" spans="1:13" ht="15.95" customHeight="1" x14ac:dyDescent="0.25">
      <c r="A126" s="1038" t="s">
        <v>1629</v>
      </c>
      <c r="B126" s="338" t="s">
        <v>1482</v>
      </c>
      <c r="C126" s="338" t="s">
        <v>1626</v>
      </c>
      <c r="D126" s="1001" t="s">
        <v>843</v>
      </c>
      <c r="E126" s="338"/>
      <c r="F126" s="338"/>
      <c r="G126" s="1039"/>
      <c r="H126" s="1039">
        <v>270.83</v>
      </c>
      <c r="I126" s="1039">
        <v>1604.4</v>
      </c>
      <c r="J126" s="338" t="s">
        <v>1630</v>
      </c>
      <c r="K126" s="1039">
        <f>+'[4]Cuadro 1'!$G$11</f>
        <v>1000600</v>
      </c>
    </row>
    <row r="127" spans="1:13" ht="15.95" customHeight="1" x14ac:dyDescent="0.25">
      <c r="A127" s="1038"/>
      <c r="B127" s="338"/>
      <c r="C127" s="338"/>
      <c r="D127" s="338"/>
      <c r="E127" s="338"/>
      <c r="F127" s="338"/>
      <c r="G127" s="1039"/>
      <c r="H127" s="1039"/>
      <c r="I127" s="1039"/>
      <c r="J127" s="338"/>
      <c r="K127" s="1039"/>
    </row>
    <row r="128" spans="1:13" ht="15.95" hidden="1" customHeight="1" x14ac:dyDescent="0.25">
      <c r="A128" s="1038"/>
      <c r="B128" s="338"/>
      <c r="C128" s="338"/>
      <c r="D128" s="338"/>
      <c r="E128" s="338"/>
      <c r="F128" s="338"/>
      <c r="G128" s="1039"/>
      <c r="H128" s="1039"/>
      <c r="I128" s="1039"/>
      <c r="J128" s="338"/>
      <c r="K128" s="1039"/>
    </row>
    <row r="129" spans="1:13" ht="15.95" hidden="1" customHeight="1" x14ac:dyDescent="0.25">
      <c r="A129" s="1038"/>
      <c r="B129" s="338"/>
      <c r="C129" s="338"/>
      <c r="D129" s="338"/>
      <c r="E129" s="338"/>
      <c r="F129" s="338"/>
      <c r="G129" s="1039"/>
      <c r="H129" s="1039"/>
      <c r="I129" s="1039"/>
      <c r="J129" s="338"/>
      <c r="K129" s="1039"/>
    </row>
    <row r="130" spans="1:13" ht="15.95" hidden="1" customHeight="1" x14ac:dyDescent="0.25">
      <c r="A130" s="1038"/>
      <c r="B130" s="338"/>
      <c r="C130" s="338"/>
      <c r="D130" s="338"/>
      <c r="E130" s="338"/>
      <c r="F130" s="338"/>
      <c r="G130" s="1039"/>
      <c r="H130" s="1039"/>
      <c r="I130" s="1039"/>
      <c r="J130" s="338"/>
      <c r="K130" s="1039"/>
    </row>
    <row r="131" spans="1:13" ht="15.95" hidden="1" customHeight="1" x14ac:dyDescent="0.25">
      <c r="A131" s="1038"/>
      <c r="B131" s="338"/>
      <c r="C131" s="338"/>
      <c r="D131" s="338"/>
      <c r="E131" s="338"/>
      <c r="F131" s="338"/>
      <c r="G131" s="1039"/>
      <c r="H131" s="1039"/>
      <c r="I131" s="1039"/>
      <c r="J131" s="338"/>
      <c r="K131" s="1039"/>
    </row>
    <row r="132" spans="1:13" ht="15.95" hidden="1" customHeight="1" x14ac:dyDescent="0.25">
      <c r="A132" s="1038"/>
      <c r="B132" s="338"/>
      <c r="C132" s="338"/>
      <c r="D132" s="338"/>
      <c r="E132" s="338"/>
      <c r="F132" s="338"/>
      <c r="G132" s="1039"/>
      <c r="H132" s="1039"/>
      <c r="I132" s="1039"/>
      <c r="J132" s="338"/>
      <c r="K132" s="1039"/>
    </row>
    <row r="133" spans="1:13" ht="15.95" customHeight="1" x14ac:dyDescent="0.25">
      <c r="A133" s="118" t="s">
        <v>1410</v>
      </c>
      <c r="B133" s="119"/>
      <c r="C133" s="119"/>
      <c r="D133" s="125"/>
      <c r="E133" s="125"/>
      <c r="F133" s="125"/>
      <c r="G133" s="119"/>
      <c r="H133" s="119"/>
      <c r="I133" s="119"/>
      <c r="J133" s="119"/>
      <c r="K133" s="120">
        <f>SUM(K134:K135)</f>
        <v>0</v>
      </c>
    </row>
    <row r="134" spans="1:13" s="110" customFormat="1" ht="15.95" customHeight="1" x14ac:dyDescent="0.25">
      <c r="A134" s="111" t="s">
        <v>1472</v>
      </c>
      <c r="B134" s="1001"/>
      <c r="C134" s="1001"/>
      <c r="D134" s="1001"/>
      <c r="E134" s="1001"/>
      <c r="F134" s="1001"/>
      <c r="G134" s="1044"/>
      <c r="H134" s="1044"/>
      <c r="I134" s="1044"/>
      <c r="J134" s="338"/>
      <c r="K134" s="1039"/>
      <c r="L134" s="204"/>
      <c r="M134" s="204"/>
    </row>
    <row r="135" spans="1:13" s="110" customFormat="1" ht="15.95" customHeight="1" x14ac:dyDescent="0.25">
      <c r="A135" s="111"/>
      <c r="B135" s="1001"/>
      <c r="C135" s="1001"/>
      <c r="D135" s="1001"/>
      <c r="E135" s="1001"/>
      <c r="F135" s="1001"/>
      <c r="G135" s="1044"/>
      <c r="H135" s="1044"/>
      <c r="I135" s="1044"/>
      <c r="J135" s="338"/>
      <c r="K135" s="1039"/>
      <c r="L135" s="204"/>
      <c r="M135" s="204"/>
    </row>
    <row r="136" spans="1:13" ht="15.95" customHeight="1" x14ac:dyDescent="0.25">
      <c r="A136" s="118" t="s">
        <v>1415</v>
      </c>
      <c r="B136" s="119"/>
      <c r="C136" s="119"/>
      <c r="D136" s="125"/>
      <c r="E136" s="125"/>
      <c r="F136" s="125"/>
      <c r="G136" s="119"/>
      <c r="H136" s="119"/>
      <c r="I136" s="119"/>
      <c r="J136" s="119"/>
      <c r="K136" s="120">
        <f>SUM(K137:K138)</f>
        <v>0</v>
      </c>
    </row>
    <row r="137" spans="1:13" ht="15.95" customHeight="1" x14ac:dyDescent="0.25">
      <c r="A137" s="1038"/>
      <c r="B137" s="338"/>
      <c r="C137" s="338"/>
      <c r="D137" s="338"/>
      <c r="E137" s="338"/>
      <c r="F137" s="338"/>
      <c r="G137" s="1039"/>
      <c r="H137" s="1039"/>
      <c r="I137" s="1039"/>
      <c r="J137" s="338"/>
      <c r="K137" s="1039"/>
    </row>
    <row r="138" spans="1:13" ht="15.95" customHeight="1" x14ac:dyDescent="0.25">
      <c r="A138" s="1038"/>
      <c r="B138" s="338"/>
      <c r="C138" s="338"/>
      <c r="D138" s="338"/>
      <c r="E138" s="338"/>
      <c r="F138" s="338"/>
      <c r="G138" s="1039"/>
      <c r="H138" s="1039"/>
      <c r="I138" s="1039"/>
      <c r="J138" s="338"/>
      <c r="K138" s="1039"/>
    </row>
    <row r="139" spans="1:13" ht="15.95" customHeight="1" x14ac:dyDescent="0.25">
      <c r="A139" s="118" t="s">
        <v>1462</v>
      </c>
      <c r="B139" s="119"/>
      <c r="C139" s="119"/>
      <c r="D139" s="125"/>
      <c r="E139" s="125"/>
      <c r="F139" s="125"/>
      <c r="G139" s="119"/>
      <c r="H139" s="119"/>
      <c r="I139" s="119"/>
      <c r="J139" s="119"/>
      <c r="K139" s="120">
        <f>SUM(K140:K141)</f>
        <v>0</v>
      </c>
    </row>
    <row r="140" spans="1:13" s="205" customFormat="1" ht="15.95" customHeight="1" x14ac:dyDescent="0.25">
      <c r="A140" s="1038" t="s">
        <v>1472</v>
      </c>
      <c r="B140" s="338"/>
      <c r="C140" s="338"/>
      <c r="D140" s="338"/>
      <c r="E140" s="338"/>
      <c r="F140" s="338"/>
      <c r="G140" s="1039"/>
      <c r="H140" s="1039"/>
      <c r="I140" s="1039"/>
      <c r="J140" s="338"/>
      <c r="K140" s="1039"/>
    </row>
    <row r="141" spans="1:13" ht="15.95" customHeight="1" x14ac:dyDescent="0.25">
      <c r="A141" s="1038"/>
      <c r="B141" s="338"/>
      <c r="C141" s="338"/>
      <c r="D141" s="338"/>
      <c r="E141" s="338"/>
      <c r="F141" s="338"/>
      <c r="G141" s="1039"/>
      <c r="H141" s="1039"/>
      <c r="I141" s="1039"/>
      <c r="J141" s="338"/>
      <c r="K141" s="1039"/>
    </row>
    <row r="142" spans="1:13" ht="15.95" customHeight="1" x14ac:dyDescent="0.25">
      <c r="A142" s="118" t="s">
        <v>1429</v>
      </c>
      <c r="B142" s="119"/>
      <c r="C142" s="119"/>
      <c r="D142" s="125"/>
      <c r="E142" s="125"/>
      <c r="F142" s="125"/>
      <c r="G142" s="119"/>
      <c r="H142" s="119"/>
      <c r="I142" s="119"/>
      <c r="J142" s="119"/>
      <c r="K142" s="120">
        <f>SUM(K143:K144)</f>
        <v>564500</v>
      </c>
    </row>
    <row r="143" spans="1:13" s="205" customFormat="1" ht="15.95" customHeight="1" x14ac:dyDescent="0.25">
      <c r="A143" s="1038" t="s">
        <v>1593</v>
      </c>
      <c r="B143" s="338" t="s">
        <v>1594</v>
      </c>
      <c r="C143" s="338" t="s">
        <v>1595</v>
      </c>
      <c r="D143" s="338"/>
      <c r="E143" s="338"/>
      <c r="F143" s="338"/>
      <c r="G143" s="1039"/>
      <c r="H143" s="1039"/>
      <c r="I143" s="1039"/>
      <c r="J143" s="338" t="s">
        <v>1596</v>
      </c>
      <c r="K143" s="1039">
        <f>+'[4]Cuadro 1'!$G$13</f>
        <v>559000</v>
      </c>
      <c r="L143" s="75"/>
      <c r="M143" s="75"/>
    </row>
    <row r="144" spans="1:13" ht="15.95" customHeight="1" x14ac:dyDescent="0.25">
      <c r="A144" s="1038" t="s">
        <v>581</v>
      </c>
      <c r="B144" s="338" t="s">
        <v>907</v>
      </c>
      <c r="C144" s="338" t="s">
        <v>1595</v>
      </c>
      <c r="D144" s="338"/>
      <c r="E144" s="338"/>
      <c r="F144" s="338"/>
      <c r="G144" s="1039"/>
      <c r="H144" s="1039"/>
      <c r="I144" s="1039"/>
      <c r="J144" s="338" t="s">
        <v>1596</v>
      </c>
      <c r="K144" s="1039">
        <f>+'[4]Cuadro 1'!$G$12</f>
        <v>5500</v>
      </c>
    </row>
    <row r="145" spans="1:13" ht="15.95" customHeight="1" x14ac:dyDescent="0.25">
      <c r="A145" s="118" t="s">
        <v>1435</v>
      </c>
      <c r="B145" s="119"/>
      <c r="C145" s="119"/>
      <c r="D145" s="125"/>
      <c r="E145" s="125"/>
      <c r="F145" s="125"/>
      <c r="G145" s="119"/>
      <c r="H145" s="119"/>
      <c r="I145" s="119"/>
      <c r="J145" s="119"/>
      <c r="K145" s="120">
        <f>SUM(K146:K147)</f>
        <v>0</v>
      </c>
    </row>
    <row r="146" spans="1:13" s="204" customFormat="1" ht="15.95" customHeight="1" x14ac:dyDescent="0.25">
      <c r="A146" s="1038" t="s">
        <v>1472</v>
      </c>
      <c r="B146" s="1001"/>
      <c r="C146" s="1001"/>
      <c r="D146" s="1001"/>
      <c r="E146" s="1001"/>
      <c r="F146" s="1001"/>
      <c r="G146" s="1044"/>
      <c r="H146" s="1044"/>
      <c r="I146" s="1044"/>
      <c r="J146" s="1001"/>
      <c r="K146" s="1044"/>
    </row>
    <row r="147" spans="1:13" s="204" customFormat="1" ht="15.95" customHeight="1" x14ac:dyDescent="0.25">
      <c r="A147" s="1038"/>
      <c r="B147" s="1001"/>
      <c r="C147" s="1001"/>
      <c r="D147" s="1001"/>
      <c r="E147" s="1001"/>
      <c r="F147" s="1001"/>
      <c r="G147" s="1044"/>
      <c r="H147" s="1044"/>
      <c r="I147" s="1044"/>
      <c r="J147" s="1001"/>
      <c r="K147" s="1044"/>
    </row>
    <row r="148" spans="1:13" ht="15.95" customHeight="1" x14ac:dyDescent="0.25">
      <c r="A148" s="118" t="s">
        <v>1436</v>
      </c>
      <c r="B148" s="119"/>
      <c r="C148" s="119"/>
      <c r="D148" s="125"/>
      <c r="E148" s="125"/>
      <c r="F148" s="125"/>
      <c r="G148" s="119"/>
      <c r="H148" s="119"/>
      <c r="I148" s="119"/>
      <c r="J148" s="119"/>
      <c r="K148" s="120">
        <f>SUM(K149:K151)</f>
        <v>2021900</v>
      </c>
    </row>
    <row r="149" spans="1:13" s="204" customFormat="1" ht="15.95" customHeight="1" x14ac:dyDescent="0.25">
      <c r="A149" s="1038" t="s">
        <v>1599</v>
      </c>
      <c r="B149" s="1001"/>
      <c r="C149" s="1001"/>
      <c r="D149" s="1001"/>
      <c r="E149" s="1001"/>
      <c r="F149" s="1001"/>
      <c r="G149" s="1044"/>
      <c r="H149" s="1044"/>
      <c r="I149" s="1044"/>
      <c r="J149" s="1001"/>
      <c r="K149" s="1044">
        <f>+'[4]Cuadro 1'!$G$17</f>
        <v>2010000</v>
      </c>
    </row>
    <row r="150" spans="1:13" s="204" customFormat="1" ht="15.95" customHeight="1" x14ac:dyDescent="0.25">
      <c r="A150" s="111" t="s">
        <v>1631</v>
      </c>
      <c r="B150" s="1001"/>
      <c r="C150" s="1001"/>
      <c r="D150" s="1001"/>
      <c r="E150" s="1001"/>
      <c r="F150" s="1001"/>
      <c r="G150" s="1044"/>
      <c r="H150" s="1044"/>
      <c r="I150" s="1044"/>
      <c r="J150" s="1001"/>
      <c r="K150" s="1044">
        <f>+'[4]Cuadro 1'!$G$15</f>
        <v>11900</v>
      </c>
    </row>
    <row r="151" spans="1:13" s="204" customFormat="1" ht="15.95" customHeight="1" x14ac:dyDescent="0.25">
      <c r="A151" s="111"/>
      <c r="B151" s="1001"/>
      <c r="C151" s="1001"/>
      <c r="D151" s="1001"/>
      <c r="E151" s="1001"/>
      <c r="F151" s="1001"/>
      <c r="G151" s="1044"/>
      <c r="H151" s="1044"/>
      <c r="I151" s="1044"/>
      <c r="J151" s="1001"/>
      <c r="K151" s="1044"/>
    </row>
    <row r="152" spans="1:13" ht="15.95" customHeight="1" x14ac:dyDescent="0.25">
      <c r="A152" s="149" t="s">
        <v>1632</v>
      </c>
      <c r="B152" s="150"/>
      <c r="C152" s="150"/>
      <c r="D152" s="151"/>
      <c r="E152" s="151"/>
      <c r="F152" s="151"/>
      <c r="G152" s="150"/>
      <c r="H152" s="150"/>
      <c r="I152" s="150"/>
      <c r="J152" s="150"/>
      <c r="K152" s="152">
        <f>+K148+K145+K142+K139+K136+K133+K124+K121</f>
        <v>13762000</v>
      </c>
      <c r="M152" s="213"/>
    </row>
    <row r="153" spans="1:13" s="204" customFormat="1" ht="15.95" customHeight="1" x14ac:dyDescent="0.25">
      <c r="A153" s="111"/>
      <c r="B153" s="211"/>
      <c r="C153" s="211"/>
      <c r="D153" s="211"/>
      <c r="E153" s="211"/>
      <c r="F153" s="211"/>
      <c r="G153" s="201"/>
      <c r="H153" s="201"/>
      <c r="I153" s="201"/>
      <c r="J153" s="211"/>
      <c r="K153" s="201"/>
    </row>
    <row r="154" spans="1:13" s="110" customFormat="1" x14ac:dyDescent="0.25">
      <c r="A154" s="1055" t="s">
        <v>107</v>
      </c>
      <c r="B154" s="111"/>
      <c r="C154" s="111"/>
      <c r="D154" s="111"/>
      <c r="E154" s="111"/>
      <c r="F154" s="111"/>
      <c r="G154" s="198"/>
      <c r="H154" s="198"/>
      <c r="I154" s="198"/>
      <c r="J154" s="111"/>
      <c r="K154" s="112" t="s">
        <v>109</v>
      </c>
    </row>
    <row r="155" spans="1:13" s="110" customFormat="1" x14ac:dyDescent="0.25">
      <c r="A155" s="212" t="s">
        <v>1469</v>
      </c>
      <c r="G155" s="200"/>
      <c r="H155" s="200"/>
      <c r="I155" s="200"/>
    </row>
    <row r="156" spans="1:13" s="110" customFormat="1" x14ac:dyDescent="0.25">
      <c r="A156" s="1056" t="s">
        <v>110</v>
      </c>
      <c r="B156" s="111"/>
      <c r="C156" s="111"/>
      <c r="D156" s="111"/>
      <c r="E156" s="111"/>
      <c r="F156" s="111"/>
      <c r="G156" s="198"/>
      <c r="H156" s="198"/>
      <c r="I156" s="198"/>
      <c r="J156" s="111"/>
      <c r="K156" s="111"/>
    </row>
    <row r="157" spans="1:13" s="110" customFormat="1" x14ac:dyDescent="0.25">
      <c r="A157" s="1055" t="s">
        <v>111</v>
      </c>
      <c r="B157" s="111"/>
      <c r="C157" s="111"/>
      <c r="D157" s="111"/>
      <c r="E157" s="111"/>
      <c r="F157" s="111"/>
      <c r="G157" s="198"/>
      <c r="H157" s="198"/>
      <c r="I157" s="198"/>
      <c r="J157" s="111"/>
      <c r="K157" s="111"/>
    </row>
    <row r="158" spans="1:13" s="110" customFormat="1" x14ac:dyDescent="0.25">
      <c r="A158" s="212" t="s">
        <v>1633</v>
      </c>
      <c r="G158" s="200"/>
      <c r="H158" s="200"/>
      <c r="I158" s="200"/>
    </row>
    <row r="159" spans="1:13" s="110" customFormat="1" x14ac:dyDescent="0.25">
      <c r="A159" s="114" t="s">
        <v>112</v>
      </c>
      <c r="B159" s="114" t="s">
        <v>113</v>
      </c>
      <c r="C159" s="114" t="s">
        <v>114</v>
      </c>
      <c r="D159" s="114"/>
      <c r="E159" s="115" t="s">
        <v>115</v>
      </c>
      <c r="F159" s="115"/>
      <c r="G159" s="201" t="s">
        <v>116</v>
      </c>
      <c r="H159" s="1035" t="s">
        <v>117</v>
      </c>
      <c r="I159" s="1035"/>
      <c r="J159" s="114" t="s">
        <v>118</v>
      </c>
      <c r="K159" s="114" t="s">
        <v>119</v>
      </c>
    </row>
    <row r="160" spans="1:13" s="116" customFormat="1" x14ac:dyDescent="0.25">
      <c r="A160" s="64" t="s">
        <v>120</v>
      </c>
      <c r="B160" s="983" t="s">
        <v>121</v>
      </c>
      <c r="C160" s="983" t="s">
        <v>122</v>
      </c>
      <c r="D160" s="983" t="s">
        <v>123</v>
      </c>
      <c r="E160" s="984" t="s">
        <v>124</v>
      </c>
      <c r="F160" s="985"/>
      <c r="G160" s="1047" t="s">
        <v>125</v>
      </c>
      <c r="H160" s="1048" t="s">
        <v>126</v>
      </c>
      <c r="I160" s="1049"/>
      <c r="J160" s="983" t="s">
        <v>298</v>
      </c>
      <c r="K160" s="986" t="s">
        <v>128</v>
      </c>
      <c r="M160" s="1037" t="s">
        <v>1471</v>
      </c>
    </row>
    <row r="161" spans="1:13" s="116" customFormat="1" x14ac:dyDescent="0.25">
      <c r="A161" s="64"/>
      <c r="B161" s="983"/>
      <c r="C161" s="983"/>
      <c r="D161" s="983"/>
      <c r="E161" s="987" t="s">
        <v>129</v>
      </c>
      <c r="F161" s="988" t="s">
        <v>130</v>
      </c>
      <c r="G161" s="1047"/>
      <c r="H161" s="1050" t="s">
        <v>129</v>
      </c>
      <c r="I161" s="1051" t="s">
        <v>130</v>
      </c>
      <c r="J161" s="983"/>
      <c r="K161" s="986"/>
      <c r="M161" s="1037"/>
    </row>
    <row r="162" spans="1:13" ht="15.95" customHeight="1" x14ac:dyDescent="0.25">
      <c r="A162" s="118" t="s">
        <v>1393</v>
      </c>
      <c r="B162" s="119"/>
      <c r="C162" s="119"/>
      <c r="D162" s="125"/>
      <c r="E162" s="125"/>
      <c r="F162" s="125"/>
      <c r="G162" s="119"/>
      <c r="H162" s="119"/>
      <c r="I162" s="119"/>
      <c r="J162" s="119"/>
      <c r="K162" s="120">
        <f>+K9+K79+K121</f>
        <v>0</v>
      </c>
    </row>
    <row r="163" spans="1:13" ht="15.95" customHeight="1" x14ac:dyDescent="0.25">
      <c r="A163" s="1038"/>
      <c r="B163" s="338"/>
      <c r="C163" s="338"/>
      <c r="D163" s="338"/>
      <c r="E163" s="338"/>
      <c r="F163" s="338"/>
      <c r="G163" s="1039"/>
      <c r="H163" s="1039"/>
      <c r="I163" s="1039"/>
      <c r="J163" s="338"/>
      <c r="K163" s="1039"/>
    </row>
    <row r="164" spans="1:13" ht="15.95" customHeight="1" x14ac:dyDescent="0.25">
      <c r="A164" s="118" t="s">
        <v>1394</v>
      </c>
      <c r="B164" s="119"/>
      <c r="C164" s="119"/>
      <c r="D164" s="125"/>
      <c r="E164" s="125"/>
      <c r="F164" s="125"/>
      <c r="G164" s="119"/>
      <c r="H164" s="119"/>
      <c r="I164" s="119"/>
      <c r="J164" s="119"/>
      <c r="K164" s="120">
        <f>+K12+K82+K124</f>
        <v>500638600</v>
      </c>
    </row>
    <row r="165" spans="1:13" ht="15.95" customHeight="1" x14ac:dyDescent="0.25">
      <c r="A165" s="1038"/>
      <c r="B165" s="338"/>
      <c r="C165" s="338"/>
      <c r="D165" s="338"/>
      <c r="E165" s="338"/>
      <c r="F165" s="338"/>
      <c r="G165" s="1039"/>
      <c r="H165" s="1039"/>
      <c r="I165" s="1039"/>
      <c r="J165" s="338"/>
      <c r="K165" s="1039"/>
    </row>
    <row r="166" spans="1:13" ht="15.95" hidden="1" customHeight="1" x14ac:dyDescent="0.25">
      <c r="A166" s="1038"/>
      <c r="B166" s="338"/>
      <c r="C166" s="338"/>
      <c r="D166" s="338"/>
      <c r="E166" s="338"/>
      <c r="F166" s="338"/>
      <c r="G166" s="1039"/>
      <c r="H166" s="1039"/>
      <c r="I166" s="1039"/>
      <c r="J166" s="338"/>
      <c r="K166" s="1039"/>
    </row>
    <row r="167" spans="1:13" ht="15.95" hidden="1" customHeight="1" x14ac:dyDescent="0.25">
      <c r="A167" s="1038"/>
      <c r="B167" s="338"/>
      <c r="C167" s="338"/>
      <c r="D167" s="338"/>
      <c r="E167" s="338"/>
      <c r="F167" s="338"/>
      <c r="G167" s="1039"/>
      <c r="H167" s="1039"/>
      <c r="I167" s="1039"/>
      <c r="J167" s="338"/>
      <c r="K167" s="1039"/>
    </row>
    <row r="168" spans="1:13" ht="15.95" hidden="1" customHeight="1" x14ac:dyDescent="0.25">
      <c r="A168" s="1038"/>
      <c r="B168" s="338"/>
      <c r="C168" s="338"/>
      <c r="D168" s="338"/>
      <c r="E168" s="338"/>
      <c r="F168" s="338"/>
      <c r="G168" s="1039"/>
      <c r="H168" s="1039"/>
      <c r="I168" s="1039"/>
      <c r="J168" s="338"/>
      <c r="K168" s="1039"/>
    </row>
    <row r="169" spans="1:13" ht="15.95" hidden="1" customHeight="1" x14ac:dyDescent="0.25">
      <c r="A169" s="1038"/>
      <c r="B169" s="338"/>
      <c r="C169" s="338"/>
      <c r="D169" s="338"/>
      <c r="E169" s="338"/>
      <c r="F169" s="338"/>
      <c r="G169" s="1039"/>
      <c r="H169" s="1039"/>
      <c r="I169" s="1039"/>
      <c r="J169" s="338"/>
      <c r="K169" s="1039"/>
    </row>
    <row r="170" spans="1:13" ht="15.95" hidden="1" customHeight="1" x14ac:dyDescent="0.25">
      <c r="A170" s="1038"/>
      <c r="B170" s="338"/>
      <c r="C170" s="338"/>
      <c r="D170" s="338"/>
      <c r="E170" s="338"/>
      <c r="F170" s="338"/>
      <c r="G170" s="1039"/>
      <c r="H170" s="1039"/>
      <c r="I170" s="1039"/>
      <c r="J170" s="338"/>
      <c r="K170" s="1039"/>
    </row>
    <row r="171" spans="1:13" ht="15.95" customHeight="1" x14ac:dyDescent="0.25">
      <c r="A171" s="118" t="s">
        <v>1410</v>
      </c>
      <c r="B171" s="119"/>
      <c r="C171" s="119"/>
      <c r="D171" s="125"/>
      <c r="E171" s="125"/>
      <c r="F171" s="125"/>
      <c r="G171" s="119"/>
      <c r="H171" s="119"/>
      <c r="I171" s="119"/>
      <c r="J171" s="119"/>
      <c r="K171" s="120">
        <f>+K27+K90+K133</f>
        <v>62239000</v>
      </c>
    </row>
    <row r="172" spans="1:13" s="110" customFormat="1" ht="15.95" customHeight="1" x14ac:dyDescent="0.25">
      <c r="A172" s="111"/>
      <c r="B172" s="1001"/>
      <c r="C172" s="1001"/>
      <c r="D172" s="1001"/>
      <c r="E172" s="1001"/>
      <c r="F172" s="1001"/>
      <c r="G172" s="1044"/>
      <c r="H172" s="1044"/>
      <c r="I172" s="1044"/>
      <c r="J172" s="338"/>
      <c r="K172" s="1039"/>
      <c r="L172" s="204"/>
      <c r="M172" s="204"/>
    </row>
    <row r="173" spans="1:13" ht="15.95" customHeight="1" x14ac:dyDescent="0.25">
      <c r="A173" s="118" t="s">
        <v>1415</v>
      </c>
      <c r="B173" s="119"/>
      <c r="C173" s="119"/>
      <c r="D173" s="125"/>
      <c r="E173" s="125"/>
      <c r="F173" s="125"/>
      <c r="G173" s="119"/>
      <c r="H173" s="119"/>
      <c r="I173" s="119"/>
      <c r="J173" s="119"/>
      <c r="K173" s="120">
        <f>+K34+K93+K136</f>
        <v>31188000</v>
      </c>
    </row>
    <row r="174" spans="1:13" ht="15.95" customHeight="1" x14ac:dyDescent="0.25">
      <c r="A174" s="1038"/>
      <c r="B174" s="338"/>
      <c r="C174" s="338"/>
      <c r="D174" s="338"/>
      <c r="E174" s="338"/>
      <c r="F174" s="338"/>
      <c r="G174" s="1039"/>
      <c r="H174" s="1039"/>
      <c r="I174" s="1039"/>
      <c r="J174" s="338"/>
      <c r="K174" s="1039"/>
    </row>
    <row r="175" spans="1:13" ht="15.95" customHeight="1" x14ac:dyDescent="0.25">
      <c r="A175" s="118" t="s">
        <v>1462</v>
      </c>
      <c r="B175" s="119"/>
      <c r="C175" s="119"/>
      <c r="D175" s="125"/>
      <c r="E175" s="125"/>
      <c r="F175" s="125"/>
      <c r="G175" s="119"/>
      <c r="H175" s="119"/>
      <c r="I175" s="119"/>
      <c r="J175" s="119"/>
      <c r="K175" s="120">
        <f>+K55+K97+K139</f>
        <v>14700000</v>
      </c>
    </row>
    <row r="176" spans="1:13" ht="15.95" customHeight="1" x14ac:dyDescent="0.25">
      <c r="A176" s="1038"/>
      <c r="B176" s="338"/>
      <c r="C176" s="338"/>
      <c r="D176" s="338"/>
      <c r="E176" s="338"/>
      <c r="F176" s="338"/>
      <c r="G176" s="1039"/>
      <c r="H176" s="1039"/>
      <c r="I176" s="1039"/>
      <c r="J176" s="338"/>
      <c r="K176" s="1039"/>
    </row>
    <row r="177" spans="1:11" ht="15.95" customHeight="1" x14ac:dyDescent="0.25">
      <c r="A177" s="118" t="s">
        <v>1429</v>
      </c>
      <c r="B177" s="119"/>
      <c r="C177" s="119"/>
      <c r="D177" s="125"/>
      <c r="E177" s="125"/>
      <c r="F177" s="125"/>
      <c r="G177" s="119"/>
      <c r="H177" s="119"/>
      <c r="I177" s="119"/>
      <c r="J177" s="119"/>
      <c r="K177" s="120">
        <f>+K58+K100+K142</f>
        <v>16304500</v>
      </c>
    </row>
    <row r="178" spans="1:11" ht="15.95" customHeight="1" x14ac:dyDescent="0.25">
      <c r="A178" s="1038"/>
      <c r="B178" s="338"/>
      <c r="C178" s="338"/>
      <c r="D178" s="338"/>
      <c r="E178" s="338"/>
      <c r="F178" s="338"/>
      <c r="G178" s="1039"/>
      <c r="H178" s="1039"/>
      <c r="I178" s="1039"/>
      <c r="J178" s="338"/>
      <c r="K178" s="1039"/>
    </row>
    <row r="179" spans="1:11" ht="15.95" customHeight="1" x14ac:dyDescent="0.25">
      <c r="A179" s="118" t="s">
        <v>1435</v>
      </c>
      <c r="B179" s="119"/>
      <c r="C179" s="119"/>
      <c r="D179" s="125"/>
      <c r="E179" s="125"/>
      <c r="F179" s="125"/>
      <c r="G179" s="119"/>
      <c r="H179" s="119"/>
      <c r="I179" s="119"/>
      <c r="J179" s="119"/>
      <c r="K179" s="120">
        <f>+K62+K103+K145</f>
        <v>0</v>
      </c>
    </row>
    <row r="180" spans="1:11" s="110" customFormat="1" ht="15.95" customHeight="1" x14ac:dyDescent="0.25">
      <c r="A180" s="111"/>
      <c r="B180" s="1001"/>
      <c r="C180" s="1001"/>
      <c r="D180" s="1001"/>
      <c r="E180" s="1001"/>
      <c r="F180" s="1001"/>
      <c r="G180" s="1044"/>
      <c r="H180" s="1044"/>
      <c r="I180" s="1044"/>
      <c r="J180" s="1001"/>
      <c r="K180" s="1044"/>
    </row>
    <row r="181" spans="1:11" ht="15.95" customHeight="1" x14ac:dyDescent="0.25">
      <c r="A181" s="118" t="s">
        <v>1436</v>
      </c>
      <c r="B181" s="119"/>
      <c r="C181" s="119"/>
      <c r="D181" s="125"/>
      <c r="E181" s="125"/>
      <c r="F181" s="125"/>
      <c r="G181" s="119"/>
      <c r="H181" s="119"/>
      <c r="I181" s="119"/>
      <c r="J181" s="119"/>
      <c r="K181" s="120">
        <f>+K65+K106+K148</f>
        <v>406792900.00095892</v>
      </c>
    </row>
    <row r="182" spans="1:11" ht="15.95" customHeight="1" x14ac:dyDescent="0.25">
      <c r="A182" s="1038"/>
      <c r="B182" s="338"/>
      <c r="C182" s="338"/>
      <c r="D182" s="338"/>
      <c r="E182" s="338"/>
      <c r="F182" s="338"/>
      <c r="G182" s="1039"/>
      <c r="H182" s="1039"/>
      <c r="I182" s="1039"/>
      <c r="J182" s="338"/>
      <c r="K182" s="1039"/>
    </row>
    <row r="183" spans="1:11" ht="15.95" customHeight="1" x14ac:dyDescent="0.25">
      <c r="A183" s="149" t="s">
        <v>1634</v>
      </c>
      <c r="B183" s="150"/>
      <c r="C183" s="150"/>
      <c r="D183" s="151"/>
      <c r="E183" s="151"/>
      <c r="F183" s="151"/>
      <c r="G183" s="150"/>
      <c r="H183" s="150"/>
      <c r="I183" s="150"/>
      <c r="J183" s="150"/>
      <c r="K183" s="152">
        <f>+K162+K164+K171+K173+K175+K177+K179+K181</f>
        <v>1031863000.0009589</v>
      </c>
    </row>
    <row r="184" spans="1:11" x14ac:dyDescent="0.25">
      <c r="K184" s="214">
        <f>+K69+K111+K152</f>
        <v>1031863000.0009589</v>
      </c>
    </row>
  </sheetData>
  <mergeCells count="44">
    <mergeCell ref="H160:I160"/>
    <mergeCell ref="J160:J161"/>
    <mergeCell ref="K160:K161"/>
    <mergeCell ref="M160:M161"/>
    <mergeCell ref="A160:A161"/>
    <mergeCell ref="B160:B161"/>
    <mergeCell ref="C160:C161"/>
    <mergeCell ref="D160:D161"/>
    <mergeCell ref="E160:F160"/>
    <mergeCell ref="G160:G161"/>
    <mergeCell ref="G119:G120"/>
    <mergeCell ref="H119:I119"/>
    <mergeCell ref="J119:J120"/>
    <mergeCell ref="K119:K120"/>
    <mergeCell ref="M119:M120"/>
    <mergeCell ref="H159:I159"/>
    <mergeCell ref="H77:I77"/>
    <mergeCell ref="J77:J78"/>
    <mergeCell ref="K77:K78"/>
    <mergeCell ref="M77:M78"/>
    <mergeCell ref="H118:I118"/>
    <mergeCell ref="A119:A120"/>
    <mergeCell ref="B119:B120"/>
    <mergeCell ref="C119:C120"/>
    <mergeCell ref="D119:D120"/>
    <mergeCell ref="E119:F119"/>
    <mergeCell ref="J7:J8"/>
    <mergeCell ref="K7:K8"/>
    <mergeCell ref="M7:M8"/>
    <mergeCell ref="H76:I76"/>
    <mergeCell ref="A77:A78"/>
    <mergeCell ref="B77:B78"/>
    <mergeCell ref="C77:C78"/>
    <mergeCell ref="D77:D78"/>
    <mergeCell ref="E77:F77"/>
    <mergeCell ref="G77:G78"/>
    <mergeCell ref="H6:I6"/>
    <mergeCell ref="A7:A8"/>
    <mergeCell ref="B7:B8"/>
    <mergeCell ref="C7:C8"/>
    <mergeCell ref="D7:D8"/>
    <mergeCell ref="E7:F7"/>
    <mergeCell ref="G7:G8"/>
    <mergeCell ref="H7:I7"/>
  </mergeCells>
  <pageMargins left="3.937007874015748E-2" right="0.15748031496062992" top="0.19685039370078741" bottom="0" header="0.31496062992125984" footer="0.31496062992125984"/>
  <pageSetup paperSize="9" scale="49" fitToHeight="3" orientation="landscape" blackAndWhite="1" r:id="rId1"/>
  <rowBreaks count="3" manualBreakCount="3">
    <brk id="69" max="10" man="1"/>
    <brk id="111" max="16383" man="1"/>
    <brk id="152" max="16383" man="1"/>
  </rowBreaks>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workbookViewId="0">
      <selection activeCell="J10" sqref="J10"/>
    </sheetView>
  </sheetViews>
  <sheetFormatPr baseColWidth="10" defaultRowHeight="15" x14ac:dyDescent="0.25"/>
  <cols>
    <col min="1" max="1" width="51.7109375" style="75" customWidth="1"/>
    <col min="2" max="2" width="19.7109375" style="75" customWidth="1"/>
    <col min="3" max="3" width="11.7109375" style="75" customWidth="1"/>
    <col min="4" max="4" width="11.28515625" style="75" customWidth="1"/>
    <col min="5" max="5" width="9.140625" style="75" customWidth="1"/>
    <col min="6" max="6" width="8.140625" style="75" customWidth="1"/>
    <col min="7" max="7" width="11.5703125" style="75" bestFit="1" customWidth="1"/>
    <col min="8" max="8" width="8.7109375" style="75" customWidth="1"/>
    <col min="9" max="9" width="12.42578125" style="75" bestFit="1" customWidth="1"/>
    <col min="10" max="10" width="10.28515625" style="75" customWidth="1"/>
    <col min="11" max="11" width="17.42578125" style="75" customWidth="1"/>
    <col min="12" max="256" width="11.42578125" style="75"/>
    <col min="257" max="257" width="51.7109375" style="75" customWidth="1"/>
    <col min="258" max="258" width="12.28515625" style="75" customWidth="1"/>
    <col min="259" max="259" width="11.7109375" style="75" customWidth="1"/>
    <col min="260" max="260" width="7" style="75" customWidth="1"/>
    <col min="261" max="262" width="4" style="75" customWidth="1"/>
    <col min="263" max="263" width="11.5703125" style="75" bestFit="1" customWidth="1"/>
    <col min="264" max="264" width="8.7109375" style="75" customWidth="1"/>
    <col min="265" max="265" width="12.42578125" style="75" bestFit="1" customWidth="1"/>
    <col min="266" max="266" width="10.28515625" style="75" customWidth="1"/>
    <col min="267" max="267" width="17.42578125" style="75" customWidth="1"/>
    <col min="268" max="512" width="11.42578125" style="75"/>
    <col min="513" max="513" width="51.7109375" style="75" customWidth="1"/>
    <col min="514" max="514" width="12.28515625" style="75" customWidth="1"/>
    <col min="515" max="515" width="11.7109375" style="75" customWidth="1"/>
    <col min="516" max="516" width="7" style="75" customWidth="1"/>
    <col min="517" max="518" width="4" style="75" customWidth="1"/>
    <col min="519" max="519" width="11.5703125" style="75" bestFit="1" customWidth="1"/>
    <col min="520" max="520" width="8.7109375" style="75" customWidth="1"/>
    <col min="521" max="521" width="12.42578125" style="75" bestFit="1" customWidth="1"/>
    <col min="522" max="522" width="10.28515625" style="75" customWidth="1"/>
    <col min="523" max="523" width="17.42578125" style="75" customWidth="1"/>
    <col min="524" max="768" width="11.42578125" style="75"/>
    <col min="769" max="769" width="51.7109375" style="75" customWidth="1"/>
    <col min="770" max="770" width="12.28515625" style="75" customWidth="1"/>
    <col min="771" max="771" width="11.7109375" style="75" customWidth="1"/>
    <col min="772" max="772" width="7" style="75" customWidth="1"/>
    <col min="773" max="774" width="4" style="75" customWidth="1"/>
    <col min="775" max="775" width="11.5703125" style="75" bestFit="1" customWidth="1"/>
    <col min="776" max="776" width="8.7109375" style="75" customWidth="1"/>
    <col min="777" max="777" width="12.42578125" style="75" bestFit="1" customWidth="1"/>
    <col min="778" max="778" width="10.28515625" style="75" customWidth="1"/>
    <col min="779" max="779" width="17.42578125" style="75" customWidth="1"/>
    <col min="780" max="1024" width="11.42578125" style="75"/>
    <col min="1025" max="1025" width="51.7109375" style="75" customWidth="1"/>
    <col min="1026" max="1026" width="12.28515625" style="75" customWidth="1"/>
    <col min="1027" max="1027" width="11.7109375" style="75" customWidth="1"/>
    <col min="1028" max="1028" width="7" style="75" customWidth="1"/>
    <col min="1029" max="1030" width="4" style="75" customWidth="1"/>
    <col min="1031" max="1031" width="11.5703125" style="75" bestFit="1" customWidth="1"/>
    <col min="1032" max="1032" width="8.7109375" style="75" customWidth="1"/>
    <col min="1033" max="1033" width="12.42578125" style="75" bestFit="1" customWidth="1"/>
    <col min="1034" max="1034" width="10.28515625" style="75" customWidth="1"/>
    <col min="1035" max="1035" width="17.42578125" style="75" customWidth="1"/>
    <col min="1036" max="1280" width="11.42578125" style="75"/>
    <col min="1281" max="1281" width="51.7109375" style="75" customWidth="1"/>
    <col min="1282" max="1282" width="12.28515625" style="75" customWidth="1"/>
    <col min="1283" max="1283" width="11.7109375" style="75" customWidth="1"/>
    <col min="1284" max="1284" width="7" style="75" customWidth="1"/>
    <col min="1285" max="1286" width="4" style="75" customWidth="1"/>
    <col min="1287" max="1287" width="11.5703125" style="75" bestFit="1" customWidth="1"/>
    <col min="1288" max="1288" width="8.7109375" style="75" customWidth="1"/>
    <col min="1289" max="1289" width="12.42578125" style="75" bestFit="1" customWidth="1"/>
    <col min="1290" max="1290" width="10.28515625" style="75" customWidth="1"/>
    <col min="1291" max="1291" width="17.42578125" style="75" customWidth="1"/>
    <col min="1292" max="1536" width="11.42578125" style="75"/>
    <col min="1537" max="1537" width="51.7109375" style="75" customWidth="1"/>
    <col min="1538" max="1538" width="12.28515625" style="75" customWidth="1"/>
    <col min="1539" max="1539" width="11.7109375" style="75" customWidth="1"/>
    <col min="1540" max="1540" width="7" style="75" customWidth="1"/>
    <col min="1541" max="1542" width="4" style="75" customWidth="1"/>
    <col min="1543" max="1543" width="11.5703125" style="75" bestFit="1" customWidth="1"/>
    <col min="1544" max="1544" width="8.7109375" style="75" customWidth="1"/>
    <col min="1545" max="1545" width="12.42578125" style="75" bestFit="1" customWidth="1"/>
    <col min="1546" max="1546" width="10.28515625" style="75" customWidth="1"/>
    <col min="1547" max="1547" width="17.42578125" style="75" customWidth="1"/>
    <col min="1548" max="1792" width="11.42578125" style="75"/>
    <col min="1793" max="1793" width="51.7109375" style="75" customWidth="1"/>
    <col min="1794" max="1794" width="12.28515625" style="75" customWidth="1"/>
    <col min="1795" max="1795" width="11.7109375" style="75" customWidth="1"/>
    <col min="1796" max="1796" width="7" style="75" customWidth="1"/>
    <col min="1797" max="1798" width="4" style="75" customWidth="1"/>
    <col min="1799" max="1799" width="11.5703125" style="75" bestFit="1" customWidth="1"/>
    <col min="1800" max="1800" width="8.7109375" style="75" customWidth="1"/>
    <col min="1801" max="1801" width="12.42578125" style="75" bestFit="1" customWidth="1"/>
    <col min="1802" max="1802" width="10.28515625" style="75" customWidth="1"/>
    <col min="1803" max="1803" width="17.42578125" style="75" customWidth="1"/>
    <col min="1804" max="2048" width="11.42578125" style="75"/>
    <col min="2049" max="2049" width="51.7109375" style="75" customWidth="1"/>
    <col min="2050" max="2050" width="12.28515625" style="75" customWidth="1"/>
    <col min="2051" max="2051" width="11.7109375" style="75" customWidth="1"/>
    <col min="2052" max="2052" width="7" style="75" customWidth="1"/>
    <col min="2053" max="2054" width="4" style="75" customWidth="1"/>
    <col min="2055" max="2055" width="11.5703125" style="75" bestFit="1" customWidth="1"/>
    <col min="2056" max="2056" width="8.7109375" style="75" customWidth="1"/>
    <col min="2057" max="2057" width="12.42578125" style="75" bestFit="1" customWidth="1"/>
    <col min="2058" max="2058" width="10.28515625" style="75" customWidth="1"/>
    <col min="2059" max="2059" width="17.42578125" style="75" customWidth="1"/>
    <col min="2060" max="2304" width="11.42578125" style="75"/>
    <col min="2305" max="2305" width="51.7109375" style="75" customWidth="1"/>
    <col min="2306" max="2306" width="12.28515625" style="75" customWidth="1"/>
    <col min="2307" max="2307" width="11.7109375" style="75" customWidth="1"/>
    <col min="2308" max="2308" width="7" style="75" customWidth="1"/>
    <col min="2309" max="2310" width="4" style="75" customWidth="1"/>
    <col min="2311" max="2311" width="11.5703125" style="75" bestFit="1" customWidth="1"/>
    <col min="2312" max="2312" width="8.7109375" style="75" customWidth="1"/>
    <col min="2313" max="2313" width="12.42578125" style="75" bestFit="1" customWidth="1"/>
    <col min="2314" max="2314" width="10.28515625" style="75" customWidth="1"/>
    <col min="2315" max="2315" width="17.42578125" style="75" customWidth="1"/>
    <col min="2316" max="2560" width="11.42578125" style="75"/>
    <col min="2561" max="2561" width="51.7109375" style="75" customWidth="1"/>
    <col min="2562" max="2562" width="12.28515625" style="75" customWidth="1"/>
    <col min="2563" max="2563" width="11.7109375" style="75" customWidth="1"/>
    <col min="2564" max="2564" width="7" style="75" customWidth="1"/>
    <col min="2565" max="2566" width="4" style="75" customWidth="1"/>
    <col min="2567" max="2567" width="11.5703125" style="75" bestFit="1" customWidth="1"/>
    <col min="2568" max="2568" width="8.7109375" style="75" customWidth="1"/>
    <col min="2569" max="2569" width="12.42578125" style="75" bestFit="1" customWidth="1"/>
    <col min="2570" max="2570" width="10.28515625" style="75" customWidth="1"/>
    <col min="2571" max="2571" width="17.42578125" style="75" customWidth="1"/>
    <col min="2572" max="2816" width="11.42578125" style="75"/>
    <col min="2817" max="2817" width="51.7109375" style="75" customWidth="1"/>
    <col min="2818" max="2818" width="12.28515625" style="75" customWidth="1"/>
    <col min="2819" max="2819" width="11.7109375" style="75" customWidth="1"/>
    <col min="2820" max="2820" width="7" style="75" customWidth="1"/>
    <col min="2821" max="2822" width="4" style="75" customWidth="1"/>
    <col min="2823" max="2823" width="11.5703125" style="75" bestFit="1" customWidth="1"/>
    <col min="2824" max="2824" width="8.7109375" style="75" customWidth="1"/>
    <col min="2825" max="2825" width="12.42578125" style="75" bestFit="1" customWidth="1"/>
    <col min="2826" max="2826" width="10.28515625" style="75" customWidth="1"/>
    <col min="2827" max="2827" width="17.42578125" style="75" customWidth="1"/>
    <col min="2828" max="3072" width="11.42578125" style="75"/>
    <col min="3073" max="3073" width="51.7109375" style="75" customWidth="1"/>
    <col min="3074" max="3074" width="12.28515625" style="75" customWidth="1"/>
    <col min="3075" max="3075" width="11.7109375" style="75" customWidth="1"/>
    <col min="3076" max="3076" width="7" style="75" customWidth="1"/>
    <col min="3077" max="3078" width="4" style="75" customWidth="1"/>
    <col min="3079" max="3079" width="11.5703125" style="75" bestFit="1" customWidth="1"/>
    <col min="3080" max="3080" width="8.7109375" style="75" customWidth="1"/>
    <col min="3081" max="3081" width="12.42578125" style="75" bestFit="1" customWidth="1"/>
    <col min="3082" max="3082" width="10.28515625" style="75" customWidth="1"/>
    <col min="3083" max="3083" width="17.42578125" style="75" customWidth="1"/>
    <col min="3084" max="3328" width="11.42578125" style="75"/>
    <col min="3329" max="3329" width="51.7109375" style="75" customWidth="1"/>
    <col min="3330" max="3330" width="12.28515625" style="75" customWidth="1"/>
    <col min="3331" max="3331" width="11.7109375" style="75" customWidth="1"/>
    <col min="3332" max="3332" width="7" style="75" customWidth="1"/>
    <col min="3333" max="3334" width="4" style="75" customWidth="1"/>
    <col min="3335" max="3335" width="11.5703125" style="75" bestFit="1" customWidth="1"/>
    <col min="3336" max="3336" width="8.7109375" style="75" customWidth="1"/>
    <col min="3337" max="3337" width="12.42578125" style="75" bestFit="1" customWidth="1"/>
    <col min="3338" max="3338" width="10.28515625" style="75" customWidth="1"/>
    <col min="3339" max="3339" width="17.42578125" style="75" customWidth="1"/>
    <col min="3340" max="3584" width="11.42578125" style="75"/>
    <col min="3585" max="3585" width="51.7109375" style="75" customWidth="1"/>
    <col min="3586" max="3586" width="12.28515625" style="75" customWidth="1"/>
    <col min="3587" max="3587" width="11.7109375" style="75" customWidth="1"/>
    <col min="3588" max="3588" width="7" style="75" customWidth="1"/>
    <col min="3589" max="3590" width="4" style="75" customWidth="1"/>
    <col min="3591" max="3591" width="11.5703125" style="75" bestFit="1" customWidth="1"/>
    <col min="3592" max="3592" width="8.7109375" style="75" customWidth="1"/>
    <col min="3593" max="3593" width="12.42578125" style="75" bestFit="1" customWidth="1"/>
    <col min="3594" max="3594" width="10.28515625" style="75" customWidth="1"/>
    <col min="3595" max="3595" width="17.42578125" style="75" customWidth="1"/>
    <col min="3596" max="3840" width="11.42578125" style="75"/>
    <col min="3841" max="3841" width="51.7109375" style="75" customWidth="1"/>
    <col min="3842" max="3842" width="12.28515625" style="75" customWidth="1"/>
    <col min="3843" max="3843" width="11.7109375" style="75" customWidth="1"/>
    <col min="3844" max="3844" width="7" style="75" customWidth="1"/>
    <col min="3845" max="3846" width="4" style="75" customWidth="1"/>
    <col min="3847" max="3847" width="11.5703125" style="75" bestFit="1" customWidth="1"/>
    <col min="3848" max="3848" width="8.7109375" style="75" customWidth="1"/>
    <col min="3849" max="3849" width="12.42578125" style="75" bestFit="1" customWidth="1"/>
    <col min="3850" max="3850" width="10.28515625" style="75" customWidth="1"/>
    <col min="3851" max="3851" width="17.42578125" style="75" customWidth="1"/>
    <col min="3852" max="4096" width="11.42578125" style="75"/>
    <col min="4097" max="4097" width="51.7109375" style="75" customWidth="1"/>
    <col min="4098" max="4098" width="12.28515625" style="75" customWidth="1"/>
    <col min="4099" max="4099" width="11.7109375" style="75" customWidth="1"/>
    <col min="4100" max="4100" width="7" style="75" customWidth="1"/>
    <col min="4101" max="4102" width="4" style="75" customWidth="1"/>
    <col min="4103" max="4103" width="11.5703125" style="75" bestFit="1" customWidth="1"/>
    <col min="4104" max="4104" width="8.7109375" style="75" customWidth="1"/>
    <col min="4105" max="4105" width="12.42578125" style="75" bestFit="1" customWidth="1"/>
    <col min="4106" max="4106" width="10.28515625" style="75" customWidth="1"/>
    <col min="4107" max="4107" width="17.42578125" style="75" customWidth="1"/>
    <col min="4108" max="4352" width="11.42578125" style="75"/>
    <col min="4353" max="4353" width="51.7109375" style="75" customWidth="1"/>
    <col min="4354" max="4354" width="12.28515625" style="75" customWidth="1"/>
    <col min="4355" max="4355" width="11.7109375" style="75" customWidth="1"/>
    <col min="4356" max="4356" width="7" style="75" customWidth="1"/>
    <col min="4357" max="4358" width="4" style="75" customWidth="1"/>
    <col min="4359" max="4359" width="11.5703125" style="75" bestFit="1" customWidth="1"/>
    <col min="4360" max="4360" width="8.7109375" style="75" customWidth="1"/>
    <col min="4361" max="4361" width="12.42578125" style="75" bestFit="1" customWidth="1"/>
    <col min="4362" max="4362" width="10.28515625" style="75" customWidth="1"/>
    <col min="4363" max="4363" width="17.42578125" style="75" customWidth="1"/>
    <col min="4364" max="4608" width="11.42578125" style="75"/>
    <col min="4609" max="4609" width="51.7109375" style="75" customWidth="1"/>
    <col min="4610" max="4610" width="12.28515625" style="75" customWidth="1"/>
    <col min="4611" max="4611" width="11.7109375" style="75" customWidth="1"/>
    <col min="4612" max="4612" width="7" style="75" customWidth="1"/>
    <col min="4613" max="4614" width="4" style="75" customWidth="1"/>
    <col min="4615" max="4615" width="11.5703125" style="75" bestFit="1" customWidth="1"/>
    <col min="4616" max="4616" width="8.7109375" style="75" customWidth="1"/>
    <col min="4617" max="4617" width="12.42578125" style="75" bestFit="1" customWidth="1"/>
    <col min="4618" max="4618" width="10.28515625" style="75" customWidth="1"/>
    <col min="4619" max="4619" width="17.42578125" style="75" customWidth="1"/>
    <col min="4620" max="4864" width="11.42578125" style="75"/>
    <col min="4865" max="4865" width="51.7109375" style="75" customWidth="1"/>
    <col min="4866" max="4866" width="12.28515625" style="75" customWidth="1"/>
    <col min="4867" max="4867" width="11.7109375" style="75" customWidth="1"/>
    <col min="4868" max="4868" width="7" style="75" customWidth="1"/>
    <col min="4869" max="4870" width="4" style="75" customWidth="1"/>
    <col min="4871" max="4871" width="11.5703125" style="75" bestFit="1" customWidth="1"/>
    <col min="4872" max="4872" width="8.7109375" style="75" customWidth="1"/>
    <col min="4873" max="4873" width="12.42578125" style="75" bestFit="1" customWidth="1"/>
    <col min="4874" max="4874" width="10.28515625" style="75" customWidth="1"/>
    <col min="4875" max="4875" width="17.42578125" style="75" customWidth="1"/>
    <col min="4876" max="5120" width="11.42578125" style="75"/>
    <col min="5121" max="5121" width="51.7109375" style="75" customWidth="1"/>
    <col min="5122" max="5122" width="12.28515625" style="75" customWidth="1"/>
    <col min="5123" max="5123" width="11.7109375" style="75" customWidth="1"/>
    <col min="5124" max="5124" width="7" style="75" customWidth="1"/>
    <col min="5125" max="5126" width="4" style="75" customWidth="1"/>
    <col min="5127" max="5127" width="11.5703125" style="75" bestFit="1" customWidth="1"/>
    <col min="5128" max="5128" width="8.7109375" style="75" customWidth="1"/>
    <col min="5129" max="5129" width="12.42578125" style="75" bestFit="1" customWidth="1"/>
    <col min="5130" max="5130" width="10.28515625" style="75" customWidth="1"/>
    <col min="5131" max="5131" width="17.42578125" style="75" customWidth="1"/>
    <col min="5132" max="5376" width="11.42578125" style="75"/>
    <col min="5377" max="5377" width="51.7109375" style="75" customWidth="1"/>
    <col min="5378" max="5378" width="12.28515625" style="75" customWidth="1"/>
    <col min="5379" max="5379" width="11.7109375" style="75" customWidth="1"/>
    <col min="5380" max="5380" width="7" style="75" customWidth="1"/>
    <col min="5381" max="5382" width="4" style="75" customWidth="1"/>
    <col min="5383" max="5383" width="11.5703125" style="75" bestFit="1" customWidth="1"/>
    <col min="5384" max="5384" width="8.7109375" style="75" customWidth="1"/>
    <col min="5385" max="5385" width="12.42578125" style="75" bestFit="1" customWidth="1"/>
    <col min="5386" max="5386" width="10.28515625" style="75" customWidth="1"/>
    <col min="5387" max="5387" width="17.42578125" style="75" customWidth="1"/>
    <col min="5388" max="5632" width="11.42578125" style="75"/>
    <col min="5633" max="5633" width="51.7109375" style="75" customWidth="1"/>
    <col min="5634" max="5634" width="12.28515625" style="75" customWidth="1"/>
    <col min="5635" max="5635" width="11.7109375" style="75" customWidth="1"/>
    <col min="5636" max="5636" width="7" style="75" customWidth="1"/>
    <col min="5637" max="5638" width="4" style="75" customWidth="1"/>
    <col min="5639" max="5639" width="11.5703125" style="75" bestFit="1" customWidth="1"/>
    <col min="5640" max="5640" width="8.7109375" style="75" customWidth="1"/>
    <col min="5641" max="5641" width="12.42578125" style="75" bestFit="1" customWidth="1"/>
    <col min="5642" max="5642" width="10.28515625" style="75" customWidth="1"/>
    <col min="5643" max="5643" width="17.42578125" style="75" customWidth="1"/>
    <col min="5644" max="5888" width="11.42578125" style="75"/>
    <col min="5889" max="5889" width="51.7109375" style="75" customWidth="1"/>
    <col min="5890" max="5890" width="12.28515625" style="75" customWidth="1"/>
    <col min="5891" max="5891" width="11.7109375" style="75" customWidth="1"/>
    <col min="5892" max="5892" width="7" style="75" customWidth="1"/>
    <col min="5893" max="5894" width="4" style="75" customWidth="1"/>
    <col min="5895" max="5895" width="11.5703125" style="75" bestFit="1" customWidth="1"/>
    <col min="5896" max="5896" width="8.7109375" style="75" customWidth="1"/>
    <col min="5897" max="5897" width="12.42578125" style="75" bestFit="1" customWidth="1"/>
    <col min="5898" max="5898" width="10.28515625" style="75" customWidth="1"/>
    <col min="5899" max="5899" width="17.42578125" style="75" customWidth="1"/>
    <col min="5900" max="6144" width="11.42578125" style="75"/>
    <col min="6145" max="6145" width="51.7109375" style="75" customWidth="1"/>
    <col min="6146" max="6146" width="12.28515625" style="75" customWidth="1"/>
    <col min="6147" max="6147" width="11.7109375" style="75" customWidth="1"/>
    <col min="6148" max="6148" width="7" style="75" customWidth="1"/>
    <col min="6149" max="6150" width="4" style="75" customWidth="1"/>
    <col min="6151" max="6151" width="11.5703125" style="75" bestFit="1" customWidth="1"/>
    <col min="6152" max="6152" width="8.7109375" style="75" customWidth="1"/>
    <col min="6153" max="6153" width="12.42578125" style="75" bestFit="1" customWidth="1"/>
    <col min="6154" max="6154" width="10.28515625" style="75" customWidth="1"/>
    <col min="6155" max="6155" width="17.42578125" style="75" customWidth="1"/>
    <col min="6156" max="6400" width="11.42578125" style="75"/>
    <col min="6401" max="6401" width="51.7109375" style="75" customWidth="1"/>
    <col min="6402" max="6402" width="12.28515625" style="75" customWidth="1"/>
    <col min="6403" max="6403" width="11.7109375" style="75" customWidth="1"/>
    <col min="6404" max="6404" width="7" style="75" customWidth="1"/>
    <col min="6405" max="6406" width="4" style="75" customWidth="1"/>
    <col min="6407" max="6407" width="11.5703125" style="75" bestFit="1" customWidth="1"/>
    <col min="6408" max="6408" width="8.7109375" style="75" customWidth="1"/>
    <col min="6409" max="6409" width="12.42578125" style="75" bestFit="1" customWidth="1"/>
    <col min="6410" max="6410" width="10.28515625" style="75" customWidth="1"/>
    <col min="6411" max="6411" width="17.42578125" style="75" customWidth="1"/>
    <col min="6412" max="6656" width="11.42578125" style="75"/>
    <col min="6657" max="6657" width="51.7109375" style="75" customWidth="1"/>
    <col min="6658" max="6658" width="12.28515625" style="75" customWidth="1"/>
    <col min="6659" max="6659" width="11.7109375" style="75" customWidth="1"/>
    <col min="6660" max="6660" width="7" style="75" customWidth="1"/>
    <col min="6661" max="6662" width="4" style="75" customWidth="1"/>
    <col min="6663" max="6663" width="11.5703125" style="75" bestFit="1" customWidth="1"/>
    <col min="6664" max="6664" width="8.7109375" style="75" customWidth="1"/>
    <col min="6665" max="6665" width="12.42578125" style="75" bestFit="1" customWidth="1"/>
    <col min="6666" max="6666" width="10.28515625" style="75" customWidth="1"/>
    <col min="6667" max="6667" width="17.42578125" style="75" customWidth="1"/>
    <col min="6668" max="6912" width="11.42578125" style="75"/>
    <col min="6913" max="6913" width="51.7109375" style="75" customWidth="1"/>
    <col min="6914" max="6914" width="12.28515625" style="75" customWidth="1"/>
    <col min="6915" max="6915" width="11.7109375" style="75" customWidth="1"/>
    <col min="6916" max="6916" width="7" style="75" customWidth="1"/>
    <col min="6917" max="6918" width="4" style="75" customWidth="1"/>
    <col min="6919" max="6919" width="11.5703125" style="75" bestFit="1" customWidth="1"/>
    <col min="6920" max="6920" width="8.7109375" style="75" customWidth="1"/>
    <col min="6921" max="6921" width="12.42578125" style="75" bestFit="1" customWidth="1"/>
    <col min="6922" max="6922" width="10.28515625" style="75" customWidth="1"/>
    <col min="6923" max="6923" width="17.42578125" style="75" customWidth="1"/>
    <col min="6924" max="7168" width="11.42578125" style="75"/>
    <col min="7169" max="7169" width="51.7109375" style="75" customWidth="1"/>
    <col min="7170" max="7170" width="12.28515625" style="75" customWidth="1"/>
    <col min="7171" max="7171" width="11.7109375" style="75" customWidth="1"/>
    <col min="7172" max="7172" width="7" style="75" customWidth="1"/>
    <col min="7173" max="7174" width="4" style="75" customWidth="1"/>
    <col min="7175" max="7175" width="11.5703125" style="75" bestFit="1" customWidth="1"/>
    <col min="7176" max="7176" width="8.7109375" style="75" customWidth="1"/>
    <col min="7177" max="7177" width="12.42578125" style="75" bestFit="1" customWidth="1"/>
    <col min="7178" max="7178" width="10.28515625" style="75" customWidth="1"/>
    <col min="7179" max="7179" width="17.42578125" style="75" customWidth="1"/>
    <col min="7180" max="7424" width="11.42578125" style="75"/>
    <col min="7425" max="7425" width="51.7109375" style="75" customWidth="1"/>
    <col min="7426" max="7426" width="12.28515625" style="75" customWidth="1"/>
    <col min="7427" max="7427" width="11.7109375" style="75" customWidth="1"/>
    <col min="7428" max="7428" width="7" style="75" customWidth="1"/>
    <col min="7429" max="7430" width="4" style="75" customWidth="1"/>
    <col min="7431" max="7431" width="11.5703125" style="75" bestFit="1" customWidth="1"/>
    <col min="7432" max="7432" width="8.7109375" style="75" customWidth="1"/>
    <col min="7433" max="7433" width="12.42578125" style="75" bestFit="1" customWidth="1"/>
    <col min="7434" max="7434" width="10.28515625" style="75" customWidth="1"/>
    <col min="7435" max="7435" width="17.42578125" style="75" customWidth="1"/>
    <col min="7436" max="7680" width="11.42578125" style="75"/>
    <col min="7681" max="7681" width="51.7109375" style="75" customWidth="1"/>
    <col min="7682" max="7682" width="12.28515625" style="75" customWidth="1"/>
    <col min="7683" max="7683" width="11.7109375" style="75" customWidth="1"/>
    <col min="7684" max="7684" width="7" style="75" customWidth="1"/>
    <col min="7685" max="7686" width="4" style="75" customWidth="1"/>
    <col min="7687" max="7687" width="11.5703125" style="75" bestFit="1" customWidth="1"/>
    <col min="7688" max="7688" width="8.7109375" style="75" customWidth="1"/>
    <col min="7689" max="7689" width="12.42578125" style="75" bestFit="1" customWidth="1"/>
    <col min="7690" max="7690" width="10.28515625" style="75" customWidth="1"/>
    <col min="7691" max="7691" width="17.42578125" style="75" customWidth="1"/>
    <col min="7692" max="7936" width="11.42578125" style="75"/>
    <col min="7937" max="7937" width="51.7109375" style="75" customWidth="1"/>
    <col min="7938" max="7938" width="12.28515625" style="75" customWidth="1"/>
    <col min="7939" max="7939" width="11.7109375" style="75" customWidth="1"/>
    <col min="7940" max="7940" width="7" style="75" customWidth="1"/>
    <col min="7941" max="7942" width="4" style="75" customWidth="1"/>
    <col min="7943" max="7943" width="11.5703125" style="75" bestFit="1" customWidth="1"/>
    <col min="7944" max="7944" width="8.7109375" style="75" customWidth="1"/>
    <col min="7945" max="7945" width="12.42578125" style="75" bestFit="1" customWidth="1"/>
    <col min="7946" max="7946" width="10.28515625" style="75" customWidth="1"/>
    <col min="7947" max="7947" width="17.42578125" style="75" customWidth="1"/>
    <col min="7948" max="8192" width="11.42578125" style="75"/>
    <col min="8193" max="8193" width="51.7109375" style="75" customWidth="1"/>
    <col min="8194" max="8194" width="12.28515625" style="75" customWidth="1"/>
    <col min="8195" max="8195" width="11.7109375" style="75" customWidth="1"/>
    <col min="8196" max="8196" width="7" style="75" customWidth="1"/>
    <col min="8197" max="8198" width="4" style="75" customWidth="1"/>
    <col min="8199" max="8199" width="11.5703125" style="75" bestFit="1" customWidth="1"/>
    <col min="8200" max="8200" width="8.7109375" style="75" customWidth="1"/>
    <col min="8201" max="8201" width="12.42578125" style="75" bestFit="1" customWidth="1"/>
    <col min="8202" max="8202" width="10.28515625" style="75" customWidth="1"/>
    <col min="8203" max="8203" width="17.42578125" style="75" customWidth="1"/>
    <col min="8204" max="8448" width="11.42578125" style="75"/>
    <col min="8449" max="8449" width="51.7109375" style="75" customWidth="1"/>
    <col min="8450" max="8450" width="12.28515625" style="75" customWidth="1"/>
    <col min="8451" max="8451" width="11.7109375" style="75" customWidth="1"/>
    <col min="8452" max="8452" width="7" style="75" customWidth="1"/>
    <col min="8453" max="8454" width="4" style="75" customWidth="1"/>
    <col min="8455" max="8455" width="11.5703125" style="75" bestFit="1" customWidth="1"/>
    <col min="8456" max="8456" width="8.7109375" style="75" customWidth="1"/>
    <col min="8457" max="8457" width="12.42578125" style="75" bestFit="1" customWidth="1"/>
    <col min="8458" max="8458" width="10.28515625" style="75" customWidth="1"/>
    <col min="8459" max="8459" width="17.42578125" style="75" customWidth="1"/>
    <col min="8460" max="8704" width="11.42578125" style="75"/>
    <col min="8705" max="8705" width="51.7109375" style="75" customWidth="1"/>
    <col min="8706" max="8706" width="12.28515625" style="75" customWidth="1"/>
    <col min="8707" max="8707" width="11.7109375" style="75" customWidth="1"/>
    <col min="8708" max="8708" width="7" style="75" customWidth="1"/>
    <col min="8709" max="8710" width="4" style="75" customWidth="1"/>
    <col min="8711" max="8711" width="11.5703125" style="75" bestFit="1" customWidth="1"/>
    <col min="8712" max="8712" width="8.7109375" style="75" customWidth="1"/>
    <col min="8713" max="8713" width="12.42578125" style="75" bestFit="1" customWidth="1"/>
    <col min="8714" max="8714" width="10.28515625" style="75" customWidth="1"/>
    <col min="8715" max="8715" width="17.42578125" style="75" customWidth="1"/>
    <col min="8716" max="8960" width="11.42578125" style="75"/>
    <col min="8961" max="8961" width="51.7109375" style="75" customWidth="1"/>
    <col min="8962" max="8962" width="12.28515625" style="75" customWidth="1"/>
    <col min="8963" max="8963" width="11.7109375" style="75" customWidth="1"/>
    <col min="8964" max="8964" width="7" style="75" customWidth="1"/>
    <col min="8965" max="8966" width="4" style="75" customWidth="1"/>
    <col min="8967" max="8967" width="11.5703125" style="75" bestFit="1" customWidth="1"/>
    <col min="8968" max="8968" width="8.7109375" style="75" customWidth="1"/>
    <col min="8969" max="8969" width="12.42578125" style="75" bestFit="1" customWidth="1"/>
    <col min="8970" max="8970" width="10.28515625" style="75" customWidth="1"/>
    <col min="8971" max="8971" width="17.42578125" style="75" customWidth="1"/>
    <col min="8972" max="9216" width="11.42578125" style="75"/>
    <col min="9217" max="9217" width="51.7109375" style="75" customWidth="1"/>
    <col min="9218" max="9218" width="12.28515625" style="75" customWidth="1"/>
    <col min="9219" max="9219" width="11.7109375" style="75" customWidth="1"/>
    <col min="9220" max="9220" width="7" style="75" customWidth="1"/>
    <col min="9221" max="9222" width="4" style="75" customWidth="1"/>
    <col min="9223" max="9223" width="11.5703125" style="75" bestFit="1" customWidth="1"/>
    <col min="9224" max="9224" width="8.7109375" style="75" customWidth="1"/>
    <col min="9225" max="9225" width="12.42578125" style="75" bestFit="1" customWidth="1"/>
    <col min="9226" max="9226" width="10.28515625" style="75" customWidth="1"/>
    <col min="9227" max="9227" width="17.42578125" style="75" customWidth="1"/>
    <col min="9228" max="9472" width="11.42578125" style="75"/>
    <col min="9473" max="9473" width="51.7109375" style="75" customWidth="1"/>
    <col min="9474" max="9474" width="12.28515625" style="75" customWidth="1"/>
    <col min="9475" max="9475" width="11.7109375" style="75" customWidth="1"/>
    <col min="9476" max="9476" width="7" style="75" customWidth="1"/>
    <col min="9477" max="9478" width="4" style="75" customWidth="1"/>
    <col min="9479" max="9479" width="11.5703125" style="75" bestFit="1" customWidth="1"/>
    <col min="9480" max="9480" width="8.7109375" style="75" customWidth="1"/>
    <col min="9481" max="9481" width="12.42578125" style="75" bestFit="1" customWidth="1"/>
    <col min="9482" max="9482" width="10.28515625" style="75" customWidth="1"/>
    <col min="9483" max="9483" width="17.42578125" style="75" customWidth="1"/>
    <col min="9484" max="9728" width="11.42578125" style="75"/>
    <col min="9729" max="9729" width="51.7109375" style="75" customWidth="1"/>
    <col min="9730" max="9730" width="12.28515625" style="75" customWidth="1"/>
    <col min="9731" max="9731" width="11.7109375" style="75" customWidth="1"/>
    <col min="9732" max="9732" width="7" style="75" customWidth="1"/>
    <col min="9733" max="9734" width="4" style="75" customWidth="1"/>
    <col min="9735" max="9735" width="11.5703125" style="75" bestFit="1" customWidth="1"/>
    <col min="9736" max="9736" width="8.7109375" style="75" customWidth="1"/>
    <col min="9737" max="9737" width="12.42578125" style="75" bestFit="1" customWidth="1"/>
    <col min="9738" max="9738" width="10.28515625" style="75" customWidth="1"/>
    <col min="9739" max="9739" width="17.42578125" style="75" customWidth="1"/>
    <col min="9740" max="9984" width="11.42578125" style="75"/>
    <col min="9985" max="9985" width="51.7109375" style="75" customWidth="1"/>
    <col min="9986" max="9986" width="12.28515625" style="75" customWidth="1"/>
    <col min="9987" max="9987" width="11.7109375" style="75" customWidth="1"/>
    <col min="9988" max="9988" width="7" style="75" customWidth="1"/>
    <col min="9989" max="9990" width="4" style="75" customWidth="1"/>
    <col min="9991" max="9991" width="11.5703125" style="75" bestFit="1" customWidth="1"/>
    <col min="9992" max="9992" width="8.7109375" style="75" customWidth="1"/>
    <col min="9993" max="9993" width="12.42578125" style="75" bestFit="1" customWidth="1"/>
    <col min="9994" max="9994" width="10.28515625" style="75" customWidth="1"/>
    <col min="9995" max="9995" width="17.42578125" style="75" customWidth="1"/>
    <col min="9996" max="10240" width="11.42578125" style="75"/>
    <col min="10241" max="10241" width="51.7109375" style="75" customWidth="1"/>
    <col min="10242" max="10242" width="12.28515625" style="75" customWidth="1"/>
    <col min="10243" max="10243" width="11.7109375" style="75" customWidth="1"/>
    <col min="10244" max="10244" width="7" style="75" customWidth="1"/>
    <col min="10245" max="10246" width="4" style="75" customWidth="1"/>
    <col min="10247" max="10247" width="11.5703125" style="75" bestFit="1" customWidth="1"/>
    <col min="10248" max="10248" width="8.7109375" style="75" customWidth="1"/>
    <col min="10249" max="10249" width="12.42578125" style="75" bestFit="1" customWidth="1"/>
    <col min="10250" max="10250" width="10.28515625" style="75" customWidth="1"/>
    <col min="10251" max="10251" width="17.42578125" style="75" customWidth="1"/>
    <col min="10252" max="10496" width="11.42578125" style="75"/>
    <col min="10497" max="10497" width="51.7109375" style="75" customWidth="1"/>
    <col min="10498" max="10498" width="12.28515625" style="75" customWidth="1"/>
    <col min="10499" max="10499" width="11.7109375" style="75" customWidth="1"/>
    <col min="10500" max="10500" width="7" style="75" customWidth="1"/>
    <col min="10501" max="10502" width="4" style="75" customWidth="1"/>
    <col min="10503" max="10503" width="11.5703125" style="75" bestFit="1" customWidth="1"/>
    <col min="10504" max="10504" width="8.7109375" style="75" customWidth="1"/>
    <col min="10505" max="10505" width="12.42578125" style="75" bestFit="1" customWidth="1"/>
    <col min="10506" max="10506" width="10.28515625" style="75" customWidth="1"/>
    <col min="10507" max="10507" width="17.42578125" style="75" customWidth="1"/>
    <col min="10508" max="10752" width="11.42578125" style="75"/>
    <col min="10753" max="10753" width="51.7109375" style="75" customWidth="1"/>
    <col min="10754" max="10754" width="12.28515625" style="75" customWidth="1"/>
    <col min="10755" max="10755" width="11.7109375" style="75" customWidth="1"/>
    <col min="10756" max="10756" width="7" style="75" customWidth="1"/>
    <col min="10757" max="10758" width="4" style="75" customWidth="1"/>
    <col min="10759" max="10759" width="11.5703125" style="75" bestFit="1" customWidth="1"/>
    <col min="10760" max="10760" width="8.7109375" style="75" customWidth="1"/>
    <col min="10761" max="10761" width="12.42578125" style="75" bestFit="1" customWidth="1"/>
    <col min="10762" max="10762" width="10.28515625" style="75" customWidth="1"/>
    <col min="10763" max="10763" width="17.42578125" style="75" customWidth="1"/>
    <col min="10764" max="11008" width="11.42578125" style="75"/>
    <col min="11009" max="11009" width="51.7109375" style="75" customWidth="1"/>
    <col min="11010" max="11010" width="12.28515625" style="75" customWidth="1"/>
    <col min="11011" max="11011" width="11.7109375" style="75" customWidth="1"/>
    <col min="11012" max="11012" width="7" style="75" customWidth="1"/>
    <col min="11013" max="11014" width="4" style="75" customWidth="1"/>
    <col min="11015" max="11015" width="11.5703125" style="75" bestFit="1" customWidth="1"/>
    <col min="11016" max="11016" width="8.7109375" style="75" customWidth="1"/>
    <col min="11017" max="11017" width="12.42578125" style="75" bestFit="1" customWidth="1"/>
    <col min="11018" max="11018" width="10.28515625" style="75" customWidth="1"/>
    <col min="11019" max="11019" width="17.42578125" style="75" customWidth="1"/>
    <col min="11020" max="11264" width="11.42578125" style="75"/>
    <col min="11265" max="11265" width="51.7109375" style="75" customWidth="1"/>
    <col min="11266" max="11266" width="12.28515625" style="75" customWidth="1"/>
    <col min="11267" max="11267" width="11.7109375" style="75" customWidth="1"/>
    <col min="11268" max="11268" width="7" style="75" customWidth="1"/>
    <col min="11269" max="11270" width="4" style="75" customWidth="1"/>
    <col min="11271" max="11271" width="11.5703125" style="75" bestFit="1" customWidth="1"/>
    <col min="11272" max="11272" width="8.7109375" style="75" customWidth="1"/>
    <col min="11273" max="11273" width="12.42578125" style="75" bestFit="1" customWidth="1"/>
    <col min="11274" max="11274" width="10.28515625" style="75" customWidth="1"/>
    <col min="11275" max="11275" width="17.42578125" style="75" customWidth="1"/>
    <col min="11276" max="11520" width="11.42578125" style="75"/>
    <col min="11521" max="11521" width="51.7109375" style="75" customWidth="1"/>
    <col min="11522" max="11522" width="12.28515625" style="75" customWidth="1"/>
    <col min="11523" max="11523" width="11.7109375" style="75" customWidth="1"/>
    <col min="11524" max="11524" width="7" style="75" customWidth="1"/>
    <col min="11525" max="11526" width="4" style="75" customWidth="1"/>
    <col min="11527" max="11527" width="11.5703125" style="75" bestFit="1" customWidth="1"/>
    <col min="11528" max="11528" width="8.7109375" style="75" customWidth="1"/>
    <col min="11529" max="11529" width="12.42578125" style="75" bestFit="1" customWidth="1"/>
    <col min="11530" max="11530" width="10.28515625" style="75" customWidth="1"/>
    <col min="11531" max="11531" width="17.42578125" style="75" customWidth="1"/>
    <col min="11532" max="11776" width="11.42578125" style="75"/>
    <col min="11777" max="11777" width="51.7109375" style="75" customWidth="1"/>
    <col min="11778" max="11778" width="12.28515625" style="75" customWidth="1"/>
    <col min="11779" max="11779" width="11.7109375" style="75" customWidth="1"/>
    <col min="11780" max="11780" width="7" style="75" customWidth="1"/>
    <col min="11781" max="11782" width="4" style="75" customWidth="1"/>
    <col min="11783" max="11783" width="11.5703125" style="75" bestFit="1" customWidth="1"/>
    <col min="11784" max="11784" width="8.7109375" style="75" customWidth="1"/>
    <col min="11785" max="11785" width="12.42578125" style="75" bestFit="1" customWidth="1"/>
    <col min="11786" max="11786" width="10.28515625" style="75" customWidth="1"/>
    <col min="11787" max="11787" width="17.42578125" style="75" customWidth="1"/>
    <col min="11788" max="12032" width="11.42578125" style="75"/>
    <col min="12033" max="12033" width="51.7109375" style="75" customWidth="1"/>
    <col min="12034" max="12034" width="12.28515625" style="75" customWidth="1"/>
    <col min="12035" max="12035" width="11.7109375" style="75" customWidth="1"/>
    <col min="12036" max="12036" width="7" style="75" customWidth="1"/>
    <col min="12037" max="12038" width="4" style="75" customWidth="1"/>
    <col min="12039" max="12039" width="11.5703125" style="75" bestFit="1" customWidth="1"/>
    <col min="12040" max="12040" width="8.7109375" style="75" customWidth="1"/>
    <col min="12041" max="12041" width="12.42578125" style="75" bestFit="1" customWidth="1"/>
    <col min="12042" max="12042" width="10.28515625" style="75" customWidth="1"/>
    <col min="12043" max="12043" width="17.42578125" style="75" customWidth="1"/>
    <col min="12044" max="12288" width="11.42578125" style="75"/>
    <col min="12289" max="12289" width="51.7109375" style="75" customWidth="1"/>
    <col min="12290" max="12290" width="12.28515625" style="75" customWidth="1"/>
    <col min="12291" max="12291" width="11.7109375" style="75" customWidth="1"/>
    <col min="12292" max="12292" width="7" style="75" customWidth="1"/>
    <col min="12293" max="12294" width="4" style="75" customWidth="1"/>
    <col min="12295" max="12295" width="11.5703125" style="75" bestFit="1" customWidth="1"/>
    <col min="12296" max="12296" width="8.7109375" style="75" customWidth="1"/>
    <col min="12297" max="12297" width="12.42578125" style="75" bestFit="1" customWidth="1"/>
    <col min="12298" max="12298" width="10.28515625" style="75" customWidth="1"/>
    <col min="12299" max="12299" width="17.42578125" style="75" customWidth="1"/>
    <col min="12300" max="12544" width="11.42578125" style="75"/>
    <col min="12545" max="12545" width="51.7109375" style="75" customWidth="1"/>
    <col min="12546" max="12546" width="12.28515625" style="75" customWidth="1"/>
    <col min="12547" max="12547" width="11.7109375" style="75" customWidth="1"/>
    <col min="12548" max="12548" width="7" style="75" customWidth="1"/>
    <col min="12549" max="12550" width="4" style="75" customWidth="1"/>
    <col min="12551" max="12551" width="11.5703125" style="75" bestFit="1" customWidth="1"/>
    <col min="12552" max="12552" width="8.7109375" style="75" customWidth="1"/>
    <col min="12553" max="12553" width="12.42578125" style="75" bestFit="1" customWidth="1"/>
    <col min="12554" max="12554" width="10.28515625" style="75" customWidth="1"/>
    <col min="12555" max="12555" width="17.42578125" style="75" customWidth="1"/>
    <col min="12556" max="12800" width="11.42578125" style="75"/>
    <col min="12801" max="12801" width="51.7109375" style="75" customWidth="1"/>
    <col min="12802" max="12802" width="12.28515625" style="75" customWidth="1"/>
    <col min="12803" max="12803" width="11.7109375" style="75" customWidth="1"/>
    <col min="12804" max="12804" width="7" style="75" customWidth="1"/>
    <col min="12805" max="12806" width="4" style="75" customWidth="1"/>
    <col min="12807" max="12807" width="11.5703125" style="75" bestFit="1" customWidth="1"/>
    <col min="12808" max="12808" width="8.7109375" style="75" customWidth="1"/>
    <col min="12809" max="12809" width="12.42578125" style="75" bestFit="1" customWidth="1"/>
    <col min="12810" max="12810" width="10.28515625" style="75" customWidth="1"/>
    <col min="12811" max="12811" width="17.42578125" style="75" customWidth="1"/>
    <col min="12812" max="13056" width="11.42578125" style="75"/>
    <col min="13057" max="13057" width="51.7109375" style="75" customWidth="1"/>
    <col min="13058" max="13058" width="12.28515625" style="75" customWidth="1"/>
    <col min="13059" max="13059" width="11.7109375" style="75" customWidth="1"/>
    <col min="13060" max="13060" width="7" style="75" customWidth="1"/>
    <col min="13061" max="13062" width="4" style="75" customWidth="1"/>
    <col min="13063" max="13063" width="11.5703125" style="75" bestFit="1" customWidth="1"/>
    <col min="13064" max="13064" width="8.7109375" style="75" customWidth="1"/>
    <col min="13065" max="13065" width="12.42578125" style="75" bestFit="1" customWidth="1"/>
    <col min="13066" max="13066" width="10.28515625" style="75" customWidth="1"/>
    <col min="13067" max="13067" width="17.42578125" style="75" customWidth="1"/>
    <col min="13068" max="13312" width="11.42578125" style="75"/>
    <col min="13313" max="13313" width="51.7109375" style="75" customWidth="1"/>
    <col min="13314" max="13314" width="12.28515625" style="75" customWidth="1"/>
    <col min="13315" max="13315" width="11.7109375" style="75" customWidth="1"/>
    <col min="13316" max="13316" width="7" style="75" customWidth="1"/>
    <col min="13317" max="13318" width="4" style="75" customWidth="1"/>
    <col min="13319" max="13319" width="11.5703125" style="75" bestFit="1" customWidth="1"/>
    <col min="13320" max="13320" width="8.7109375" style="75" customWidth="1"/>
    <col min="13321" max="13321" width="12.42578125" style="75" bestFit="1" customWidth="1"/>
    <col min="13322" max="13322" width="10.28515625" style="75" customWidth="1"/>
    <col min="13323" max="13323" width="17.42578125" style="75" customWidth="1"/>
    <col min="13324" max="13568" width="11.42578125" style="75"/>
    <col min="13569" max="13569" width="51.7109375" style="75" customWidth="1"/>
    <col min="13570" max="13570" width="12.28515625" style="75" customWidth="1"/>
    <col min="13571" max="13571" width="11.7109375" style="75" customWidth="1"/>
    <col min="13572" max="13572" width="7" style="75" customWidth="1"/>
    <col min="13573" max="13574" width="4" style="75" customWidth="1"/>
    <col min="13575" max="13575" width="11.5703125" style="75" bestFit="1" customWidth="1"/>
    <col min="13576" max="13576" width="8.7109375" style="75" customWidth="1"/>
    <col min="13577" max="13577" width="12.42578125" style="75" bestFit="1" customWidth="1"/>
    <col min="13578" max="13578" width="10.28515625" style="75" customWidth="1"/>
    <col min="13579" max="13579" width="17.42578125" style="75" customWidth="1"/>
    <col min="13580" max="13824" width="11.42578125" style="75"/>
    <col min="13825" max="13825" width="51.7109375" style="75" customWidth="1"/>
    <col min="13826" max="13826" width="12.28515625" style="75" customWidth="1"/>
    <col min="13827" max="13827" width="11.7109375" style="75" customWidth="1"/>
    <col min="13828" max="13828" width="7" style="75" customWidth="1"/>
    <col min="13829" max="13830" width="4" style="75" customWidth="1"/>
    <col min="13831" max="13831" width="11.5703125" style="75" bestFit="1" customWidth="1"/>
    <col min="13832" max="13832" width="8.7109375" style="75" customWidth="1"/>
    <col min="13833" max="13833" width="12.42578125" style="75" bestFit="1" customWidth="1"/>
    <col min="13834" max="13834" width="10.28515625" style="75" customWidth="1"/>
    <col min="13835" max="13835" width="17.42578125" style="75" customWidth="1"/>
    <col min="13836" max="14080" width="11.42578125" style="75"/>
    <col min="14081" max="14081" width="51.7109375" style="75" customWidth="1"/>
    <col min="14082" max="14082" width="12.28515625" style="75" customWidth="1"/>
    <col min="14083" max="14083" width="11.7109375" style="75" customWidth="1"/>
    <col min="14084" max="14084" width="7" style="75" customWidth="1"/>
    <col min="14085" max="14086" width="4" style="75" customWidth="1"/>
    <col min="14087" max="14087" width="11.5703125" style="75" bestFit="1" customWidth="1"/>
    <col min="14088" max="14088" width="8.7109375" style="75" customWidth="1"/>
    <col min="14089" max="14089" width="12.42578125" style="75" bestFit="1" customWidth="1"/>
    <col min="14090" max="14090" width="10.28515625" style="75" customWidth="1"/>
    <col min="14091" max="14091" width="17.42578125" style="75" customWidth="1"/>
    <col min="14092" max="14336" width="11.42578125" style="75"/>
    <col min="14337" max="14337" width="51.7109375" style="75" customWidth="1"/>
    <col min="14338" max="14338" width="12.28515625" style="75" customWidth="1"/>
    <col min="14339" max="14339" width="11.7109375" style="75" customWidth="1"/>
    <col min="14340" max="14340" width="7" style="75" customWidth="1"/>
    <col min="14341" max="14342" width="4" style="75" customWidth="1"/>
    <col min="14343" max="14343" width="11.5703125" style="75" bestFit="1" customWidth="1"/>
    <col min="14344" max="14344" width="8.7109375" style="75" customWidth="1"/>
    <col min="14345" max="14345" width="12.42578125" style="75" bestFit="1" customWidth="1"/>
    <col min="14346" max="14346" width="10.28515625" style="75" customWidth="1"/>
    <col min="14347" max="14347" width="17.42578125" style="75" customWidth="1"/>
    <col min="14348" max="14592" width="11.42578125" style="75"/>
    <col min="14593" max="14593" width="51.7109375" style="75" customWidth="1"/>
    <col min="14594" max="14594" width="12.28515625" style="75" customWidth="1"/>
    <col min="14595" max="14595" width="11.7109375" style="75" customWidth="1"/>
    <col min="14596" max="14596" width="7" style="75" customWidth="1"/>
    <col min="14597" max="14598" width="4" style="75" customWidth="1"/>
    <col min="14599" max="14599" width="11.5703125" style="75" bestFit="1" customWidth="1"/>
    <col min="14600" max="14600" width="8.7109375" style="75" customWidth="1"/>
    <col min="14601" max="14601" width="12.42578125" style="75" bestFit="1" customWidth="1"/>
    <col min="14602" max="14602" width="10.28515625" style="75" customWidth="1"/>
    <col min="14603" max="14603" width="17.42578125" style="75" customWidth="1"/>
    <col min="14604" max="14848" width="11.42578125" style="75"/>
    <col min="14849" max="14849" width="51.7109375" style="75" customWidth="1"/>
    <col min="14850" max="14850" width="12.28515625" style="75" customWidth="1"/>
    <col min="14851" max="14851" width="11.7109375" style="75" customWidth="1"/>
    <col min="14852" max="14852" width="7" style="75" customWidth="1"/>
    <col min="14853" max="14854" width="4" style="75" customWidth="1"/>
    <col min="14855" max="14855" width="11.5703125" style="75" bestFit="1" customWidth="1"/>
    <col min="14856" max="14856" width="8.7109375" style="75" customWidth="1"/>
    <col min="14857" max="14857" width="12.42578125" style="75" bestFit="1" customWidth="1"/>
    <col min="14858" max="14858" width="10.28515625" style="75" customWidth="1"/>
    <col min="14859" max="14859" width="17.42578125" style="75" customWidth="1"/>
    <col min="14860" max="15104" width="11.42578125" style="75"/>
    <col min="15105" max="15105" width="51.7109375" style="75" customWidth="1"/>
    <col min="15106" max="15106" width="12.28515625" style="75" customWidth="1"/>
    <col min="15107" max="15107" width="11.7109375" style="75" customWidth="1"/>
    <col min="15108" max="15108" width="7" style="75" customWidth="1"/>
    <col min="15109" max="15110" width="4" style="75" customWidth="1"/>
    <col min="15111" max="15111" width="11.5703125" style="75" bestFit="1" customWidth="1"/>
    <col min="15112" max="15112" width="8.7109375" style="75" customWidth="1"/>
    <col min="15113" max="15113" width="12.42578125" style="75" bestFit="1" customWidth="1"/>
    <col min="15114" max="15114" width="10.28515625" style="75" customWidth="1"/>
    <col min="15115" max="15115" width="17.42578125" style="75" customWidth="1"/>
    <col min="15116" max="15360" width="11.42578125" style="75"/>
    <col min="15361" max="15361" width="51.7109375" style="75" customWidth="1"/>
    <col min="15362" max="15362" width="12.28515625" style="75" customWidth="1"/>
    <col min="15363" max="15363" width="11.7109375" style="75" customWidth="1"/>
    <col min="15364" max="15364" width="7" style="75" customWidth="1"/>
    <col min="15365" max="15366" width="4" style="75" customWidth="1"/>
    <col min="15367" max="15367" width="11.5703125" style="75" bestFit="1" customWidth="1"/>
    <col min="15368" max="15368" width="8.7109375" style="75" customWidth="1"/>
    <col min="15369" max="15369" width="12.42578125" style="75" bestFit="1" customWidth="1"/>
    <col min="15370" max="15370" width="10.28515625" style="75" customWidth="1"/>
    <col min="15371" max="15371" width="17.42578125" style="75" customWidth="1"/>
    <col min="15372" max="15616" width="11.42578125" style="75"/>
    <col min="15617" max="15617" width="51.7109375" style="75" customWidth="1"/>
    <col min="15618" max="15618" width="12.28515625" style="75" customWidth="1"/>
    <col min="15619" max="15619" width="11.7109375" style="75" customWidth="1"/>
    <col min="15620" max="15620" width="7" style="75" customWidth="1"/>
    <col min="15621" max="15622" width="4" style="75" customWidth="1"/>
    <col min="15623" max="15623" width="11.5703125" style="75" bestFit="1" customWidth="1"/>
    <col min="15624" max="15624" width="8.7109375" style="75" customWidth="1"/>
    <col min="15625" max="15625" width="12.42578125" style="75" bestFit="1" customWidth="1"/>
    <col min="15626" max="15626" width="10.28515625" style="75" customWidth="1"/>
    <col min="15627" max="15627" width="17.42578125" style="75" customWidth="1"/>
    <col min="15628" max="15872" width="11.42578125" style="75"/>
    <col min="15873" max="15873" width="51.7109375" style="75" customWidth="1"/>
    <col min="15874" max="15874" width="12.28515625" style="75" customWidth="1"/>
    <col min="15875" max="15875" width="11.7109375" style="75" customWidth="1"/>
    <col min="15876" max="15876" width="7" style="75" customWidth="1"/>
    <col min="15877" max="15878" width="4" style="75" customWidth="1"/>
    <col min="15879" max="15879" width="11.5703125" style="75" bestFit="1" customWidth="1"/>
    <col min="15880" max="15880" width="8.7109375" style="75" customWidth="1"/>
    <col min="15881" max="15881" width="12.42578125" style="75" bestFit="1" customWidth="1"/>
    <col min="15882" max="15882" width="10.28515625" style="75" customWidth="1"/>
    <col min="15883" max="15883" width="17.42578125" style="75" customWidth="1"/>
    <col min="15884" max="16128" width="11.42578125" style="75"/>
    <col min="16129" max="16129" width="51.7109375" style="75" customWidth="1"/>
    <col min="16130" max="16130" width="12.28515625" style="75" customWidth="1"/>
    <col min="16131" max="16131" width="11.7109375" style="75" customWidth="1"/>
    <col min="16132" max="16132" width="7" style="75" customWidth="1"/>
    <col min="16133" max="16134" width="4" style="75" customWidth="1"/>
    <col min="16135" max="16135" width="11.5703125" style="75" bestFit="1" customWidth="1"/>
    <col min="16136" max="16136" width="8.7109375" style="75" customWidth="1"/>
    <col min="16137" max="16137" width="12.42578125" style="75" bestFit="1" customWidth="1"/>
    <col min="16138" max="16138" width="10.28515625" style="75" customWidth="1"/>
    <col min="16139" max="16139" width="17.42578125" style="75" customWidth="1"/>
    <col min="16140" max="16384" width="11.42578125" style="75"/>
  </cols>
  <sheetData>
    <row r="1" spans="1:12" s="110" customFormat="1" ht="8.25" customHeight="1" x14ac:dyDescent="0.25"/>
    <row r="2" spans="1:12" s="110" customFormat="1" x14ac:dyDescent="0.25">
      <c r="A2" s="113" t="s">
        <v>107</v>
      </c>
      <c r="B2" s="111"/>
      <c r="C2" s="111"/>
      <c r="D2" s="111"/>
      <c r="E2" s="111"/>
      <c r="F2" s="111"/>
      <c r="G2" s="111"/>
      <c r="H2" s="111"/>
      <c r="I2" s="111"/>
      <c r="J2" s="111"/>
    </row>
    <row r="3" spans="1:12" s="110" customFormat="1" x14ac:dyDescent="0.25">
      <c r="A3" s="69" t="s">
        <v>1635</v>
      </c>
      <c r="B3" s="111"/>
      <c r="C3" s="111"/>
      <c r="D3" s="111"/>
      <c r="E3" s="111"/>
      <c r="F3" s="111"/>
      <c r="G3" s="111"/>
      <c r="H3" s="111"/>
      <c r="I3" s="111"/>
      <c r="J3" s="111"/>
      <c r="K3" s="111"/>
    </row>
    <row r="4" spans="1:12" s="110" customFormat="1" ht="15.75" x14ac:dyDescent="0.25">
      <c r="A4" s="113" t="s">
        <v>1636</v>
      </c>
      <c r="B4" s="111"/>
      <c r="C4" s="111"/>
      <c r="D4" s="111"/>
      <c r="E4" s="111"/>
      <c r="F4" s="111"/>
      <c r="G4" s="111"/>
      <c r="H4" s="111"/>
      <c r="I4" s="111"/>
      <c r="J4" s="111"/>
      <c r="K4" s="111"/>
    </row>
    <row r="5" spans="1:12" s="110" customFormat="1" ht="0.75" customHeight="1" x14ac:dyDescent="0.25"/>
    <row r="6" spans="1:12" s="431" customFormat="1" ht="10.5" customHeight="1" x14ac:dyDescent="0.2">
      <c r="A6" s="455" t="s">
        <v>112</v>
      </c>
      <c r="B6" s="455" t="s">
        <v>113</v>
      </c>
      <c r="C6" s="455" t="s">
        <v>113</v>
      </c>
      <c r="D6" s="455"/>
      <c r="E6" s="456" t="s">
        <v>115</v>
      </c>
      <c r="F6" s="456"/>
      <c r="G6" s="455" t="s">
        <v>116</v>
      </c>
      <c r="H6" s="1057" t="s">
        <v>117</v>
      </c>
      <c r="I6" s="1057"/>
      <c r="J6" s="455" t="s">
        <v>118</v>
      </c>
      <c r="K6" s="455" t="s">
        <v>119</v>
      </c>
    </row>
    <row r="7" spans="1:12" s="116" customFormat="1" ht="15" customHeight="1" x14ac:dyDescent="0.25">
      <c r="A7" s="982" t="s">
        <v>120</v>
      </c>
      <c r="B7" s="983" t="s">
        <v>121</v>
      </c>
      <c r="C7" s="983" t="s">
        <v>122</v>
      </c>
      <c r="D7" s="1058" t="s">
        <v>123</v>
      </c>
      <c r="E7" s="1059" t="s">
        <v>124</v>
      </c>
      <c r="F7" s="1060"/>
      <c r="G7" s="983" t="s">
        <v>125</v>
      </c>
      <c r="H7" s="1059" t="s">
        <v>126</v>
      </c>
      <c r="I7" s="1060"/>
      <c r="J7" s="983" t="s">
        <v>298</v>
      </c>
      <c r="K7" s="1061" t="s">
        <v>128</v>
      </c>
    </row>
    <row r="8" spans="1:12" s="116" customFormat="1" x14ac:dyDescent="0.25">
      <c r="A8" s="982"/>
      <c r="B8" s="983"/>
      <c r="C8" s="983"/>
      <c r="D8" s="1058"/>
      <c r="E8" s="1062" t="s">
        <v>129</v>
      </c>
      <c r="F8" s="1062" t="s">
        <v>130</v>
      </c>
      <c r="G8" s="983"/>
      <c r="H8" s="1062" t="s">
        <v>129</v>
      </c>
      <c r="I8" s="1062" t="s">
        <v>130</v>
      </c>
      <c r="J8" s="983"/>
      <c r="K8" s="1061"/>
    </row>
    <row r="9" spans="1:12" ht="28.5" customHeight="1" x14ac:dyDescent="0.25">
      <c r="A9" s="1063" t="s">
        <v>1393</v>
      </c>
      <c r="B9" s="1064"/>
      <c r="C9" s="1064"/>
      <c r="D9" s="1064"/>
      <c r="E9" s="1064"/>
      <c r="F9" s="1064"/>
      <c r="G9" s="1064"/>
      <c r="H9" s="1064"/>
      <c r="I9" s="1064"/>
      <c r="J9" s="1065" t="s">
        <v>1637</v>
      </c>
      <c r="K9" s="1064"/>
    </row>
    <row r="10" spans="1:12" ht="9" customHeight="1" x14ac:dyDescent="0.25">
      <c r="A10" s="147"/>
      <c r="B10" s="122"/>
      <c r="C10" s="122"/>
      <c r="D10" s="122"/>
      <c r="E10" s="122"/>
      <c r="F10" s="122"/>
      <c r="G10" s="122"/>
      <c r="H10" s="122"/>
      <c r="I10" s="122"/>
      <c r="J10" s="126"/>
      <c r="K10" s="122"/>
    </row>
    <row r="11" spans="1:12" ht="27.75" customHeight="1" x14ac:dyDescent="0.25">
      <c r="A11" s="1063" t="s">
        <v>1394</v>
      </c>
      <c r="B11" s="1066"/>
      <c r="C11" s="1064"/>
      <c r="D11" s="1064"/>
      <c r="E11" s="1064"/>
      <c r="F11" s="1064"/>
      <c r="G11" s="1064"/>
      <c r="H11" s="1064"/>
      <c r="I11" s="1064"/>
      <c r="J11" s="1065" t="str">
        <f>+J9</f>
        <v xml:space="preserve">Ord. Anual Imp.    Nº 024/22 </v>
      </c>
      <c r="K11" s="1064"/>
    </row>
    <row r="12" spans="1:12" ht="33" customHeight="1" x14ac:dyDescent="0.25">
      <c r="A12" s="1067" t="s">
        <v>137</v>
      </c>
      <c r="B12" s="1068" t="s">
        <v>1638</v>
      </c>
      <c r="C12" s="324" t="s">
        <v>210</v>
      </c>
      <c r="D12" s="432">
        <v>1.4999999999999999E-2</v>
      </c>
      <c r="E12" s="432">
        <v>0.01</v>
      </c>
      <c r="F12" s="432">
        <v>0.04</v>
      </c>
      <c r="G12" s="322"/>
      <c r="H12" s="187"/>
      <c r="J12" s="322"/>
      <c r="K12" s="1069">
        <f>21000000</f>
        <v>21000000</v>
      </c>
    </row>
    <row r="13" spans="1:12" s="205" customFormat="1" ht="15.95" customHeight="1" x14ac:dyDescent="0.25">
      <c r="A13" s="1070" t="s">
        <v>1639</v>
      </c>
      <c r="B13" s="1068" t="s">
        <v>1640</v>
      </c>
      <c r="C13" s="227" t="s">
        <v>979</v>
      </c>
      <c r="D13" s="432"/>
      <c r="E13" s="322"/>
      <c r="F13" s="322"/>
      <c r="G13" s="322"/>
      <c r="H13" s="433">
        <v>200</v>
      </c>
      <c r="I13" s="433">
        <v>300</v>
      </c>
      <c r="J13" s="227"/>
      <c r="K13" s="1071"/>
      <c r="L13" s="434"/>
    </row>
    <row r="14" spans="1:12" ht="15.95" customHeight="1" x14ac:dyDescent="0.25">
      <c r="A14" s="1072" t="s">
        <v>374</v>
      </c>
      <c r="B14" s="1068" t="s">
        <v>1641</v>
      </c>
      <c r="C14" s="1073" t="s">
        <v>207</v>
      </c>
      <c r="D14" s="1073"/>
      <c r="E14" s="1074"/>
      <c r="F14" s="1074"/>
      <c r="G14" s="1075"/>
      <c r="H14" s="1076">
        <v>6.4000000000000003E-3</v>
      </c>
      <c r="I14" s="1076">
        <v>7.0000000000000001E-3</v>
      </c>
      <c r="K14" s="1074">
        <v>8000000</v>
      </c>
    </row>
    <row r="15" spans="1:12" ht="27.75" customHeight="1" x14ac:dyDescent="0.25">
      <c r="A15" s="1067" t="s">
        <v>1642</v>
      </c>
      <c r="B15" s="1077" t="s">
        <v>1643</v>
      </c>
      <c r="C15" s="227" t="s">
        <v>210</v>
      </c>
      <c r="D15" s="432">
        <v>0.16</v>
      </c>
      <c r="E15" s="227"/>
      <c r="F15" s="227"/>
      <c r="G15" s="187"/>
      <c r="H15" s="227"/>
      <c r="I15" s="227"/>
      <c r="J15" s="227"/>
      <c r="K15" s="1078">
        <v>16000000</v>
      </c>
      <c r="L15" s="434"/>
    </row>
    <row r="16" spans="1:12" ht="27.75" customHeight="1" x14ac:dyDescent="0.25">
      <c r="A16" s="1067" t="s">
        <v>1644</v>
      </c>
      <c r="B16" s="1077" t="s">
        <v>1645</v>
      </c>
      <c r="C16" s="227" t="s">
        <v>979</v>
      </c>
      <c r="D16" s="432"/>
      <c r="E16" s="227"/>
      <c r="F16" s="227"/>
      <c r="G16" s="433">
        <v>190000</v>
      </c>
      <c r="H16" s="433"/>
      <c r="I16" s="433"/>
      <c r="J16" s="227"/>
      <c r="K16" s="1078">
        <v>2000000</v>
      </c>
      <c r="L16" s="434"/>
    </row>
    <row r="17" spans="1:12" ht="27.75" customHeight="1" x14ac:dyDescent="0.25">
      <c r="A17" s="1067" t="s">
        <v>1646</v>
      </c>
      <c r="B17" s="1077" t="s">
        <v>1647</v>
      </c>
      <c r="C17" s="227" t="s">
        <v>979</v>
      </c>
      <c r="D17" s="432"/>
      <c r="E17" s="227"/>
      <c r="F17" s="227"/>
      <c r="G17" s="187"/>
      <c r="H17" s="433">
        <v>0.7</v>
      </c>
      <c r="I17" s="433">
        <v>140</v>
      </c>
      <c r="J17" s="227"/>
      <c r="K17" s="1078">
        <v>4000000</v>
      </c>
      <c r="L17" s="434"/>
    </row>
    <row r="18" spans="1:12" ht="60" x14ac:dyDescent="0.25">
      <c r="A18" s="994" t="s">
        <v>1410</v>
      </c>
      <c r="B18" s="1079"/>
      <c r="C18" s="1080"/>
      <c r="D18" s="1080"/>
      <c r="E18" s="1080"/>
      <c r="F18" s="1080"/>
      <c r="G18" s="1080"/>
      <c r="H18" s="1080"/>
      <c r="I18" s="1080"/>
      <c r="J18" s="1081" t="str">
        <f>+J9</f>
        <v xml:space="preserve">Ord. Anual Imp.    Nº 024/22 </v>
      </c>
      <c r="K18" s="1080"/>
      <c r="L18" s="434"/>
    </row>
    <row r="19" spans="1:12" ht="15.75" x14ac:dyDescent="0.25">
      <c r="A19" s="1070" t="s">
        <v>1648</v>
      </c>
      <c r="B19" s="1082" t="s">
        <v>1649</v>
      </c>
      <c r="C19" s="227" t="s">
        <v>1650</v>
      </c>
      <c r="D19" s="432"/>
      <c r="E19" s="227"/>
      <c r="F19" s="227"/>
      <c r="G19" s="227"/>
      <c r="H19" s="227"/>
      <c r="I19" s="227"/>
      <c r="J19" s="227"/>
      <c r="K19" s="1078">
        <v>9000000</v>
      </c>
      <c r="L19" s="434"/>
    </row>
    <row r="20" spans="1:12" ht="8.25" customHeight="1" x14ac:dyDescent="0.25">
      <c r="A20" s="1038"/>
      <c r="B20" s="1082"/>
      <c r="C20" s="227"/>
      <c r="D20" s="227"/>
      <c r="E20" s="227"/>
      <c r="F20" s="227"/>
      <c r="G20" s="227"/>
      <c r="H20" s="227"/>
      <c r="I20" s="227"/>
      <c r="J20" s="227"/>
      <c r="K20" s="227"/>
      <c r="L20" s="434"/>
    </row>
    <row r="21" spans="1:12" ht="60" x14ac:dyDescent="0.25">
      <c r="A21" s="1063" t="s">
        <v>1415</v>
      </c>
      <c r="B21" s="1079"/>
      <c r="C21" s="1080"/>
      <c r="D21" s="1080"/>
      <c r="E21" s="1080"/>
      <c r="F21" s="1080"/>
      <c r="G21" s="1080"/>
      <c r="H21" s="1080"/>
      <c r="I21" s="1080"/>
      <c r="J21" s="1081" t="str">
        <f>+J9</f>
        <v xml:space="preserve">Ord. Anual Imp.    Nº 024/22 </v>
      </c>
      <c r="K21" s="1080"/>
      <c r="L21" s="434"/>
    </row>
    <row r="22" spans="1:12" ht="15.75" x14ac:dyDescent="0.25">
      <c r="A22" s="1083" t="s">
        <v>183</v>
      </c>
      <c r="B22" s="187" t="s">
        <v>1651</v>
      </c>
      <c r="C22" s="227" t="s">
        <v>1652</v>
      </c>
      <c r="D22" s="322"/>
      <c r="E22" s="227"/>
      <c r="F22" s="227"/>
      <c r="G22" s="435"/>
      <c r="H22" s="435">
        <v>100</v>
      </c>
      <c r="I22" s="435">
        <v>120000</v>
      </c>
      <c r="J22" s="227"/>
      <c r="K22" s="1078">
        <v>6000000</v>
      </c>
      <c r="L22" s="434"/>
    </row>
    <row r="23" spans="1:12" ht="15.75" x14ac:dyDescent="0.25">
      <c r="A23" s="1084" t="s">
        <v>384</v>
      </c>
      <c r="B23" s="1082"/>
      <c r="C23" s="227"/>
      <c r="D23" s="322"/>
      <c r="E23" s="227"/>
      <c r="F23" s="227"/>
      <c r="G23" s="435"/>
      <c r="H23" s="436">
        <v>5.0000000000000001E-3</v>
      </c>
      <c r="I23" s="437">
        <v>0.01</v>
      </c>
      <c r="J23" s="227"/>
      <c r="K23" s="1078">
        <v>4000000</v>
      </c>
      <c r="L23" s="434"/>
    </row>
    <row r="24" spans="1:12" s="204" customFormat="1" ht="15.95" customHeight="1" x14ac:dyDescent="0.25">
      <c r="A24" s="1085" t="s">
        <v>240</v>
      </c>
      <c r="B24" s="1082" t="s">
        <v>1653</v>
      </c>
      <c r="C24" s="227"/>
      <c r="D24" s="227"/>
      <c r="E24" s="227"/>
      <c r="F24" s="227"/>
      <c r="G24" s="227"/>
      <c r="H24" s="435">
        <v>750</v>
      </c>
      <c r="I24" s="435">
        <v>24500</v>
      </c>
      <c r="J24" s="322"/>
      <c r="K24" s="1078">
        <v>6000000</v>
      </c>
    </row>
    <row r="25" spans="1:12" ht="15.75" customHeight="1" x14ac:dyDescent="0.25">
      <c r="A25" s="1083" t="s">
        <v>179</v>
      </c>
      <c r="B25" s="1082" t="s">
        <v>1068</v>
      </c>
      <c r="C25" s="227" t="s">
        <v>417</v>
      </c>
      <c r="D25" s="227"/>
      <c r="E25" s="227"/>
      <c r="F25" s="227"/>
      <c r="G25" s="227"/>
      <c r="H25" s="435">
        <v>280</v>
      </c>
      <c r="I25" s="435">
        <v>1120</v>
      </c>
      <c r="J25" s="227"/>
      <c r="K25" s="1086">
        <v>1000000</v>
      </c>
      <c r="L25" s="434"/>
    </row>
    <row r="26" spans="1:12" ht="15.75" customHeight="1" x14ac:dyDescent="0.25">
      <c r="A26" s="1083" t="s">
        <v>1654</v>
      </c>
      <c r="B26" s="1082" t="s">
        <v>1655</v>
      </c>
      <c r="C26" s="227" t="s">
        <v>417</v>
      </c>
      <c r="D26" s="227"/>
      <c r="E26" s="227"/>
      <c r="F26" s="227"/>
      <c r="G26" s="227"/>
      <c r="H26" s="435">
        <v>560</v>
      </c>
      <c r="I26" s="435">
        <v>1120</v>
      </c>
      <c r="J26" s="227"/>
      <c r="K26" s="1087"/>
      <c r="L26" s="434"/>
    </row>
    <row r="27" spans="1:12" ht="15.95" customHeight="1" x14ac:dyDescent="0.25">
      <c r="A27" s="1088" t="s">
        <v>249</v>
      </c>
      <c r="B27" s="1082" t="s">
        <v>1653</v>
      </c>
      <c r="C27" s="227"/>
      <c r="D27" s="328"/>
      <c r="E27" s="322"/>
      <c r="F27" s="322"/>
      <c r="G27" s="435"/>
      <c r="H27" s="435">
        <v>130</v>
      </c>
      <c r="I27" s="435">
        <v>880</v>
      </c>
      <c r="J27" s="227"/>
      <c r="K27" s="1078">
        <v>1000000</v>
      </c>
      <c r="L27" s="434"/>
    </row>
    <row r="28" spans="1:12" ht="60" x14ac:dyDescent="0.25">
      <c r="A28" s="1063" t="s">
        <v>1462</v>
      </c>
      <c r="B28" s="1066"/>
      <c r="C28" s="1064"/>
      <c r="D28" s="1064"/>
      <c r="E28" s="1064"/>
      <c r="F28" s="1064"/>
      <c r="G28" s="1064"/>
      <c r="H28" s="1064"/>
      <c r="I28" s="1064"/>
      <c r="J28" s="1081" t="str">
        <f>+J9</f>
        <v xml:space="preserve">Ord. Anual Imp.    Nº 024/22 </v>
      </c>
      <c r="K28" s="1064"/>
      <c r="L28" s="434"/>
    </row>
    <row r="29" spans="1:12" ht="15.75" x14ac:dyDescent="0.25">
      <c r="A29" s="1084" t="s">
        <v>1656</v>
      </c>
      <c r="B29" s="1068" t="s">
        <v>210</v>
      </c>
      <c r="C29" s="227" t="s">
        <v>1086</v>
      </c>
      <c r="D29" s="322"/>
      <c r="E29" s="322"/>
      <c r="F29" s="322"/>
      <c r="G29" s="435"/>
      <c r="H29" s="227"/>
      <c r="I29" s="227"/>
      <c r="J29" s="227"/>
      <c r="K29" s="1078">
        <v>3000000</v>
      </c>
      <c r="L29" s="434"/>
    </row>
    <row r="30" spans="1:12" ht="15.75" x14ac:dyDescent="0.25">
      <c r="A30" s="1085" t="s">
        <v>386</v>
      </c>
      <c r="B30" s="1068" t="s">
        <v>1657</v>
      </c>
      <c r="C30" s="227" t="s">
        <v>1358</v>
      </c>
      <c r="D30" s="322"/>
      <c r="E30" s="322"/>
      <c r="F30" s="322"/>
      <c r="G30" s="435"/>
      <c r="H30" s="435">
        <v>310</v>
      </c>
      <c r="I30" s="435">
        <v>520</v>
      </c>
      <c r="J30" s="227"/>
      <c r="K30" s="1078">
        <v>4000000</v>
      </c>
      <c r="L30" s="434"/>
    </row>
    <row r="31" spans="1:12" ht="15.75" x14ac:dyDescent="0.25">
      <c r="A31" s="1085" t="s">
        <v>1658</v>
      </c>
      <c r="B31" s="1089" t="s">
        <v>1659</v>
      </c>
      <c r="C31" s="1089" t="s">
        <v>1358</v>
      </c>
      <c r="D31" s="322"/>
      <c r="E31" s="322"/>
      <c r="F31" s="322"/>
      <c r="G31" s="322"/>
      <c r="H31" s="435">
        <v>450</v>
      </c>
      <c r="I31" s="435">
        <v>20000</v>
      </c>
      <c r="J31" s="1089"/>
      <c r="K31" s="1078">
        <v>5000000</v>
      </c>
      <c r="L31" s="434"/>
    </row>
    <row r="32" spans="1:12" ht="30" x14ac:dyDescent="0.25">
      <c r="A32" s="1063" t="s">
        <v>1429</v>
      </c>
      <c r="B32" s="1066"/>
      <c r="C32" s="1064"/>
      <c r="D32" s="1064"/>
      <c r="E32" s="1063"/>
      <c r="F32" s="1064"/>
      <c r="G32" s="1064"/>
      <c r="H32" s="1064"/>
      <c r="I32" s="1064"/>
      <c r="J32" s="1081" t="s">
        <v>1660</v>
      </c>
      <c r="K32" s="1064"/>
      <c r="L32" s="434"/>
    </row>
    <row r="33" spans="1:12" ht="23.25" customHeight="1" x14ac:dyDescent="0.25">
      <c r="A33" s="147" t="s">
        <v>1661</v>
      </c>
      <c r="B33" s="1082" t="s">
        <v>1653</v>
      </c>
      <c r="D33" s="327" t="s">
        <v>1662</v>
      </c>
      <c r="E33" s="187"/>
      <c r="F33" s="187"/>
      <c r="G33" s="187"/>
      <c r="H33" s="187"/>
      <c r="I33" s="187"/>
      <c r="J33" s="1090"/>
      <c r="K33" s="1078">
        <v>3000000</v>
      </c>
      <c r="L33" s="434"/>
    </row>
    <row r="34" spans="1:12" ht="20.25" customHeight="1" x14ac:dyDescent="0.25">
      <c r="A34" s="1080" t="s">
        <v>1435</v>
      </c>
      <c r="B34" s="1091"/>
      <c r="C34" s="1092"/>
      <c r="D34" s="1092"/>
      <c r="E34" s="1063"/>
      <c r="F34" s="1064"/>
      <c r="G34" s="1064"/>
      <c r="H34" s="1064"/>
      <c r="I34" s="1064"/>
      <c r="J34" s="1065" t="str">
        <f>+J9</f>
        <v xml:space="preserve">Ord. Anual Imp.    Nº 024/22 </v>
      </c>
      <c r="K34" s="1064"/>
      <c r="L34" s="434"/>
    </row>
    <row r="35" spans="1:12" x14ac:dyDescent="0.25">
      <c r="A35" s="148"/>
      <c r="K35" s="1093"/>
      <c r="L35" s="434"/>
    </row>
    <row r="36" spans="1:12" ht="60" x14ac:dyDescent="0.25">
      <c r="A36" s="1063" t="s">
        <v>1436</v>
      </c>
      <c r="B36" s="1066"/>
      <c r="C36" s="1064"/>
      <c r="D36" s="1064"/>
      <c r="E36" s="1063"/>
      <c r="F36" s="1064"/>
      <c r="G36" s="1064"/>
      <c r="H36" s="1064"/>
      <c r="I36" s="1064"/>
      <c r="J36" s="1081" t="str">
        <f>+J9</f>
        <v xml:space="preserve">Ord. Anual Imp.    Nº 024/22 </v>
      </c>
      <c r="K36" s="1064"/>
      <c r="L36" s="434"/>
    </row>
    <row r="37" spans="1:12" ht="15.75" x14ac:dyDescent="0.25">
      <c r="A37" s="1084" t="s">
        <v>1663</v>
      </c>
      <c r="B37" s="1094" t="s">
        <v>210</v>
      </c>
      <c r="C37" s="1094" t="s">
        <v>1664</v>
      </c>
      <c r="D37" s="187"/>
      <c r="E37" s="187"/>
      <c r="F37" s="187"/>
      <c r="G37" s="187"/>
      <c r="H37" s="227"/>
      <c r="I37" s="227"/>
      <c r="J37" s="227"/>
      <c r="K37" s="1078">
        <v>5000000</v>
      </c>
    </row>
    <row r="38" spans="1:12" ht="15.75" x14ac:dyDescent="0.25">
      <c r="A38" s="1084" t="s">
        <v>1665</v>
      </c>
      <c r="B38" s="1094"/>
      <c r="C38" s="187" t="s">
        <v>832</v>
      </c>
      <c r="D38" s="187"/>
      <c r="E38" s="187"/>
      <c r="F38" s="187"/>
      <c r="G38" s="187"/>
      <c r="H38" s="227"/>
      <c r="I38" s="227"/>
      <c r="J38" s="227"/>
      <c r="K38" s="1078">
        <v>4000000</v>
      </c>
    </row>
    <row r="39" spans="1:12" ht="30" x14ac:dyDescent="0.25">
      <c r="A39" s="1067" t="s">
        <v>1666</v>
      </c>
      <c r="B39" s="1068" t="s">
        <v>1667</v>
      </c>
      <c r="C39" s="322" t="s">
        <v>1651</v>
      </c>
      <c r="D39" s="432">
        <v>0.1</v>
      </c>
      <c r="E39" s="187"/>
      <c r="F39" s="187"/>
      <c r="G39" s="187"/>
      <c r="H39" s="227"/>
      <c r="I39" s="227"/>
      <c r="J39" s="227"/>
      <c r="K39" s="1078">
        <v>5000000</v>
      </c>
      <c r="L39" s="434"/>
    </row>
    <row r="40" spans="1:12" ht="15.75" x14ac:dyDescent="0.25">
      <c r="A40" s="1084" t="s">
        <v>1668</v>
      </c>
      <c r="B40" s="1094" t="s">
        <v>210</v>
      </c>
      <c r="C40" s="1095" t="s">
        <v>1669</v>
      </c>
      <c r="D40" s="432">
        <v>0.02</v>
      </c>
      <c r="E40" s="187"/>
      <c r="F40" s="187"/>
      <c r="G40" s="187"/>
      <c r="H40" s="227"/>
      <c r="I40" s="227"/>
      <c r="J40" s="227"/>
      <c r="K40" s="1078">
        <v>4000000</v>
      </c>
    </row>
    <row r="41" spans="1:12" ht="15.75" x14ac:dyDescent="0.25">
      <c r="A41" s="1085" t="s">
        <v>315</v>
      </c>
      <c r="B41" s="1096" t="s">
        <v>1670</v>
      </c>
      <c r="C41" s="318" t="s">
        <v>979</v>
      </c>
      <c r="D41" s="227"/>
      <c r="E41" s="227"/>
      <c r="F41" s="227"/>
      <c r="G41" s="435"/>
      <c r="H41" s="435">
        <v>370</v>
      </c>
      <c r="I41" s="435">
        <v>560</v>
      </c>
      <c r="J41" s="227"/>
      <c r="K41" s="1078">
        <v>1000000</v>
      </c>
      <c r="L41" s="434"/>
    </row>
    <row r="42" spans="1:12" ht="15.75" x14ac:dyDescent="0.25">
      <c r="A42" s="1085" t="s">
        <v>1671</v>
      </c>
      <c r="B42" s="1094" t="s">
        <v>1099</v>
      </c>
      <c r="C42" s="1097" t="s">
        <v>1672</v>
      </c>
      <c r="D42" s="227"/>
      <c r="E42" s="227"/>
      <c r="F42" s="227"/>
      <c r="G42" s="435"/>
      <c r="H42" s="435"/>
      <c r="I42" s="435"/>
      <c r="J42" s="227"/>
      <c r="K42" s="1078">
        <v>2000000</v>
      </c>
      <c r="L42" s="434"/>
    </row>
    <row r="43" spans="1:12" ht="15.75" x14ac:dyDescent="0.25">
      <c r="B43" s="1098"/>
      <c r="C43" s="1098"/>
      <c r="D43" s="1098"/>
      <c r="E43" s="1098"/>
      <c r="F43" s="295"/>
      <c r="G43" s="295"/>
      <c r="H43" s="295"/>
      <c r="I43" s="297"/>
      <c r="J43" s="1099" t="s">
        <v>1673</v>
      </c>
      <c r="K43" s="1078">
        <f>+K14+K12+K24+K41+K15+K25+K27+K23+K22+K29+K39+K40+K37+K38+K19+K31+K17+K16+K30+K33+K42</f>
        <v>114000000</v>
      </c>
    </row>
    <row r="44" spans="1:12" x14ac:dyDescent="0.25">
      <c r="A44" s="295"/>
      <c r="B44" s="295"/>
      <c r="C44" s="295"/>
      <c r="D44" s="295"/>
      <c r="E44" s="295"/>
      <c r="F44" s="295"/>
      <c r="G44" s="295"/>
      <c r="H44" s="295"/>
      <c r="K44" s="1100"/>
    </row>
    <row r="45" spans="1:12" x14ac:dyDescent="0.25">
      <c r="K45" s="438"/>
    </row>
    <row r="47" spans="1:12" x14ac:dyDescent="0.25">
      <c r="B47" s="75" t="s">
        <v>1674</v>
      </c>
    </row>
  </sheetData>
  <mergeCells count="12">
    <mergeCell ref="J7:J8"/>
    <mergeCell ref="K7:K8"/>
    <mergeCell ref="K12:K13"/>
    <mergeCell ref="K25:K26"/>
    <mergeCell ref="H6:I6"/>
    <mergeCell ref="A7:A8"/>
    <mergeCell ref="B7:B8"/>
    <mergeCell ref="C7:C8"/>
    <mergeCell ref="D7:D8"/>
    <mergeCell ref="E7:F7"/>
    <mergeCell ref="G7:G8"/>
    <mergeCell ref="H7:I7"/>
  </mergeCells>
  <pageMargins left="0.11811023622047245" right="0.11811023622047245"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showGridLines="0" workbookViewId="0">
      <pane xSplit="1" ySplit="9" topLeftCell="B10" activePane="bottomRight" state="frozen"/>
      <selection pane="topRight" activeCell="B1" sqref="B1"/>
      <selection pane="bottomLeft" activeCell="A10" sqref="A10"/>
      <selection pane="bottomRight" activeCell="M32" sqref="M32"/>
    </sheetView>
  </sheetViews>
  <sheetFormatPr baseColWidth="10" defaultRowHeight="15" x14ac:dyDescent="0.25"/>
  <cols>
    <col min="1" max="1" width="65.140625" style="75" customWidth="1"/>
    <col min="2" max="2" width="26.85546875" style="75" customWidth="1"/>
    <col min="3" max="6" width="17.7109375" style="75" customWidth="1"/>
    <col min="7" max="7" width="19.42578125" style="75" customWidth="1"/>
    <col min="8" max="9" width="17.7109375" style="75" customWidth="1"/>
    <col min="10" max="10" width="52.7109375" style="75" bestFit="1" customWidth="1"/>
    <col min="11" max="11" width="17.7109375" style="75" customWidth="1"/>
    <col min="12" max="12" width="12.7109375" style="75" customWidth="1"/>
    <col min="13" max="13" width="15.28515625" style="75" bestFit="1" customWidth="1"/>
    <col min="14" max="256" width="11.42578125" style="75"/>
    <col min="257" max="257" width="65.140625" style="75" customWidth="1"/>
    <col min="258" max="258" width="26.85546875" style="75" customWidth="1"/>
    <col min="259" max="262" width="17.7109375" style="75" customWidth="1"/>
    <col min="263" max="263" width="19.42578125" style="75" customWidth="1"/>
    <col min="264" max="265" width="17.7109375" style="75" customWidth="1"/>
    <col min="266" max="266" width="52.7109375" style="75" bestFit="1" customWidth="1"/>
    <col min="267" max="267" width="17.7109375" style="75" customWidth="1"/>
    <col min="268" max="268" width="12.7109375" style="75" customWidth="1"/>
    <col min="269" max="269" width="15.28515625" style="75" bestFit="1" customWidth="1"/>
    <col min="270" max="512" width="11.42578125" style="75"/>
    <col min="513" max="513" width="65.140625" style="75" customWidth="1"/>
    <col min="514" max="514" width="26.85546875" style="75" customWidth="1"/>
    <col min="515" max="518" width="17.7109375" style="75" customWidth="1"/>
    <col min="519" max="519" width="19.42578125" style="75" customWidth="1"/>
    <col min="520" max="521" width="17.7109375" style="75" customWidth="1"/>
    <col min="522" max="522" width="52.7109375" style="75" bestFit="1" customWidth="1"/>
    <col min="523" max="523" width="17.7109375" style="75" customWidth="1"/>
    <col min="524" max="524" width="12.7109375" style="75" customWidth="1"/>
    <col min="525" max="525" width="15.28515625" style="75" bestFit="1" customWidth="1"/>
    <col min="526" max="768" width="11.42578125" style="75"/>
    <col min="769" max="769" width="65.140625" style="75" customWidth="1"/>
    <col min="770" max="770" width="26.85546875" style="75" customWidth="1"/>
    <col min="771" max="774" width="17.7109375" style="75" customWidth="1"/>
    <col min="775" max="775" width="19.42578125" style="75" customWidth="1"/>
    <col min="776" max="777" width="17.7109375" style="75" customWidth="1"/>
    <col min="778" max="778" width="52.7109375" style="75" bestFit="1" customWidth="1"/>
    <col min="779" max="779" width="17.7109375" style="75" customWidth="1"/>
    <col min="780" max="780" width="12.7109375" style="75" customWidth="1"/>
    <col min="781" max="781" width="15.28515625" style="75" bestFit="1" customWidth="1"/>
    <col min="782" max="1024" width="11.42578125" style="75"/>
    <col min="1025" max="1025" width="65.140625" style="75" customWidth="1"/>
    <col min="1026" max="1026" width="26.85546875" style="75" customWidth="1"/>
    <col min="1027" max="1030" width="17.7109375" style="75" customWidth="1"/>
    <col min="1031" max="1031" width="19.42578125" style="75" customWidth="1"/>
    <col min="1032" max="1033" width="17.7109375" style="75" customWidth="1"/>
    <col min="1034" max="1034" width="52.7109375" style="75" bestFit="1" customWidth="1"/>
    <col min="1035" max="1035" width="17.7109375" style="75" customWidth="1"/>
    <col min="1036" max="1036" width="12.7109375" style="75" customWidth="1"/>
    <col min="1037" max="1037" width="15.28515625" style="75" bestFit="1" customWidth="1"/>
    <col min="1038" max="1280" width="11.42578125" style="75"/>
    <col min="1281" max="1281" width="65.140625" style="75" customWidth="1"/>
    <col min="1282" max="1282" width="26.85546875" style="75" customWidth="1"/>
    <col min="1283" max="1286" width="17.7109375" style="75" customWidth="1"/>
    <col min="1287" max="1287" width="19.42578125" style="75" customWidth="1"/>
    <col min="1288" max="1289" width="17.7109375" style="75" customWidth="1"/>
    <col min="1290" max="1290" width="52.7109375" style="75" bestFit="1" customWidth="1"/>
    <col min="1291" max="1291" width="17.7109375" style="75" customWidth="1"/>
    <col min="1292" max="1292" width="12.7109375" style="75" customWidth="1"/>
    <col min="1293" max="1293" width="15.28515625" style="75" bestFit="1" customWidth="1"/>
    <col min="1294" max="1536" width="11.42578125" style="75"/>
    <col min="1537" max="1537" width="65.140625" style="75" customWidth="1"/>
    <col min="1538" max="1538" width="26.85546875" style="75" customWidth="1"/>
    <col min="1539" max="1542" width="17.7109375" style="75" customWidth="1"/>
    <col min="1543" max="1543" width="19.42578125" style="75" customWidth="1"/>
    <col min="1544" max="1545" width="17.7109375" style="75" customWidth="1"/>
    <col min="1546" max="1546" width="52.7109375" style="75" bestFit="1" customWidth="1"/>
    <col min="1547" max="1547" width="17.7109375" style="75" customWidth="1"/>
    <col min="1548" max="1548" width="12.7109375" style="75" customWidth="1"/>
    <col min="1549" max="1549" width="15.28515625" style="75" bestFit="1" customWidth="1"/>
    <col min="1550" max="1792" width="11.42578125" style="75"/>
    <col min="1793" max="1793" width="65.140625" style="75" customWidth="1"/>
    <col min="1794" max="1794" width="26.85546875" style="75" customWidth="1"/>
    <col min="1795" max="1798" width="17.7109375" style="75" customWidth="1"/>
    <col min="1799" max="1799" width="19.42578125" style="75" customWidth="1"/>
    <col min="1800" max="1801" width="17.7109375" style="75" customWidth="1"/>
    <col min="1802" max="1802" width="52.7109375" style="75" bestFit="1" customWidth="1"/>
    <col min="1803" max="1803" width="17.7109375" style="75" customWidth="1"/>
    <col min="1804" max="1804" width="12.7109375" style="75" customWidth="1"/>
    <col min="1805" max="1805" width="15.28515625" style="75" bestFit="1" customWidth="1"/>
    <col min="1806" max="2048" width="11.42578125" style="75"/>
    <col min="2049" max="2049" width="65.140625" style="75" customWidth="1"/>
    <col min="2050" max="2050" width="26.85546875" style="75" customWidth="1"/>
    <col min="2051" max="2054" width="17.7109375" style="75" customWidth="1"/>
    <col min="2055" max="2055" width="19.42578125" style="75" customWidth="1"/>
    <col min="2056" max="2057" width="17.7109375" style="75" customWidth="1"/>
    <col min="2058" max="2058" width="52.7109375" style="75" bestFit="1" customWidth="1"/>
    <col min="2059" max="2059" width="17.7109375" style="75" customWidth="1"/>
    <col min="2060" max="2060" width="12.7109375" style="75" customWidth="1"/>
    <col min="2061" max="2061" width="15.28515625" style="75" bestFit="1" customWidth="1"/>
    <col min="2062" max="2304" width="11.42578125" style="75"/>
    <col min="2305" max="2305" width="65.140625" style="75" customWidth="1"/>
    <col min="2306" max="2306" width="26.85546875" style="75" customWidth="1"/>
    <col min="2307" max="2310" width="17.7109375" style="75" customWidth="1"/>
    <col min="2311" max="2311" width="19.42578125" style="75" customWidth="1"/>
    <col min="2312" max="2313" width="17.7109375" style="75" customWidth="1"/>
    <col min="2314" max="2314" width="52.7109375" style="75" bestFit="1" customWidth="1"/>
    <col min="2315" max="2315" width="17.7109375" style="75" customWidth="1"/>
    <col min="2316" max="2316" width="12.7109375" style="75" customWidth="1"/>
    <col min="2317" max="2317" width="15.28515625" style="75" bestFit="1" customWidth="1"/>
    <col min="2318" max="2560" width="11.42578125" style="75"/>
    <col min="2561" max="2561" width="65.140625" style="75" customWidth="1"/>
    <col min="2562" max="2562" width="26.85546875" style="75" customWidth="1"/>
    <col min="2563" max="2566" width="17.7109375" style="75" customWidth="1"/>
    <col min="2567" max="2567" width="19.42578125" style="75" customWidth="1"/>
    <col min="2568" max="2569" width="17.7109375" style="75" customWidth="1"/>
    <col min="2570" max="2570" width="52.7109375" style="75" bestFit="1" customWidth="1"/>
    <col min="2571" max="2571" width="17.7109375" style="75" customWidth="1"/>
    <col min="2572" max="2572" width="12.7109375" style="75" customWidth="1"/>
    <col min="2573" max="2573" width="15.28515625" style="75" bestFit="1" customWidth="1"/>
    <col min="2574" max="2816" width="11.42578125" style="75"/>
    <col min="2817" max="2817" width="65.140625" style="75" customWidth="1"/>
    <col min="2818" max="2818" width="26.85546875" style="75" customWidth="1"/>
    <col min="2819" max="2822" width="17.7109375" style="75" customWidth="1"/>
    <col min="2823" max="2823" width="19.42578125" style="75" customWidth="1"/>
    <col min="2824" max="2825" width="17.7109375" style="75" customWidth="1"/>
    <col min="2826" max="2826" width="52.7109375" style="75" bestFit="1" customWidth="1"/>
    <col min="2827" max="2827" width="17.7109375" style="75" customWidth="1"/>
    <col min="2828" max="2828" width="12.7109375" style="75" customWidth="1"/>
    <col min="2829" max="2829" width="15.28515625" style="75" bestFit="1" customWidth="1"/>
    <col min="2830" max="3072" width="11.42578125" style="75"/>
    <col min="3073" max="3073" width="65.140625" style="75" customWidth="1"/>
    <col min="3074" max="3074" width="26.85546875" style="75" customWidth="1"/>
    <col min="3075" max="3078" width="17.7109375" style="75" customWidth="1"/>
    <col min="3079" max="3079" width="19.42578125" style="75" customWidth="1"/>
    <col min="3080" max="3081" width="17.7109375" style="75" customWidth="1"/>
    <col min="3082" max="3082" width="52.7109375" style="75" bestFit="1" customWidth="1"/>
    <col min="3083" max="3083" width="17.7109375" style="75" customWidth="1"/>
    <col min="3084" max="3084" width="12.7109375" style="75" customWidth="1"/>
    <col min="3085" max="3085" width="15.28515625" style="75" bestFit="1" customWidth="1"/>
    <col min="3086" max="3328" width="11.42578125" style="75"/>
    <col min="3329" max="3329" width="65.140625" style="75" customWidth="1"/>
    <col min="3330" max="3330" width="26.85546875" style="75" customWidth="1"/>
    <col min="3331" max="3334" width="17.7109375" style="75" customWidth="1"/>
    <col min="3335" max="3335" width="19.42578125" style="75" customWidth="1"/>
    <col min="3336" max="3337" width="17.7109375" style="75" customWidth="1"/>
    <col min="3338" max="3338" width="52.7109375" style="75" bestFit="1" customWidth="1"/>
    <col min="3339" max="3339" width="17.7109375" style="75" customWidth="1"/>
    <col min="3340" max="3340" width="12.7109375" style="75" customWidth="1"/>
    <col min="3341" max="3341" width="15.28515625" style="75" bestFit="1" customWidth="1"/>
    <col min="3342" max="3584" width="11.42578125" style="75"/>
    <col min="3585" max="3585" width="65.140625" style="75" customWidth="1"/>
    <col min="3586" max="3586" width="26.85546875" style="75" customWidth="1"/>
    <col min="3587" max="3590" width="17.7109375" style="75" customWidth="1"/>
    <col min="3591" max="3591" width="19.42578125" style="75" customWidth="1"/>
    <col min="3592" max="3593" width="17.7109375" style="75" customWidth="1"/>
    <col min="3594" max="3594" width="52.7109375" style="75" bestFit="1" customWidth="1"/>
    <col min="3595" max="3595" width="17.7109375" style="75" customWidth="1"/>
    <col min="3596" max="3596" width="12.7109375" style="75" customWidth="1"/>
    <col min="3597" max="3597" width="15.28515625" style="75" bestFit="1" customWidth="1"/>
    <col min="3598" max="3840" width="11.42578125" style="75"/>
    <col min="3841" max="3841" width="65.140625" style="75" customWidth="1"/>
    <col min="3842" max="3842" width="26.85546875" style="75" customWidth="1"/>
    <col min="3843" max="3846" width="17.7109375" style="75" customWidth="1"/>
    <col min="3847" max="3847" width="19.42578125" style="75" customWidth="1"/>
    <col min="3848" max="3849" width="17.7109375" style="75" customWidth="1"/>
    <col min="3850" max="3850" width="52.7109375" style="75" bestFit="1" customWidth="1"/>
    <col min="3851" max="3851" width="17.7109375" style="75" customWidth="1"/>
    <col min="3852" max="3852" width="12.7109375" style="75" customWidth="1"/>
    <col min="3853" max="3853" width="15.28515625" style="75" bestFit="1" customWidth="1"/>
    <col min="3854" max="4096" width="11.42578125" style="75"/>
    <col min="4097" max="4097" width="65.140625" style="75" customWidth="1"/>
    <col min="4098" max="4098" width="26.85546875" style="75" customWidth="1"/>
    <col min="4099" max="4102" width="17.7109375" style="75" customWidth="1"/>
    <col min="4103" max="4103" width="19.42578125" style="75" customWidth="1"/>
    <col min="4104" max="4105" width="17.7109375" style="75" customWidth="1"/>
    <col min="4106" max="4106" width="52.7109375" style="75" bestFit="1" customWidth="1"/>
    <col min="4107" max="4107" width="17.7109375" style="75" customWidth="1"/>
    <col min="4108" max="4108" width="12.7109375" style="75" customWidth="1"/>
    <col min="4109" max="4109" width="15.28515625" style="75" bestFit="1" customWidth="1"/>
    <col min="4110" max="4352" width="11.42578125" style="75"/>
    <col min="4353" max="4353" width="65.140625" style="75" customWidth="1"/>
    <col min="4354" max="4354" width="26.85546875" style="75" customWidth="1"/>
    <col min="4355" max="4358" width="17.7109375" style="75" customWidth="1"/>
    <col min="4359" max="4359" width="19.42578125" style="75" customWidth="1"/>
    <col min="4360" max="4361" width="17.7109375" style="75" customWidth="1"/>
    <col min="4362" max="4362" width="52.7109375" style="75" bestFit="1" customWidth="1"/>
    <col min="4363" max="4363" width="17.7109375" style="75" customWidth="1"/>
    <col min="4364" max="4364" width="12.7109375" style="75" customWidth="1"/>
    <col min="4365" max="4365" width="15.28515625" style="75" bestFit="1" customWidth="1"/>
    <col min="4366" max="4608" width="11.42578125" style="75"/>
    <col min="4609" max="4609" width="65.140625" style="75" customWidth="1"/>
    <col min="4610" max="4610" width="26.85546875" style="75" customWidth="1"/>
    <col min="4611" max="4614" width="17.7109375" style="75" customWidth="1"/>
    <col min="4615" max="4615" width="19.42578125" style="75" customWidth="1"/>
    <col min="4616" max="4617" width="17.7109375" style="75" customWidth="1"/>
    <col min="4618" max="4618" width="52.7109375" style="75" bestFit="1" customWidth="1"/>
    <col min="4619" max="4619" width="17.7109375" style="75" customWidth="1"/>
    <col min="4620" max="4620" width="12.7109375" style="75" customWidth="1"/>
    <col min="4621" max="4621" width="15.28515625" style="75" bestFit="1" customWidth="1"/>
    <col min="4622" max="4864" width="11.42578125" style="75"/>
    <col min="4865" max="4865" width="65.140625" style="75" customWidth="1"/>
    <col min="4866" max="4866" width="26.85546875" style="75" customWidth="1"/>
    <col min="4867" max="4870" width="17.7109375" style="75" customWidth="1"/>
    <col min="4871" max="4871" width="19.42578125" style="75" customWidth="1"/>
    <col min="4872" max="4873" width="17.7109375" style="75" customWidth="1"/>
    <col min="4874" max="4874" width="52.7109375" style="75" bestFit="1" customWidth="1"/>
    <col min="4875" max="4875" width="17.7109375" style="75" customWidth="1"/>
    <col min="4876" max="4876" width="12.7109375" style="75" customWidth="1"/>
    <col min="4877" max="4877" width="15.28515625" style="75" bestFit="1" customWidth="1"/>
    <col min="4878" max="5120" width="11.42578125" style="75"/>
    <col min="5121" max="5121" width="65.140625" style="75" customWidth="1"/>
    <col min="5122" max="5122" width="26.85546875" style="75" customWidth="1"/>
    <col min="5123" max="5126" width="17.7109375" style="75" customWidth="1"/>
    <col min="5127" max="5127" width="19.42578125" style="75" customWidth="1"/>
    <col min="5128" max="5129" width="17.7109375" style="75" customWidth="1"/>
    <col min="5130" max="5130" width="52.7109375" style="75" bestFit="1" customWidth="1"/>
    <col min="5131" max="5131" width="17.7109375" style="75" customWidth="1"/>
    <col min="5132" max="5132" width="12.7109375" style="75" customWidth="1"/>
    <col min="5133" max="5133" width="15.28515625" style="75" bestFit="1" customWidth="1"/>
    <col min="5134" max="5376" width="11.42578125" style="75"/>
    <col min="5377" max="5377" width="65.140625" style="75" customWidth="1"/>
    <col min="5378" max="5378" width="26.85546875" style="75" customWidth="1"/>
    <col min="5379" max="5382" width="17.7109375" style="75" customWidth="1"/>
    <col min="5383" max="5383" width="19.42578125" style="75" customWidth="1"/>
    <col min="5384" max="5385" width="17.7109375" style="75" customWidth="1"/>
    <col min="5386" max="5386" width="52.7109375" style="75" bestFit="1" customWidth="1"/>
    <col min="5387" max="5387" width="17.7109375" style="75" customWidth="1"/>
    <col min="5388" max="5388" width="12.7109375" style="75" customWidth="1"/>
    <col min="5389" max="5389" width="15.28515625" style="75" bestFit="1" customWidth="1"/>
    <col min="5390" max="5632" width="11.42578125" style="75"/>
    <col min="5633" max="5633" width="65.140625" style="75" customWidth="1"/>
    <col min="5634" max="5634" width="26.85546875" style="75" customWidth="1"/>
    <col min="5635" max="5638" width="17.7109375" style="75" customWidth="1"/>
    <col min="5639" max="5639" width="19.42578125" style="75" customWidth="1"/>
    <col min="5640" max="5641" width="17.7109375" style="75" customWidth="1"/>
    <col min="5642" max="5642" width="52.7109375" style="75" bestFit="1" customWidth="1"/>
    <col min="5643" max="5643" width="17.7109375" style="75" customWidth="1"/>
    <col min="5644" max="5644" width="12.7109375" style="75" customWidth="1"/>
    <col min="5645" max="5645" width="15.28515625" style="75" bestFit="1" customWidth="1"/>
    <col min="5646" max="5888" width="11.42578125" style="75"/>
    <col min="5889" max="5889" width="65.140625" style="75" customWidth="1"/>
    <col min="5890" max="5890" width="26.85546875" style="75" customWidth="1"/>
    <col min="5891" max="5894" width="17.7109375" style="75" customWidth="1"/>
    <col min="5895" max="5895" width="19.42578125" style="75" customWidth="1"/>
    <col min="5896" max="5897" width="17.7109375" style="75" customWidth="1"/>
    <col min="5898" max="5898" width="52.7109375" style="75" bestFit="1" customWidth="1"/>
    <col min="5899" max="5899" width="17.7109375" style="75" customWidth="1"/>
    <col min="5900" max="5900" width="12.7109375" style="75" customWidth="1"/>
    <col min="5901" max="5901" width="15.28515625" style="75" bestFit="1" customWidth="1"/>
    <col min="5902" max="6144" width="11.42578125" style="75"/>
    <col min="6145" max="6145" width="65.140625" style="75" customWidth="1"/>
    <col min="6146" max="6146" width="26.85546875" style="75" customWidth="1"/>
    <col min="6147" max="6150" width="17.7109375" style="75" customWidth="1"/>
    <col min="6151" max="6151" width="19.42578125" style="75" customWidth="1"/>
    <col min="6152" max="6153" width="17.7109375" style="75" customWidth="1"/>
    <col min="6154" max="6154" width="52.7109375" style="75" bestFit="1" customWidth="1"/>
    <col min="6155" max="6155" width="17.7109375" style="75" customWidth="1"/>
    <col min="6156" max="6156" width="12.7109375" style="75" customWidth="1"/>
    <col min="6157" max="6157" width="15.28515625" style="75" bestFit="1" customWidth="1"/>
    <col min="6158" max="6400" width="11.42578125" style="75"/>
    <col min="6401" max="6401" width="65.140625" style="75" customWidth="1"/>
    <col min="6402" max="6402" width="26.85546875" style="75" customWidth="1"/>
    <col min="6403" max="6406" width="17.7109375" style="75" customWidth="1"/>
    <col min="6407" max="6407" width="19.42578125" style="75" customWidth="1"/>
    <col min="6408" max="6409" width="17.7109375" style="75" customWidth="1"/>
    <col min="6410" max="6410" width="52.7109375" style="75" bestFit="1" customWidth="1"/>
    <col min="6411" max="6411" width="17.7109375" style="75" customWidth="1"/>
    <col min="6412" max="6412" width="12.7109375" style="75" customWidth="1"/>
    <col min="6413" max="6413" width="15.28515625" style="75" bestFit="1" customWidth="1"/>
    <col min="6414" max="6656" width="11.42578125" style="75"/>
    <col min="6657" max="6657" width="65.140625" style="75" customWidth="1"/>
    <col min="6658" max="6658" width="26.85546875" style="75" customWidth="1"/>
    <col min="6659" max="6662" width="17.7109375" style="75" customWidth="1"/>
    <col min="6663" max="6663" width="19.42578125" style="75" customWidth="1"/>
    <col min="6664" max="6665" width="17.7109375" style="75" customWidth="1"/>
    <col min="6666" max="6666" width="52.7109375" style="75" bestFit="1" customWidth="1"/>
    <col min="6667" max="6667" width="17.7109375" style="75" customWidth="1"/>
    <col min="6668" max="6668" width="12.7109375" style="75" customWidth="1"/>
    <col min="6669" max="6669" width="15.28515625" style="75" bestFit="1" customWidth="1"/>
    <col min="6670" max="6912" width="11.42578125" style="75"/>
    <col min="6913" max="6913" width="65.140625" style="75" customWidth="1"/>
    <col min="6914" max="6914" width="26.85546875" style="75" customWidth="1"/>
    <col min="6915" max="6918" width="17.7109375" style="75" customWidth="1"/>
    <col min="6919" max="6919" width="19.42578125" style="75" customWidth="1"/>
    <col min="6920" max="6921" width="17.7109375" style="75" customWidth="1"/>
    <col min="6922" max="6922" width="52.7109375" style="75" bestFit="1" customWidth="1"/>
    <col min="6923" max="6923" width="17.7109375" style="75" customWidth="1"/>
    <col min="6924" max="6924" width="12.7109375" style="75" customWidth="1"/>
    <col min="6925" max="6925" width="15.28515625" style="75" bestFit="1" customWidth="1"/>
    <col min="6926" max="7168" width="11.42578125" style="75"/>
    <col min="7169" max="7169" width="65.140625" style="75" customWidth="1"/>
    <col min="7170" max="7170" width="26.85546875" style="75" customWidth="1"/>
    <col min="7171" max="7174" width="17.7109375" style="75" customWidth="1"/>
    <col min="7175" max="7175" width="19.42578125" style="75" customWidth="1"/>
    <col min="7176" max="7177" width="17.7109375" style="75" customWidth="1"/>
    <col min="7178" max="7178" width="52.7109375" style="75" bestFit="1" customWidth="1"/>
    <col min="7179" max="7179" width="17.7109375" style="75" customWidth="1"/>
    <col min="7180" max="7180" width="12.7109375" style="75" customWidth="1"/>
    <col min="7181" max="7181" width="15.28515625" style="75" bestFit="1" customWidth="1"/>
    <col min="7182" max="7424" width="11.42578125" style="75"/>
    <col min="7425" max="7425" width="65.140625" style="75" customWidth="1"/>
    <col min="7426" max="7426" width="26.85546875" style="75" customWidth="1"/>
    <col min="7427" max="7430" width="17.7109375" style="75" customWidth="1"/>
    <col min="7431" max="7431" width="19.42578125" style="75" customWidth="1"/>
    <col min="7432" max="7433" width="17.7109375" style="75" customWidth="1"/>
    <col min="7434" max="7434" width="52.7109375" style="75" bestFit="1" customWidth="1"/>
    <col min="7435" max="7435" width="17.7109375" style="75" customWidth="1"/>
    <col min="7436" max="7436" width="12.7109375" style="75" customWidth="1"/>
    <col min="7437" max="7437" width="15.28515625" style="75" bestFit="1" customWidth="1"/>
    <col min="7438" max="7680" width="11.42578125" style="75"/>
    <col min="7681" max="7681" width="65.140625" style="75" customWidth="1"/>
    <col min="7682" max="7682" width="26.85546875" style="75" customWidth="1"/>
    <col min="7683" max="7686" width="17.7109375" style="75" customWidth="1"/>
    <col min="7687" max="7687" width="19.42578125" style="75" customWidth="1"/>
    <col min="7688" max="7689" width="17.7109375" style="75" customWidth="1"/>
    <col min="7690" max="7690" width="52.7109375" style="75" bestFit="1" customWidth="1"/>
    <col min="7691" max="7691" width="17.7109375" style="75" customWidth="1"/>
    <col min="7692" max="7692" width="12.7109375" style="75" customWidth="1"/>
    <col min="7693" max="7693" width="15.28515625" style="75" bestFit="1" customWidth="1"/>
    <col min="7694" max="7936" width="11.42578125" style="75"/>
    <col min="7937" max="7937" width="65.140625" style="75" customWidth="1"/>
    <col min="7938" max="7938" width="26.85546875" style="75" customWidth="1"/>
    <col min="7939" max="7942" width="17.7109375" style="75" customWidth="1"/>
    <col min="7943" max="7943" width="19.42578125" style="75" customWidth="1"/>
    <col min="7944" max="7945" width="17.7109375" style="75" customWidth="1"/>
    <col min="7946" max="7946" width="52.7109375" style="75" bestFit="1" customWidth="1"/>
    <col min="7947" max="7947" width="17.7109375" style="75" customWidth="1"/>
    <col min="7948" max="7948" width="12.7109375" style="75" customWidth="1"/>
    <col min="7949" max="7949" width="15.28515625" style="75" bestFit="1" customWidth="1"/>
    <col min="7950" max="8192" width="11.42578125" style="75"/>
    <col min="8193" max="8193" width="65.140625" style="75" customWidth="1"/>
    <col min="8194" max="8194" width="26.85546875" style="75" customWidth="1"/>
    <col min="8195" max="8198" width="17.7109375" style="75" customWidth="1"/>
    <col min="8199" max="8199" width="19.42578125" style="75" customWidth="1"/>
    <col min="8200" max="8201" width="17.7109375" style="75" customWidth="1"/>
    <col min="8202" max="8202" width="52.7109375" style="75" bestFit="1" customWidth="1"/>
    <col min="8203" max="8203" width="17.7109375" style="75" customWidth="1"/>
    <col min="8204" max="8204" width="12.7109375" style="75" customWidth="1"/>
    <col min="8205" max="8205" width="15.28515625" style="75" bestFit="1" customWidth="1"/>
    <col min="8206" max="8448" width="11.42578125" style="75"/>
    <col min="8449" max="8449" width="65.140625" style="75" customWidth="1"/>
    <col min="8450" max="8450" width="26.85546875" style="75" customWidth="1"/>
    <col min="8451" max="8454" width="17.7109375" style="75" customWidth="1"/>
    <col min="8455" max="8455" width="19.42578125" style="75" customWidth="1"/>
    <col min="8456" max="8457" width="17.7109375" style="75" customWidth="1"/>
    <col min="8458" max="8458" width="52.7109375" style="75" bestFit="1" customWidth="1"/>
    <col min="8459" max="8459" width="17.7109375" style="75" customWidth="1"/>
    <col min="8460" max="8460" width="12.7109375" style="75" customWidth="1"/>
    <col min="8461" max="8461" width="15.28515625" style="75" bestFit="1" customWidth="1"/>
    <col min="8462" max="8704" width="11.42578125" style="75"/>
    <col min="8705" max="8705" width="65.140625" style="75" customWidth="1"/>
    <col min="8706" max="8706" width="26.85546875" style="75" customWidth="1"/>
    <col min="8707" max="8710" width="17.7109375" style="75" customWidth="1"/>
    <col min="8711" max="8711" width="19.42578125" style="75" customWidth="1"/>
    <col min="8712" max="8713" width="17.7109375" style="75" customWidth="1"/>
    <col min="8714" max="8714" width="52.7109375" style="75" bestFit="1" customWidth="1"/>
    <col min="8715" max="8715" width="17.7109375" style="75" customWidth="1"/>
    <col min="8716" max="8716" width="12.7109375" style="75" customWidth="1"/>
    <col min="8717" max="8717" width="15.28515625" style="75" bestFit="1" customWidth="1"/>
    <col min="8718" max="8960" width="11.42578125" style="75"/>
    <col min="8961" max="8961" width="65.140625" style="75" customWidth="1"/>
    <col min="8962" max="8962" width="26.85546875" style="75" customWidth="1"/>
    <col min="8963" max="8966" width="17.7109375" style="75" customWidth="1"/>
    <col min="8967" max="8967" width="19.42578125" style="75" customWidth="1"/>
    <col min="8968" max="8969" width="17.7109375" style="75" customWidth="1"/>
    <col min="8970" max="8970" width="52.7109375" style="75" bestFit="1" customWidth="1"/>
    <col min="8971" max="8971" width="17.7109375" style="75" customWidth="1"/>
    <col min="8972" max="8972" width="12.7109375" style="75" customWidth="1"/>
    <col min="8973" max="8973" width="15.28515625" style="75" bestFit="1" customWidth="1"/>
    <col min="8974" max="9216" width="11.42578125" style="75"/>
    <col min="9217" max="9217" width="65.140625" style="75" customWidth="1"/>
    <col min="9218" max="9218" width="26.85546875" style="75" customWidth="1"/>
    <col min="9219" max="9222" width="17.7109375" style="75" customWidth="1"/>
    <col min="9223" max="9223" width="19.42578125" style="75" customWidth="1"/>
    <col min="9224" max="9225" width="17.7109375" style="75" customWidth="1"/>
    <col min="9226" max="9226" width="52.7109375" style="75" bestFit="1" customWidth="1"/>
    <col min="9227" max="9227" width="17.7109375" style="75" customWidth="1"/>
    <col min="9228" max="9228" width="12.7109375" style="75" customWidth="1"/>
    <col min="9229" max="9229" width="15.28515625" style="75" bestFit="1" customWidth="1"/>
    <col min="9230" max="9472" width="11.42578125" style="75"/>
    <col min="9473" max="9473" width="65.140625" style="75" customWidth="1"/>
    <col min="9474" max="9474" width="26.85546875" style="75" customWidth="1"/>
    <col min="9475" max="9478" width="17.7109375" style="75" customWidth="1"/>
    <col min="9479" max="9479" width="19.42578125" style="75" customWidth="1"/>
    <col min="9480" max="9481" width="17.7109375" style="75" customWidth="1"/>
    <col min="9482" max="9482" width="52.7109375" style="75" bestFit="1" customWidth="1"/>
    <col min="9483" max="9483" width="17.7109375" style="75" customWidth="1"/>
    <col min="9484" max="9484" width="12.7109375" style="75" customWidth="1"/>
    <col min="9485" max="9485" width="15.28515625" style="75" bestFit="1" customWidth="1"/>
    <col min="9486" max="9728" width="11.42578125" style="75"/>
    <col min="9729" max="9729" width="65.140625" style="75" customWidth="1"/>
    <col min="9730" max="9730" width="26.85546875" style="75" customWidth="1"/>
    <col min="9731" max="9734" width="17.7109375" style="75" customWidth="1"/>
    <col min="9735" max="9735" width="19.42578125" style="75" customWidth="1"/>
    <col min="9736" max="9737" width="17.7109375" style="75" customWidth="1"/>
    <col min="9738" max="9738" width="52.7109375" style="75" bestFit="1" customWidth="1"/>
    <col min="9739" max="9739" width="17.7109375" style="75" customWidth="1"/>
    <col min="9740" max="9740" width="12.7109375" style="75" customWidth="1"/>
    <col min="9741" max="9741" width="15.28515625" style="75" bestFit="1" customWidth="1"/>
    <col min="9742" max="9984" width="11.42578125" style="75"/>
    <col min="9985" max="9985" width="65.140625" style="75" customWidth="1"/>
    <col min="9986" max="9986" width="26.85546875" style="75" customWidth="1"/>
    <col min="9987" max="9990" width="17.7109375" style="75" customWidth="1"/>
    <col min="9991" max="9991" width="19.42578125" style="75" customWidth="1"/>
    <col min="9992" max="9993" width="17.7109375" style="75" customWidth="1"/>
    <col min="9994" max="9994" width="52.7109375" style="75" bestFit="1" customWidth="1"/>
    <col min="9995" max="9995" width="17.7109375" style="75" customWidth="1"/>
    <col min="9996" max="9996" width="12.7109375" style="75" customWidth="1"/>
    <col min="9997" max="9997" width="15.28515625" style="75" bestFit="1" customWidth="1"/>
    <col min="9998" max="10240" width="11.42578125" style="75"/>
    <col min="10241" max="10241" width="65.140625" style="75" customWidth="1"/>
    <col min="10242" max="10242" width="26.85546875" style="75" customWidth="1"/>
    <col min="10243" max="10246" width="17.7109375" style="75" customWidth="1"/>
    <col min="10247" max="10247" width="19.42578125" style="75" customWidth="1"/>
    <col min="10248" max="10249" width="17.7109375" style="75" customWidth="1"/>
    <col min="10250" max="10250" width="52.7109375" style="75" bestFit="1" customWidth="1"/>
    <col min="10251" max="10251" width="17.7109375" style="75" customWidth="1"/>
    <col min="10252" max="10252" width="12.7109375" style="75" customWidth="1"/>
    <col min="10253" max="10253" width="15.28515625" style="75" bestFit="1" customWidth="1"/>
    <col min="10254" max="10496" width="11.42578125" style="75"/>
    <col min="10497" max="10497" width="65.140625" style="75" customWidth="1"/>
    <col min="10498" max="10498" width="26.85546875" style="75" customWidth="1"/>
    <col min="10499" max="10502" width="17.7109375" style="75" customWidth="1"/>
    <col min="10503" max="10503" width="19.42578125" style="75" customWidth="1"/>
    <col min="10504" max="10505" width="17.7109375" style="75" customWidth="1"/>
    <col min="10506" max="10506" width="52.7109375" style="75" bestFit="1" customWidth="1"/>
    <col min="10507" max="10507" width="17.7109375" style="75" customWidth="1"/>
    <col min="10508" max="10508" width="12.7109375" style="75" customWidth="1"/>
    <col min="10509" max="10509" width="15.28515625" style="75" bestFit="1" customWidth="1"/>
    <col min="10510" max="10752" width="11.42578125" style="75"/>
    <col min="10753" max="10753" width="65.140625" style="75" customWidth="1"/>
    <col min="10754" max="10754" width="26.85546875" style="75" customWidth="1"/>
    <col min="10755" max="10758" width="17.7109375" style="75" customWidth="1"/>
    <col min="10759" max="10759" width="19.42578125" style="75" customWidth="1"/>
    <col min="10760" max="10761" width="17.7109375" style="75" customWidth="1"/>
    <col min="10762" max="10762" width="52.7109375" style="75" bestFit="1" customWidth="1"/>
    <col min="10763" max="10763" width="17.7109375" style="75" customWidth="1"/>
    <col min="10764" max="10764" width="12.7109375" style="75" customWidth="1"/>
    <col min="10765" max="10765" width="15.28515625" style="75" bestFit="1" customWidth="1"/>
    <col min="10766" max="11008" width="11.42578125" style="75"/>
    <col min="11009" max="11009" width="65.140625" style="75" customWidth="1"/>
    <col min="11010" max="11010" width="26.85546875" style="75" customWidth="1"/>
    <col min="11011" max="11014" width="17.7109375" style="75" customWidth="1"/>
    <col min="11015" max="11015" width="19.42578125" style="75" customWidth="1"/>
    <col min="11016" max="11017" width="17.7109375" style="75" customWidth="1"/>
    <col min="11018" max="11018" width="52.7109375" style="75" bestFit="1" customWidth="1"/>
    <col min="11019" max="11019" width="17.7109375" style="75" customWidth="1"/>
    <col min="11020" max="11020" width="12.7109375" style="75" customWidth="1"/>
    <col min="11021" max="11021" width="15.28515625" style="75" bestFit="1" customWidth="1"/>
    <col min="11022" max="11264" width="11.42578125" style="75"/>
    <col min="11265" max="11265" width="65.140625" style="75" customWidth="1"/>
    <col min="11266" max="11266" width="26.85546875" style="75" customWidth="1"/>
    <col min="11267" max="11270" width="17.7109375" style="75" customWidth="1"/>
    <col min="11271" max="11271" width="19.42578125" style="75" customWidth="1"/>
    <col min="11272" max="11273" width="17.7109375" style="75" customWidth="1"/>
    <col min="11274" max="11274" width="52.7109375" style="75" bestFit="1" customWidth="1"/>
    <col min="11275" max="11275" width="17.7109375" style="75" customWidth="1"/>
    <col min="11276" max="11276" width="12.7109375" style="75" customWidth="1"/>
    <col min="11277" max="11277" width="15.28515625" style="75" bestFit="1" customWidth="1"/>
    <col min="11278" max="11520" width="11.42578125" style="75"/>
    <col min="11521" max="11521" width="65.140625" style="75" customWidth="1"/>
    <col min="11522" max="11522" width="26.85546875" style="75" customWidth="1"/>
    <col min="11523" max="11526" width="17.7109375" style="75" customWidth="1"/>
    <col min="11527" max="11527" width="19.42578125" style="75" customWidth="1"/>
    <col min="11528" max="11529" width="17.7109375" style="75" customWidth="1"/>
    <col min="11530" max="11530" width="52.7109375" style="75" bestFit="1" customWidth="1"/>
    <col min="11531" max="11531" width="17.7109375" style="75" customWidth="1"/>
    <col min="11532" max="11532" width="12.7109375" style="75" customWidth="1"/>
    <col min="11533" max="11533" width="15.28515625" style="75" bestFit="1" customWidth="1"/>
    <col min="11534" max="11776" width="11.42578125" style="75"/>
    <col min="11777" max="11777" width="65.140625" style="75" customWidth="1"/>
    <col min="11778" max="11778" width="26.85546875" style="75" customWidth="1"/>
    <col min="11779" max="11782" width="17.7109375" style="75" customWidth="1"/>
    <col min="11783" max="11783" width="19.42578125" style="75" customWidth="1"/>
    <col min="11784" max="11785" width="17.7109375" style="75" customWidth="1"/>
    <col min="11786" max="11786" width="52.7109375" style="75" bestFit="1" customWidth="1"/>
    <col min="11787" max="11787" width="17.7109375" style="75" customWidth="1"/>
    <col min="11788" max="11788" width="12.7109375" style="75" customWidth="1"/>
    <col min="11789" max="11789" width="15.28515625" style="75" bestFit="1" customWidth="1"/>
    <col min="11790" max="12032" width="11.42578125" style="75"/>
    <col min="12033" max="12033" width="65.140625" style="75" customWidth="1"/>
    <col min="12034" max="12034" width="26.85546875" style="75" customWidth="1"/>
    <col min="12035" max="12038" width="17.7109375" style="75" customWidth="1"/>
    <col min="12039" max="12039" width="19.42578125" style="75" customWidth="1"/>
    <col min="12040" max="12041" width="17.7109375" style="75" customWidth="1"/>
    <col min="12042" max="12042" width="52.7109375" style="75" bestFit="1" customWidth="1"/>
    <col min="12043" max="12043" width="17.7109375" style="75" customWidth="1"/>
    <col min="12044" max="12044" width="12.7109375" style="75" customWidth="1"/>
    <col min="12045" max="12045" width="15.28515625" style="75" bestFit="1" customWidth="1"/>
    <col min="12046" max="12288" width="11.42578125" style="75"/>
    <col min="12289" max="12289" width="65.140625" style="75" customWidth="1"/>
    <col min="12290" max="12290" width="26.85546875" style="75" customWidth="1"/>
    <col min="12291" max="12294" width="17.7109375" style="75" customWidth="1"/>
    <col min="12295" max="12295" width="19.42578125" style="75" customWidth="1"/>
    <col min="12296" max="12297" width="17.7109375" style="75" customWidth="1"/>
    <col min="12298" max="12298" width="52.7109375" style="75" bestFit="1" customWidth="1"/>
    <col min="12299" max="12299" width="17.7109375" style="75" customWidth="1"/>
    <col min="12300" max="12300" width="12.7109375" style="75" customWidth="1"/>
    <col min="12301" max="12301" width="15.28515625" style="75" bestFit="1" customWidth="1"/>
    <col min="12302" max="12544" width="11.42578125" style="75"/>
    <col min="12545" max="12545" width="65.140625" style="75" customWidth="1"/>
    <col min="12546" max="12546" width="26.85546875" style="75" customWidth="1"/>
    <col min="12547" max="12550" width="17.7109375" style="75" customWidth="1"/>
    <col min="12551" max="12551" width="19.42578125" style="75" customWidth="1"/>
    <col min="12552" max="12553" width="17.7109375" style="75" customWidth="1"/>
    <col min="12554" max="12554" width="52.7109375" style="75" bestFit="1" customWidth="1"/>
    <col min="12555" max="12555" width="17.7109375" style="75" customWidth="1"/>
    <col min="12556" max="12556" width="12.7109375" style="75" customWidth="1"/>
    <col min="12557" max="12557" width="15.28515625" style="75" bestFit="1" customWidth="1"/>
    <col min="12558" max="12800" width="11.42578125" style="75"/>
    <col min="12801" max="12801" width="65.140625" style="75" customWidth="1"/>
    <col min="12802" max="12802" width="26.85546875" style="75" customWidth="1"/>
    <col min="12803" max="12806" width="17.7109375" style="75" customWidth="1"/>
    <col min="12807" max="12807" width="19.42578125" style="75" customWidth="1"/>
    <col min="12808" max="12809" width="17.7109375" style="75" customWidth="1"/>
    <col min="12810" max="12810" width="52.7109375" style="75" bestFit="1" customWidth="1"/>
    <col min="12811" max="12811" width="17.7109375" style="75" customWidth="1"/>
    <col min="12812" max="12812" width="12.7109375" style="75" customWidth="1"/>
    <col min="12813" max="12813" width="15.28515625" style="75" bestFit="1" customWidth="1"/>
    <col min="12814" max="13056" width="11.42578125" style="75"/>
    <col min="13057" max="13057" width="65.140625" style="75" customWidth="1"/>
    <col min="13058" max="13058" width="26.85546875" style="75" customWidth="1"/>
    <col min="13059" max="13062" width="17.7109375" style="75" customWidth="1"/>
    <col min="13063" max="13063" width="19.42578125" style="75" customWidth="1"/>
    <col min="13064" max="13065" width="17.7109375" style="75" customWidth="1"/>
    <col min="13066" max="13066" width="52.7109375" style="75" bestFit="1" customWidth="1"/>
    <col min="13067" max="13067" width="17.7109375" style="75" customWidth="1"/>
    <col min="13068" max="13068" width="12.7109375" style="75" customWidth="1"/>
    <col min="13069" max="13069" width="15.28515625" style="75" bestFit="1" customWidth="1"/>
    <col min="13070" max="13312" width="11.42578125" style="75"/>
    <col min="13313" max="13313" width="65.140625" style="75" customWidth="1"/>
    <col min="13314" max="13314" width="26.85546875" style="75" customWidth="1"/>
    <col min="13315" max="13318" width="17.7109375" style="75" customWidth="1"/>
    <col min="13319" max="13319" width="19.42578125" style="75" customWidth="1"/>
    <col min="13320" max="13321" width="17.7109375" style="75" customWidth="1"/>
    <col min="13322" max="13322" width="52.7109375" style="75" bestFit="1" customWidth="1"/>
    <col min="13323" max="13323" width="17.7109375" style="75" customWidth="1"/>
    <col min="13324" max="13324" width="12.7109375" style="75" customWidth="1"/>
    <col min="13325" max="13325" width="15.28515625" style="75" bestFit="1" customWidth="1"/>
    <col min="13326" max="13568" width="11.42578125" style="75"/>
    <col min="13569" max="13569" width="65.140625" style="75" customWidth="1"/>
    <col min="13570" max="13570" width="26.85546875" style="75" customWidth="1"/>
    <col min="13571" max="13574" width="17.7109375" style="75" customWidth="1"/>
    <col min="13575" max="13575" width="19.42578125" style="75" customWidth="1"/>
    <col min="13576" max="13577" width="17.7109375" style="75" customWidth="1"/>
    <col min="13578" max="13578" width="52.7109375" style="75" bestFit="1" customWidth="1"/>
    <col min="13579" max="13579" width="17.7109375" style="75" customWidth="1"/>
    <col min="13580" max="13580" width="12.7109375" style="75" customWidth="1"/>
    <col min="13581" max="13581" width="15.28515625" style="75" bestFit="1" customWidth="1"/>
    <col min="13582" max="13824" width="11.42578125" style="75"/>
    <col min="13825" max="13825" width="65.140625" style="75" customWidth="1"/>
    <col min="13826" max="13826" width="26.85546875" style="75" customWidth="1"/>
    <col min="13827" max="13830" width="17.7109375" style="75" customWidth="1"/>
    <col min="13831" max="13831" width="19.42578125" style="75" customWidth="1"/>
    <col min="13832" max="13833" width="17.7109375" style="75" customWidth="1"/>
    <col min="13834" max="13834" width="52.7109375" style="75" bestFit="1" customWidth="1"/>
    <col min="13835" max="13835" width="17.7109375" style="75" customWidth="1"/>
    <col min="13836" max="13836" width="12.7109375" style="75" customWidth="1"/>
    <col min="13837" max="13837" width="15.28515625" style="75" bestFit="1" customWidth="1"/>
    <col min="13838" max="14080" width="11.42578125" style="75"/>
    <col min="14081" max="14081" width="65.140625" style="75" customWidth="1"/>
    <col min="14082" max="14082" width="26.85546875" style="75" customWidth="1"/>
    <col min="14083" max="14086" width="17.7109375" style="75" customWidth="1"/>
    <col min="14087" max="14087" width="19.42578125" style="75" customWidth="1"/>
    <col min="14088" max="14089" width="17.7109375" style="75" customWidth="1"/>
    <col min="14090" max="14090" width="52.7109375" style="75" bestFit="1" customWidth="1"/>
    <col min="14091" max="14091" width="17.7109375" style="75" customWidth="1"/>
    <col min="14092" max="14092" width="12.7109375" style="75" customWidth="1"/>
    <col min="14093" max="14093" width="15.28515625" style="75" bestFit="1" customWidth="1"/>
    <col min="14094" max="14336" width="11.42578125" style="75"/>
    <col min="14337" max="14337" width="65.140625" style="75" customWidth="1"/>
    <col min="14338" max="14338" width="26.85546875" style="75" customWidth="1"/>
    <col min="14339" max="14342" width="17.7109375" style="75" customWidth="1"/>
    <col min="14343" max="14343" width="19.42578125" style="75" customWidth="1"/>
    <col min="14344" max="14345" width="17.7109375" style="75" customWidth="1"/>
    <col min="14346" max="14346" width="52.7109375" style="75" bestFit="1" customWidth="1"/>
    <col min="14347" max="14347" width="17.7109375" style="75" customWidth="1"/>
    <col min="14348" max="14348" width="12.7109375" style="75" customWidth="1"/>
    <col min="14349" max="14349" width="15.28515625" style="75" bestFit="1" customWidth="1"/>
    <col min="14350" max="14592" width="11.42578125" style="75"/>
    <col min="14593" max="14593" width="65.140625" style="75" customWidth="1"/>
    <col min="14594" max="14594" width="26.85546875" style="75" customWidth="1"/>
    <col min="14595" max="14598" width="17.7109375" style="75" customWidth="1"/>
    <col min="14599" max="14599" width="19.42578125" style="75" customWidth="1"/>
    <col min="14600" max="14601" width="17.7109375" style="75" customWidth="1"/>
    <col min="14602" max="14602" width="52.7109375" style="75" bestFit="1" customWidth="1"/>
    <col min="14603" max="14603" width="17.7109375" style="75" customWidth="1"/>
    <col min="14604" max="14604" width="12.7109375" style="75" customWidth="1"/>
    <col min="14605" max="14605" width="15.28515625" style="75" bestFit="1" customWidth="1"/>
    <col min="14606" max="14848" width="11.42578125" style="75"/>
    <col min="14849" max="14849" width="65.140625" style="75" customWidth="1"/>
    <col min="14850" max="14850" width="26.85546875" style="75" customWidth="1"/>
    <col min="14851" max="14854" width="17.7109375" style="75" customWidth="1"/>
    <col min="14855" max="14855" width="19.42578125" style="75" customWidth="1"/>
    <col min="14856" max="14857" width="17.7109375" style="75" customWidth="1"/>
    <col min="14858" max="14858" width="52.7109375" style="75" bestFit="1" customWidth="1"/>
    <col min="14859" max="14859" width="17.7109375" style="75" customWidth="1"/>
    <col min="14860" max="14860" width="12.7109375" style="75" customWidth="1"/>
    <col min="14861" max="14861" width="15.28515625" style="75" bestFit="1" customWidth="1"/>
    <col min="14862" max="15104" width="11.42578125" style="75"/>
    <col min="15105" max="15105" width="65.140625" style="75" customWidth="1"/>
    <col min="15106" max="15106" width="26.85546875" style="75" customWidth="1"/>
    <col min="15107" max="15110" width="17.7109375" style="75" customWidth="1"/>
    <col min="15111" max="15111" width="19.42578125" style="75" customWidth="1"/>
    <col min="15112" max="15113" width="17.7109375" style="75" customWidth="1"/>
    <col min="15114" max="15114" width="52.7109375" style="75" bestFit="1" customWidth="1"/>
    <col min="15115" max="15115" width="17.7109375" style="75" customWidth="1"/>
    <col min="15116" max="15116" width="12.7109375" style="75" customWidth="1"/>
    <col min="15117" max="15117" width="15.28515625" style="75" bestFit="1" customWidth="1"/>
    <col min="15118" max="15360" width="11.42578125" style="75"/>
    <col min="15361" max="15361" width="65.140625" style="75" customWidth="1"/>
    <col min="15362" max="15362" width="26.85546875" style="75" customWidth="1"/>
    <col min="15363" max="15366" width="17.7109375" style="75" customWidth="1"/>
    <col min="15367" max="15367" width="19.42578125" style="75" customWidth="1"/>
    <col min="15368" max="15369" width="17.7109375" style="75" customWidth="1"/>
    <col min="15370" max="15370" width="52.7109375" style="75" bestFit="1" customWidth="1"/>
    <col min="15371" max="15371" width="17.7109375" style="75" customWidth="1"/>
    <col min="15372" max="15372" width="12.7109375" style="75" customWidth="1"/>
    <col min="15373" max="15373" width="15.28515625" style="75" bestFit="1" customWidth="1"/>
    <col min="15374" max="15616" width="11.42578125" style="75"/>
    <col min="15617" max="15617" width="65.140625" style="75" customWidth="1"/>
    <col min="15618" max="15618" width="26.85546875" style="75" customWidth="1"/>
    <col min="15619" max="15622" width="17.7109375" style="75" customWidth="1"/>
    <col min="15623" max="15623" width="19.42578125" style="75" customWidth="1"/>
    <col min="15624" max="15625" width="17.7109375" style="75" customWidth="1"/>
    <col min="15626" max="15626" width="52.7109375" style="75" bestFit="1" customWidth="1"/>
    <col min="15627" max="15627" width="17.7109375" style="75" customWidth="1"/>
    <col min="15628" max="15628" width="12.7109375" style="75" customWidth="1"/>
    <col min="15629" max="15629" width="15.28515625" style="75" bestFit="1" customWidth="1"/>
    <col min="15630" max="15872" width="11.42578125" style="75"/>
    <col min="15873" max="15873" width="65.140625" style="75" customWidth="1"/>
    <col min="15874" max="15874" width="26.85546875" style="75" customWidth="1"/>
    <col min="15875" max="15878" width="17.7109375" style="75" customWidth="1"/>
    <col min="15879" max="15879" width="19.42578125" style="75" customWidth="1"/>
    <col min="15880" max="15881" width="17.7109375" style="75" customWidth="1"/>
    <col min="15882" max="15882" width="52.7109375" style="75" bestFit="1" customWidth="1"/>
    <col min="15883" max="15883" width="17.7109375" style="75" customWidth="1"/>
    <col min="15884" max="15884" width="12.7109375" style="75" customWidth="1"/>
    <col min="15885" max="15885" width="15.28515625" style="75" bestFit="1" customWidth="1"/>
    <col min="15886" max="16128" width="11.42578125" style="75"/>
    <col min="16129" max="16129" width="65.140625" style="75" customWidth="1"/>
    <col min="16130" max="16130" width="26.85546875" style="75" customWidth="1"/>
    <col min="16131" max="16134" width="17.7109375" style="75" customWidth="1"/>
    <col min="16135" max="16135" width="19.42578125" style="75" customWidth="1"/>
    <col min="16136" max="16137" width="17.7109375" style="75" customWidth="1"/>
    <col min="16138" max="16138" width="52.7109375" style="75" bestFit="1" customWidth="1"/>
    <col min="16139" max="16139" width="17.7109375" style="75" customWidth="1"/>
    <col min="16140" max="16140" width="12.7109375" style="75" customWidth="1"/>
    <col min="16141" max="16141" width="15.28515625" style="75" bestFit="1" customWidth="1"/>
    <col min="16142" max="16384" width="11.42578125" style="75"/>
  </cols>
  <sheetData>
    <row r="1" spans="1:11" s="110" customFormat="1" ht="21" customHeight="1" x14ac:dyDescent="0.25">
      <c r="A1" s="108" t="s">
        <v>107</v>
      </c>
      <c r="B1" s="109"/>
    </row>
    <row r="2" spans="1:11" s="110" customFormat="1" ht="19.5" customHeight="1" x14ac:dyDescent="0.25">
      <c r="A2" s="68" t="s">
        <v>1675</v>
      </c>
      <c r="B2" s="109"/>
      <c r="C2" s="111"/>
      <c r="D2" s="111"/>
      <c r="E2" s="111"/>
      <c r="F2" s="111"/>
      <c r="G2" s="111"/>
      <c r="H2" s="111"/>
      <c r="I2" s="111"/>
      <c r="J2" s="111"/>
      <c r="K2" s="112" t="s">
        <v>109</v>
      </c>
    </row>
    <row r="3" spans="1:11" s="110" customFormat="1" ht="22.5" customHeight="1" x14ac:dyDescent="0.25">
      <c r="A3" s="63" t="s">
        <v>1676</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4" t="s">
        <v>112</v>
      </c>
      <c r="B5" s="114" t="s">
        <v>113</v>
      </c>
      <c r="C5" s="114" t="s">
        <v>114</v>
      </c>
      <c r="D5" s="114"/>
      <c r="E5" s="115" t="s">
        <v>115</v>
      </c>
      <c r="F5" s="115"/>
      <c r="G5" s="114" t="s">
        <v>116</v>
      </c>
      <c r="H5" s="71" t="s">
        <v>117</v>
      </c>
      <c r="I5" s="71"/>
      <c r="J5" s="114" t="s">
        <v>118</v>
      </c>
      <c r="K5" s="114" t="s">
        <v>119</v>
      </c>
    </row>
    <row r="6" spans="1:11" s="116" customFormat="1" x14ac:dyDescent="0.25">
      <c r="A6" s="64" t="s">
        <v>120</v>
      </c>
      <c r="B6" s="61" t="s">
        <v>121</v>
      </c>
      <c r="C6" s="61" t="s">
        <v>122</v>
      </c>
      <c r="D6" s="61" t="s">
        <v>123</v>
      </c>
      <c r="E6" s="61" t="s">
        <v>124</v>
      </c>
      <c r="F6" s="61"/>
      <c r="G6" s="61" t="s">
        <v>125</v>
      </c>
      <c r="H6" s="61" t="s">
        <v>126</v>
      </c>
      <c r="I6" s="61"/>
      <c r="J6" s="61" t="s">
        <v>298</v>
      </c>
      <c r="K6" s="73" t="s">
        <v>128</v>
      </c>
    </row>
    <row r="7" spans="1:11" s="116" customFormat="1" x14ac:dyDescent="0.25">
      <c r="A7" s="64"/>
      <c r="B7" s="61"/>
      <c r="C7" s="61"/>
      <c r="D7" s="61"/>
      <c r="E7" s="117" t="s">
        <v>129</v>
      </c>
      <c r="F7" s="117" t="s">
        <v>130</v>
      </c>
      <c r="G7" s="61"/>
      <c r="H7" s="117" t="s">
        <v>129</v>
      </c>
      <c r="I7" s="117" t="s">
        <v>130</v>
      </c>
      <c r="J7" s="61"/>
      <c r="K7" s="73"/>
    </row>
    <row r="8" spans="1:11" ht="15.95" customHeight="1" x14ac:dyDescent="0.25">
      <c r="A8" s="118" t="s">
        <v>131</v>
      </c>
      <c r="B8" s="119"/>
      <c r="C8" s="119"/>
      <c r="D8" s="119"/>
      <c r="E8" s="119"/>
      <c r="F8" s="119"/>
      <c r="G8" s="119"/>
      <c r="H8" s="119"/>
      <c r="I8" s="119"/>
      <c r="J8" s="119"/>
      <c r="K8" s="120">
        <f>SUM(K9)</f>
        <v>0</v>
      </c>
    </row>
    <row r="9" spans="1:11" ht="19.5" hidden="1" customHeight="1" x14ac:dyDescent="0.25">
      <c r="A9" s="121"/>
      <c r="B9" s="122"/>
      <c r="C9" s="122"/>
      <c r="D9" s="123"/>
      <c r="E9" s="123"/>
      <c r="F9" s="123"/>
      <c r="G9" s="122"/>
      <c r="H9" s="122"/>
      <c r="I9" s="122"/>
      <c r="J9" s="122"/>
      <c r="K9" s="124"/>
    </row>
    <row r="10" spans="1:11" ht="15.95" customHeight="1" x14ac:dyDescent="0.25">
      <c r="A10" s="118" t="s">
        <v>132</v>
      </c>
      <c r="B10" s="119"/>
      <c r="C10" s="119"/>
      <c r="D10" s="125"/>
      <c r="E10" s="125"/>
      <c r="F10" s="125"/>
      <c r="G10" s="119"/>
      <c r="H10" s="119"/>
      <c r="I10" s="119"/>
      <c r="J10" s="119"/>
      <c r="K10" s="120">
        <f>SUM(K11:K20)</f>
        <v>11206623.700000001</v>
      </c>
    </row>
    <row r="11" spans="1:11" s="409" customFormat="1" ht="15.95" customHeight="1" x14ac:dyDescent="0.25">
      <c r="A11" s="275" t="s">
        <v>1677</v>
      </c>
      <c r="B11" s="308" t="s">
        <v>1678</v>
      </c>
      <c r="C11" s="308" t="s">
        <v>207</v>
      </c>
      <c r="D11" s="451" t="s">
        <v>1679</v>
      </c>
      <c r="E11" s="451" t="s">
        <v>1680</v>
      </c>
      <c r="F11" s="451" t="s">
        <v>1681</v>
      </c>
      <c r="G11" s="308"/>
      <c r="H11" s="308"/>
      <c r="I11" s="308"/>
      <c r="J11" s="308" t="s">
        <v>1682</v>
      </c>
      <c r="K11" s="307">
        <v>5734982.2800000003</v>
      </c>
    </row>
    <row r="12" spans="1:11" ht="15.95" customHeight="1" x14ac:dyDescent="0.25">
      <c r="A12" s="121" t="s">
        <v>1683</v>
      </c>
      <c r="B12" s="301"/>
      <c r="C12" s="301"/>
      <c r="D12" s="546">
        <v>0.24695600000000001</v>
      </c>
      <c r="E12" s="123"/>
      <c r="F12" s="123"/>
      <c r="G12" s="122"/>
      <c r="H12" s="122"/>
      <c r="I12" s="122"/>
      <c r="J12" s="122" t="s">
        <v>1684</v>
      </c>
      <c r="K12" s="124">
        <v>3670263.12</v>
      </c>
    </row>
    <row r="13" spans="1:11" s="409" customFormat="1" ht="15" customHeight="1" x14ac:dyDescent="0.25">
      <c r="A13" s="275" t="s">
        <v>1685</v>
      </c>
      <c r="B13" s="308"/>
      <c r="C13" s="308" t="s">
        <v>979</v>
      </c>
      <c r="D13" s="451"/>
      <c r="E13" s="451"/>
      <c r="F13" s="451"/>
      <c r="G13" s="308"/>
      <c r="H13" s="308">
        <v>120000</v>
      </c>
      <c r="I13" s="308">
        <v>190000</v>
      </c>
      <c r="J13" s="1101" t="s">
        <v>1686</v>
      </c>
      <c r="K13" s="307">
        <v>620000</v>
      </c>
    </row>
    <row r="14" spans="1:11" s="409" customFormat="1" ht="15.95" customHeight="1" x14ac:dyDescent="0.25">
      <c r="A14" s="439" t="s">
        <v>599</v>
      </c>
      <c r="B14" s="308" t="s">
        <v>1687</v>
      </c>
      <c r="C14" s="308" t="s">
        <v>207</v>
      </c>
      <c r="D14" s="451"/>
      <c r="E14" s="451" t="s">
        <v>1688</v>
      </c>
      <c r="F14" s="451" t="s">
        <v>1689</v>
      </c>
      <c r="G14" s="308"/>
      <c r="H14" s="308"/>
      <c r="I14" s="308"/>
      <c r="J14" s="308" t="s">
        <v>1690</v>
      </c>
      <c r="K14" s="307">
        <v>581410.68000000005</v>
      </c>
    </row>
    <row r="15" spans="1:11" s="409" customFormat="1" ht="15.95" customHeight="1" x14ac:dyDescent="0.25">
      <c r="A15" s="275" t="s">
        <v>1691</v>
      </c>
      <c r="B15" s="308" t="s">
        <v>1687</v>
      </c>
      <c r="C15" s="308" t="s">
        <v>1085</v>
      </c>
      <c r="D15" s="451"/>
      <c r="E15" s="451"/>
      <c r="F15" s="451"/>
      <c r="G15" s="308"/>
      <c r="H15" s="308">
        <v>440</v>
      </c>
      <c r="I15" s="308">
        <v>870</v>
      </c>
      <c r="J15" s="308" t="s">
        <v>1692</v>
      </c>
      <c r="K15" s="307">
        <v>375475.8</v>
      </c>
    </row>
    <row r="16" spans="1:11" s="409" customFormat="1" ht="15.95" customHeight="1" x14ac:dyDescent="0.25">
      <c r="A16" s="275" t="s">
        <v>1693</v>
      </c>
      <c r="B16" s="308" t="s">
        <v>1694</v>
      </c>
      <c r="C16" s="308"/>
      <c r="D16" s="451">
        <v>0.1</v>
      </c>
      <c r="E16" s="451"/>
      <c r="F16" s="451"/>
      <c r="G16" s="308"/>
      <c r="H16" s="308"/>
      <c r="I16" s="308"/>
      <c r="J16" s="308" t="s">
        <v>1695</v>
      </c>
      <c r="K16" s="307">
        <v>224491.82</v>
      </c>
    </row>
    <row r="17" spans="1:11" ht="15.95" hidden="1" customHeight="1" x14ac:dyDescent="0.25">
      <c r="A17" s="121"/>
      <c r="B17" s="122"/>
      <c r="C17" s="122"/>
      <c r="D17" s="123"/>
      <c r="E17" s="123"/>
      <c r="F17" s="123"/>
      <c r="G17" s="122"/>
      <c r="H17" s="122"/>
      <c r="I17" s="122"/>
      <c r="J17" s="122"/>
      <c r="K17" s="124"/>
    </row>
    <row r="18" spans="1:11" ht="15.95" hidden="1" customHeight="1" x14ac:dyDescent="0.25">
      <c r="A18" s="121"/>
      <c r="B18" s="122"/>
      <c r="C18" s="122"/>
      <c r="D18" s="123"/>
      <c r="E18" s="123"/>
      <c r="F18" s="123"/>
      <c r="G18" s="122"/>
      <c r="H18" s="122"/>
      <c r="I18" s="122"/>
      <c r="J18" s="122"/>
      <c r="K18" s="124"/>
    </row>
    <row r="19" spans="1:11" ht="15.95" hidden="1" customHeight="1" x14ac:dyDescent="0.25">
      <c r="A19" s="121"/>
      <c r="B19" s="122"/>
      <c r="C19" s="122"/>
      <c r="D19" s="123"/>
      <c r="E19" s="123"/>
      <c r="F19" s="123"/>
      <c r="G19" s="122"/>
      <c r="H19" s="122"/>
      <c r="I19" s="122"/>
      <c r="J19" s="122"/>
      <c r="K19" s="124"/>
    </row>
    <row r="20" spans="1:11" ht="15.95" hidden="1" customHeight="1" x14ac:dyDescent="0.25">
      <c r="A20" s="121"/>
      <c r="B20" s="122"/>
      <c r="C20" s="122"/>
      <c r="D20" s="123"/>
      <c r="E20" s="123"/>
      <c r="F20" s="123"/>
      <c r="G20" s="122"/>
      <c r="H20" s="122"/>
      <c r="I20" s="122"/>
      <c r="J20" s="122"/>
      <c r="K20" s="124"/>
    </row>
    <row r="21" spans="1:11" s="110" customFormat="1" ht="15.95" customHeight="1" x14ac:dyDescent="0.25">
      <c r="A21" s="133" t="s">
        <v>149</v>
      </c>
      <c r="B21" s="134"/>
      <c r="C21" s="134"/>
      <c r="D21" s="135"/>
      <c r="E21" s="135"/>
      <c r="F21" s="135"/>
      <c r="G21" s="134"/>
      <c r="H21" s="134"/>
      <c r="I21" s="134"/>
      <c r="J21" s="134"/>
      <c r="K21" s="136">
        <f>SUM(K22:K23)</f>
        <v>0</v>
      </c>
    </row>
    <row r="22" spans="1:11" s="110" customFormat="1" ht="15.95" hidden="1" customHeight="1" x14ac:dyDescent="0.25">
      <c r="A22" s="121"/>
      <c r="B22" s="140"/>
      <c r="C22" s="140"/>
      <c r="D22" s="141"/>
      <c r="E22" s="141"/>
      <c r="F22" s="141"/>
      <c r="G22" s="140"/>
      <c r="H22" s="140"/>
      <c r="I22" s="140"/>
      <c r="J22" s="140"/>
      <c r="K22" s="142"/>
    </row>
    <row r="23" spans="1:11" s="110" customFormat="1" ht="15.95" hidden="1" customHeight="1" x14ac:dyDescent="0.25">
      <c r="A23" s="121"/>
      <c r="B23" s="140"/>
      <c r="C23" s="140"/>
      <c r="D23" s="141"/>
      <c r="E23" s="141"/>
      <c r="F23" s="141"/>
      <c r="G23" s="140"/>
      <c r="H23" s="140"/>
      <c r="I23" s="140"/>
      <c r="J23" s="140"/>
      <c r="K23" s="142"/>
    </row>
    <row r="24" spans="1:11" ht="15.95" customHeight="1" x14ac:dyDescent="0.25">
      <c r="A24" s="118" t="s">
        <v>155</v>
      </c>
      <c r="B24" s="119"/>
      <c r="C24" s="119"/>
      <c r="D24" s="125"/>
      <c r="E24" s="125"/>
      <c r="F24" s="125"/>
      <c r="G24" s="119"/>
      <c r="H24" s="119"/>
      <c r="I24" s="119"/>
      <c r="J24" s="119"/>
      <c r="K24" s="120">
        <f>SUM(K25:K31)</f>
        <v>2199188.15</v>
      </c>
    </row>
    <row r="25" spans="1:11" s="409" customFormat="1" ht="15.95" customHeight="1" x14ac:dyDescent="0.25">
      <c r="A25" s="275" t="s">
        <v>816</v>
      </c>
      <c r="B25" s="308"/>
      <c r="C25" s="308"/>
      <c r="D25" s="451"/>
      <c r="E25" s="451"/>
      <c r="F25" s="451"/>
      <c r="G25" s="308"/>
      <c r="H25" s="308">
        <v>90</v>
      </c>
      <c r="I25" s="308">
        <v>6680</v>
      </c>
      <c r="J25" s="308" t="s">
        <v>1696</v>
      </c>
      <c r="K25" s="307">
        <v>50229.98</v>
      </c>
    </row>
    <row r="26" spans="1:11" s="409" customFormat="1" ht="15.95" customHeight="1" x14ac:dyDescent="0.25">
      <c r="A26" s="275" t="s">
        <v>1697</v>
      </c>
      <c r="B26" s="308"/>
      <c r="C26" s="308" t="s">
        <v>979</v>
      </c>
      <c r="D26" s="451"/>
      <c r="E26" s="451"/>
      <c r="F26" s="451"/>
      <c r="G26" s="308"/>
      <c r="H26" s="308">
        <v>860</v>
      </c>
      <c r="I26" s="308">
        <v>7600</v>
      </c>
      <c r="J26" s="308" t="s">
        <v>1698</v>
      </c>
      <c r="K26" s="307">
        <v>771538.46</v>
      </c>
    </row>
    <row r="27" spans="1:11" s="409" customFormat="1" ht="15.95" customHeight="1" x14ac:dyDescent="0.25">
      <c r="A27" s="275" t="s">
        <v>1699</v>
      </c>
      <c r="B27" s="308"/>
      <c r="C27" s="308"/>
      <c r="D27" s="451"/>
      <c r="E27" s="451"/>
      <c r="F27" s="451"/>
      <c r="G27" s="308">
        <v>1500</v>
      </c>
      <c r="H27" s="308"/>
      <c r="I27" s="308"/>
      <c r="J27" s="308" t="s">
        <v>1696</v>
      </c>
      <c r="K27" s="307">
        <v>654720</v>
      </c>
    </row>
    <row r="28" spans="1:11" s="409" customFormat="1" ht="15.95" customHeight="1" x14ac:dyDescent="0.25">
      <c r="A28" s="275" t="s">
        <v>1700</v>
      </c>
      <c r="B28" s="308"/>
      <c r="C28" s="308"/>
      <c r="D28" s="451"/>
      <c r="E28" s="451"/>
      <c r="F28" s="451"/>
      <c r="G28" s="308"/>
      <c r="H28" s="308">
        <v>170</v>
      </c>
      <c r="I28" s="308">
        <v>15830</v>
      </c>
      <c r="J28" s="308" t="s">
        <v>1701</v>
      </c>
      <c r="K28" s="307">
        <v>650754.91</v>
      </c>
    </row>
    <row r="29" spans="1:11" ht="15.95" customHeight="1" x14ac:dyDescent="0.25">
      <c r="A29" s="121" t="s">
        <v>1702</v>
      </c>
      <c r="B29" s="122"/>
      <c r="C29" s="122"/>
      <c r="D29" s="123"/>
      <c r="E29" s="123"/>
      <c r="F29" s="123"/>
      <c r="G29" s="122"/>
      <c r="H29" s="122"/>
      <c r="I29" s="122"/>
      <c r="J29" s="122" t="s">
        <v>1703</v>
      </c>
      <c r="K29" s="124">
        <v>71944.800000000003</v>
      </c>
    </row>
    <row r="30" spans="1:11" ht="15.95" hidden="1" customHeight="1" x14ac:dyDescent="0.25">
      <c r="A30" s="121"/>
      <c r="B30" s="122"/>
      <c r="C30" s="122"/>
      <c r="D30" s="123"/>
      <c r="E30" s="123"/>
      <c r="F30" s="123"/>
      <c r="G30" s="122"/>
      <c r="H30" s="122"/>
      <c r="I30" s="122"/>
      <c r="J30" s="122"/>
      <c r="K30" s="124"/>
    </row>
    <row r="31" spans="1:11" ht="15.95" hidden="1" customHeight="1" x14ac:dyDescent="0.25">
      <c r="A31" s="121"/>
      <c r="B31" s="122"/>
      <c r="C31" s="122"/>
      <c r="D31" s="123"/>
      <c r="E31" s="123"/>
      <c r="F31" s="123"/>
      <c r="G31" s="122"/>
      <c r="H31" s="122"/>
      <c r="I31" s="122"/>
      <c r="J31" s="122"/>
      <c r="K31" s="124"/>
    </row>
    <row r="32" spans="1:11" ht="15.95" customHeight="1" x14ac:dyDescent="0.25">
      <c r="A32" s="118" t="s">
        <v>190</v>
      </c>
      <c r="B32" s="119"/>
      <c r="C32" s="119"/>
      <c r="D32" s="125"/>
      <c r="E32" s="125"/>
      <c r="F32" s="125"/>
      <c r="G32" s="119"/>
      <c r="H32" s="119"/>
      <c r="I32" s="119"/>
      <c r="J32" s="119"/>
      <c r="K32" s="120">
        <f>SUM(K33:K35)</f>
        <v>0</v>
      </c>
    </row>
    <row r="33" spans="1:13" ht="15.95" hidden="1" customHeight="1" x14ac:dyDescent="0.25">
      <c r="A33" s="147"/>
      <c r="B33" s="122"/>
      <c r="C33" s="122"/>
      <c r="D33" s="123"/>
      <c r="E33" s="123"/>
      <c r="F33" s="123"/>
      <c r="G33" s="122"/>
      <c r="H33" s="122"/>
      <c r="I33" s="122"/>
      <c r="J33" s="122"/>
      <c r="K33" s="124"/>
    </row>
    <row r="34" spans="1:13" ht="15.95" hidden="1" customHeight="1" x14ac:dyDescent="0.25">
      <c r="A34" s="147"/>
      <c r="B34" s="122"/>
      <c r="C34" s="122"/>
      <c r="D34" s="123"/>
      <c r="E34" s="123"/>
      <c r="F34" s="123"/>
      <c r="G34" s="122"/>
      <c r="H34" s="122"/>
      <c r="I34" s="122"/>
      <c r="J34" s="122"/>
      <c r="K34" s="124"/>
    </row>
    <row r="35" spans="1:13" ht="15.95" hidden="1" customHeight="1" x14ac:dyDescent="0.25">
      <c r="A35" s="147"/>
      <c r="B35" s="122"/>
      <c r="C35" s="122"/>
      <c r="D35" s="123"/>
      <c r="E35" s="123"/>
      <c r="F35" s="123"/>
      <c r="G35" s="122"/>
      <c r="H35" s="122"/>
      <c r="I35" s="122"/>
      <c r="J35" s="122"/>
      <c r="K35" s="124"/>
    </row>
    <row r="36" spans="1:13" ht="15.95" customHeight="1" x14ac:dyDescent="0.25">
      <c r="A36" s="118" t="s">
        <v>191</v>
      </c>
      <c r="B36" s="119"/>
      <c r="C36" s="119"/>
      <c r="D36" s="125"/>
      <c r="E36" s="125"/>
      <c r="F36" s="125"/>
      <c r="G36" s="119"/>
      <c r="H36" s="119"/>
      <c r="I36" s="119"/>
      <c r="J36" s="119"/>
      <c r="K36" s="120">
        <f>SUM(K37:K39)</f>
        <v>0</v>
      </c>
    </row>
    <row r="37" spans="1:13" ht="15.95" hidden="1" customHeight="1" x14ac:dyDescent="0.25">
      <c r="A37" s="147"/>
      <c r="B37" s="122"/>
      <c r="C37" s="122"/>
      <c r="D37" s="123"/>
      <c r="E37" s="123"/>
      <c r="F37" s="123"/>
      <c r="G37" s="122"/>
      <c r="H37" s="122"/>
      <c r="I37" s="122"/>
      <c r="J37" s="122"/>
      <c r="K37" s="124"/>
    </row>
    <row r="38" spans="1:13" ht="15.95" hidden="1" customHeight="1" x14ac:dyDescent="0.25">
      <c r="A38" s="147"/>
      <c r="B38" s="122"/>
      <c r="C38" s="122"/>
      <c r="D38" s="123"/>
      <c r="E38" s="123"/>
      <c r="F38" s="123"/>
      <c r="G38" s="122"/>
      <c r="H38" s="122"/>
      <c r="I38" s="122"/>
      <c r="J38" s="122"/>
      <c r="K38" s="124"/>
    </row>
    <row r="39" spans="1:13" ht="15.95" hidden="1" customHeight="1" x14ac:dyDescent="0.25">
      <c r="A39" s="147"/>
      <c r="B39" s="122"/>
      <c r="C39" s="122"/>
      <c r="D39" s="123"/>
      <c r="E39" s="123"/>
      <c r="F39" s="123"/>
      <c r="G39" s="122"/>
      <c r="H39" s="122"/>
      <c r="I39" s="122"/>
      <c r="J39" s="122"/>
      <c r="K39" s="124"/>
    </row>
    <row r="40" spans="1:13" s="110" customFormat="1" ht="15.95" customHeight="1" x14ac:dyDescent="0.25">
      <c r="A40" s="133" t="s">
        <v>192</v>
      </c>
      <c r="B40" s="134"/>
      <c r="C40" s="134"/>
      <c r="D40" s="135"/>
      <c r="E40" s="135"/>
      <c r="F40" s="135"/>
      <c r="G40" s="134"/>
      <c r="H40" s="134"/>
      <c r="I40" s="134"/>
      <c r="J40" s="134"/>
      <c r="K40" s="136">
        <f>SUM(K41)</f>
        <v>0</v>
      </c>
    </row>
    <row r="41" spans="1:13" s="110" customFormat="1" ht="15.95" hidden="1" customHeight="1" x14ac:dyDescent="0.25">
      <c r="A41" s="148"/>
      <c r="B41" s="140"/>
      <c r="C41" s="140"/>
      <c r="D41" s="141"/>
      <c r="E41" s="141"/>
      <c r="F41" s="141"/>
      <c r="G41" s="140"/>
      <c r="H41" s="140"/>
      <c r="I41" s="140"/>
      <c r="J41" s="140"/>
      <c r="K41" s="142"/>
    </row>
    <row r="42" spans="1:13" ht="15.95" customHeight="1" x14ac:dyDescent="0.25">
      <c r="A42" s="118" t="s">
        <v>1704</v>
      </c>
      <c r="B42" s="119"/>
      <c r="C42" s="119"/>
      <c r="D42" s="125"/>
      <c r="E42" s="125"/>
      <c r="F42" s="125"/>
      <c r="G42" s="119"/>
      <c r="H42" s="119"/>
      <c r="I42" s="119"/>
      <c r="J42" s="119"/>
      <c r="K42" s="120">
        <f>132317.04+5049427.55</f>
        <v>5181744.59</v>
      </c>
    </row>
    <row r="43" spans="1:13" ht="15.95" customHeight="1" x14ac:dyDescent="0.25">
      <c r="A43" s="147"/>
      <c r="B43" s="122"/>
      <c r="C43" s="122"/>
      <c r="D43" s="123"/>
      <c r="E43" s="123"/>
      <c r="F43" s="123"/>
      <c r="G43" s="122"/>
      <c r="H43" s="122"/>
      <c r="I43" s="122"/>
      <c r="J43" s="122"/>
      <c r="K43" s="124"/>
    </row>
    <row r="44" spans="1:13" ht="15.95" customHeight="1" x14ac:dyDescent="0.25">
      <c r="A44" s="149" t="s">
        <v>197</v>
      </c>
      <c r="B44" s="150"/>
      <c r="C44" s="150"/>
      <c r="D44" s="151"/>
      <c r="E44" s="151"/>
      <c r="F44" s="151"/>
      <c r="G44" s="150"/>
      <c r="H44" s="150"/>
      <c r="I44" s="150"/>
      <c r="J44" s="150"/>
      <c r="K44" s="152">
        <f>+K8+K10+K21+K24+K32+K36+K40+K42</f>
        <v>18587556.440000001</v>
      </c>
      <c r="M44" s="522"/>
    </row>
    <row r="45" spans="1:13" x14ac:dyDescent="0.25">
      <c r="A45" s="153"/>
      <c r="B45" s="154"/>
      <c r="C45" s="154"/>
      <c r="D45" s="154"/>
      <c r="E45" s="154"/>
      <c r="F45" s="154"/>
      <c r="G45" s="154"/>
      <c r="H45" s="154"/>
      <c r="I45" s="154"/>
      <c r="J45" s="154"/>
      <c r="K45" s="154"/>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5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zoomScale="82" zoomScaleNormal="82" workbookViewId="0">
      <pane xSplit="1" topLeftCell="B1" activePane="topRight" state="frozen"/>
      <selection activeCell="A25" sqref="A25"/>
      <selection pane="topRight" activeCell="B53" sqref="B53"/>
    </sheetView>
  </sheetViews>
  <sheetFormatPr baseColWidth="10" defaultRowHeight="15" x14ac:dyDescent="0.25"/>
  <cols>
    <col min="1" max="1" width="71" style="88" customWidth="1"/>
    <col min="2" max="6" width="17.7109375" style="88" customWidth="1"/>
    <col min="7" max="7" width="14.7109375" style="88" customWidth="1"/>
    <col min="8" max="8" width="14.42578125" style="88" customWidth="1"/>
    <col min="9" max="9" width="15.28515625" style="88" customWidth="1"/>
    <col min="10" max="10" width="29.140625" style="88" customWidth="1"/>
    <col min="11" max="11" width="17.7109375" style="88" customWidth="1"/>
    <col min="12" max="12" width="1.28515625" style="88" customWidth="1"/>
    <col min="13" max="13" width="14.5703125" style="88" customWidth="1"/>
    <col min="14" max="256" width="11.42578125" style="88"/>
    <col min="257" max="257" width="71" style="88" customWidth="1"/>
    <col min="258" max="262" width="17.7109375" style="88" customWidth="1"/>
    <col min="263" max="263" width="14.7109375" style="88" customWidth="1"/>
    <col min="264" max="264" width="14.42578125" style="88" customWidth="1"/>
    <col min="265" max="265" width="15.28515625" style="88" customWidth="1"/>
    <col min="266" max="266" width="29.140625" style="88" customWidth="1"/>
    <col min="267" max="267" width="17.7109375" style="88" customWidth="1"/>
    <col min="268" max="268" width="1.28515625" style="88" customWidth="1"/>
    <col min="269" max="269" width="14.5703125" style="88" customWidth="1"/>
    <col min="270" max="512" width="11.42578125" style="88"/>
    <col min="513" max="513" width="71" style="88" customWidth="1"/>
    <col min="514" max="518" width="17.7109375" style="88" customWidth="1"/>
    <col min="519" max="519" width="14.7109375" style="88" customWidth="1"/>
    <col min="520" max="520" width="14.42578125" style="88" customWidth="1"/>
    <col min="521" max="521" width="15.28515625" style="88" customWidth="1"/>
    <col min="522" max="522" width="29.140625" style="88" customWidth="1"/>
    <col min="523" max="523" width="17.7109375" style="88" customWidth="1"/>
    <col min="524" max="524" width="1.28515625" style="88" customWidth="1"/>
    <col min="525" max="525" width="14.5703125" style="88" customWidth="1"/>
    <col min="526" max="768" width="11.42578125" style="88"/>
    <col min="769" max="769" width="71" style="88" customWidth="1"/>
    <col min="770" max="774" width="17.7109375" style="88" customWidth="1"/>
    <col min="775" max="775" width="14.7109375" style="88" customWidth="1"/>
    <col min="776" max="776" width="14.42578125" style="88" customWidth="1"/>
    <col min="777" max="777" width="15.28515625" style="88" customWidth="1"/>
    <col min="778" max="778" width="29.140625" style="88" customWidth="1"/>
    <col min="779" max="779" width="17.7109375" style="88" customWidth="1"/>
    <col min="780" max="780" width="1.28515625" style="88" customWidth="1"/>
    <col min="781" max="781" width="14.5703125" style="88" customWidth="1"/>
    <col min="782" max="1024" width="11.42578125" style="88"/>
    <col min="1025" max="1025" width="71" style="88" customWidth="1"/>
    <col min="1026" max="1030" width="17.7109375" style="88" customWidth="1"/>
    <col min="1031" max="1031" width="14.7109375" style="88" customWidth="1"/>
    <col min="1032" max="1032" width="14.42578125" style="88" customWidth="1"/>
    <col min="1033" max="1033" width="15.28515625" style="88" customWidth="1"/>
    <col min="1034" max="1034" width="29.140625" style="88" customWidth="1"/>
    <col min="1035" max="1035" width="17.7109375" style="88" customWidth="1"/>
    <col min="1036" max="1036" width="1.28515625" style="88" customWidth="1"/>
    <col min="1037" max="1037" width="14.5703125" style="88" customWidth="1"/>
    <col min="1038" max="1280" width="11.42578125" style="88"/>
    <col min="1281" max="1281" width="71" style="88" customWidth="1"/>
    <col min="1282" max="1286" width="17.7109375" style="88" customWidth="1"/>
    <col min="1287" max="1287" width="14.7109375" style="88" customWidth="1"/>
    <col min="1288" max="1288" width="14.42578125" style="88" customWidth="1"/>
    <col min="1289" max="1289" width="15.28515625" style="88" customWidth="1"/>
    <col min="1290" max="1290" width="29.140625" style="88" customWidth="1"/>
    <col min="1291" max="1291" width="17.7109375" style="88" customWidth="1"/>
    <col min="1292" max="1292" width="1.28515625" style="88" customWidth="1"/>
    <col min="1293" max="1293" width="14.5703125" style="88" customWidth="1"/>
    <col min="1294" max="1536" width="11.42578125" style="88"/>
    <col min="1537" max="1537" width="71" style="88" customWidth="1"/>
    <col min="1538" max="1542" width="17.7109375" style="88" customWidth="1"/>
    <col min="1543" max="1543" width="14.7109375" style="88" customWidth="1"/>
    <col min="1544" max="1544" width="14.42578125" style="88" customWidth="1"/>
    <col min="1545" max="1545" width="15.28515625" style="88" customWidth="1"/>
    <col min="1546" max="1546" width="29.140625" style="88" customWidth="1"/>
    <col min="1547" max="1547" width="17.7109375" style="88" customWidth="1"/>
    <col min="1548" max="1548" width="1.28515625" style="88" customWidth="1"/>
    <col min="1549" max="1549" width="14.5703125" style="88" customWidth="1"/>
    <col min="1550" max="1792" width="11.42578125" style="88"/>
    <col min="1793" max="1793" width="71" style="88" customWidth="1"/>
    <col min="1794" max="1798" width="17.7109375" style="88" customWidth="1"/>
    <col min="1799" max="1799" width="14.7109375" style="88" customWidth="1"/>
    <col min="1800" max="1800" width="14.42578125" style="88" customWidth="1"/>
    <col min="1801" max="1801" width="15.28515625" style="88" customWidth="1"/>
    <col min="1802" max="1802" width="29.140625" style="88" customWidth="1"/>
    <col min="1803" max="1803" width="17.7109375" style="88" customWidth="1"/>
    <col min="1804" max="1804" width="1.28515625" style="88" customWidth="1"/>
    <col min="1805" max="1805" width="14.5703125" style="88" customWidth="1"/>
    <col min="1806" max="2048" width="11.42578125" style="88"/>
    <col min="2049" max="2049" width="71" style="88" customWidth="1"/>
    <col min="2050" max="2054" width="17.7109375" style="88" customWidth="1"/>
    <col min="2055" max="2055" width="14.7109375" style="88" customWidth="1"/>
    <col min="2056" max="2056" width="14.42578125" style="88" customWidth="1"/>
    <col min="2057" max="2057" width="15.28515625" style="88" customWidth="1"/>
    <col min="2058" max="2058" width="29.140625" style="88" customWidth="1"/>
    <col min="2059" max="2059" width="17.7109375" style="88" customWidth="1"/>
    <col min="2060" max="2060" width="1.28515625" style="88" customWidth="1"/>
    <col min="2061" max="2061" width="14.5703125" style="88" customWidth="1"/>
    <col min="2062" max="2304" width="11.42578125" style="88"/>
    <col min="2305" max="2305" width="71" style="88" customWidth="1"/>
    <col min="2306" max="2310" width="17.7109375" style="88" customWidth="1"/>
    <col min="2311" max="2311" width="14.7109375" style="88" customWidth="1"/>
    <col min="2312" max="2312" width="14.42578125" style="88" customWidth="1"/>
    <col min="2313" max="2313" width="15.28515625" style="88" customWidth="1"/>
    <col min="2314" max="2314" width="29.140625" style="88" customWidth="1"/>
    <col min="2315" max="2315" width="17.7109375" style="88" customWidth="1"/>
    <col min="2316" max="2316" width="1.28515625" style="88" customWidth="1"/>
    <col min="2317" max="2317" width="14.5703125" style="88" customWidth="1"/>
    <col min="2318" max="2560" width="11.42578125" style="88"/>
    <col min="2561" max="2561" width="71" style="88" customWidth="1"/>
    <col min="2562" max="2566" width="17.7109375" style="88" customWidth="1"/>
    <col min="2567" max="2567" width="14.7109375" style="88" customWidth="1"/>
    <col min="2568" max="2568" width="14.42578125" style="88" customWidth="1"/>
    <col min="2569" max="2569" width="15.28515625" style="88" customWidth="1"/>
    <col min="2570" max="2570" width="29.140625" style="88" customWidth="1"/>
    <col min="2571" max="2571" width="17.7109375" style="88" customWidth="1"/>
    <col min="2572" max="2572" width="1.28515625" style="88" customWidth="1"/>
    <col min="2573" max="2573" width="14.5703125" style="88" customWidth="1"/>
    <col min="2574" max="2816" width="11.42578125" style="88"/>
    <col min="2817" max="2817" width="71" style="88" customWidth="1"/>
    <col min="2818" max="2822" width="17.7109375" style="88" customWidth="1"/>
    <col min="2823" max="2823" width="14.7109375" style="88" customWidth="1"/>
    <col min="2824" max="2824" width="14.42578125" style="88" customWidth="1"/>
    <col min="2825" max="2825" width="15.28515625" style="88" customWidth="1"/>
    <col min="2826" max="2826" width="29.140625" style="88" customWidth="1"/>
    <col min="2827" max="2827" width="17.7109375" style="88" customWidth="1"/>
    <col min="2828" max="2828" width="1.28515625" style="88" customWidth="1"/>
    <col min="2829" max="2829" width="14.5703125" style="88" customWidth="1"/>
    <col min="2830" max="3072" width="11.42578125" style="88"/>
    <col min="3073" max="3073" width="71" style="88" customWidth="1"/>
    <col min="3074" max="3078" width="17.7109375" style="88" customWidth="1"/>
    <col min="3079" max="3079" width="14.7109375" style="88" customWidth="1"/>
    <col min="3080" max="3080" width="14.42578125" style="88" customWidth="1"/>
    <col min="3081" max="3081" width="15.28515625" style="88" customWidth="1"/>
    <col min="3082" max="3082" width="29.140625" style="88" customWidth="1"/>
    <col min="3083" max="3083" width="17.7109375" style="88" customWidth="1"/>
    <col min="3084" max="3084" width="1.28515625" style="88" customWidth="1"/>
    <col min="3085" max="3085" width="14.5703125" style="88" customWidth="1"/>
    <col min="3086" max="3328" width="11.42578125" style="88"/>
    <col min="3329" max="3329" width="71" style="88" customWidth="1"/>
    <col min="3330" max="3334" width="17.7109375" style="88" customWidth="1"/>
    <col min="3335" max="3335" width="14.7109375" style="88" customWidth="1"/>
    <col min="3336" max="3336" width="14.42578125" style="88" customWidth="1"/>
    <col min="3337" max="3337" width="15.28515625" style="88" customWidth="1"/>
    <col min="3338" max="3338" width="29.140625" style="88" customWidth="1"/>
    <col min="3339" max="3339" width="17.7109375" style="88" customWidth="1"/>
    <col min="3340" max="3340" width="1.28515625" style="88" customWidth="1"/>
    <col min="3341" max="3341" width="14.5703125" style="88" customWidth="1"/>
    <col min="3342" max="3584" width="11.42578125" style="88"/>
    <col min="3585" max="3585" width="71" style="88" customWidth="1"/>
    <col min="3586" max="3590" width="17.7109375" style="88" customWidth="1"/>
    <col min="3591" max="3591" width="14.7109375" style="88" customWidth="1"/>
    <col min="3592" max="3592" width="14.42578125" style="88" customWidth="1"/>
    <col min="3593" max="3593" width="15.28515625" style="88" customWidth="1"/>
    <col min="3594" max="3594" width="29.140625" style="88" customWidth="1"/>
    <col min="3595" max="3595" width="17.7109375" style="88" customWidth="1"/>
    <col min="3596" max="3596" width="1.28515625" style="88" customWidth="1"/>
    <col min="3597" max="3597" width="14.5703125" style="88" customWidth="1"/>
    <col min="3598" max="3840" width="11.42578125" style="88"/>
    <col min="3841" max="3841" width="71" style="88" customWidth="1"/>
    <col min="3842" max="3846" width="17.7109375" style="88" customWidth="1"/>
    <col min="3847" max="3847" width="14.7109375" style="88" customWidth="1"/>
    <col min="3848" max="3848" width="14.42578125" style="88" customWidth="1"/>
    <col min="3849" max="3849" width="15.28515625" style="88" customWidth="1"/>
    <col min="3850" max="3850" width="29.140625" style="88" customWidth="1"/>
    <col min="3851" max="3851" width="17.7109375" style="88" customWidth="1"/>
    <col min="3852" max="3852" width="1.28515625" style="88" customWidth="1"/>
    <col min="3853" max="3853" width="14.5703125" style="88" customWidth="1"/>
    <col min="3854" max="4096" width="11.42578125" style="88"/>
    <col min="4097" max="4097" width="71" style="88" customWidth="1"/>
    <col min="4098" max="4102" width="17.7109375" style="88" customWidth="1"/>
    <col min="4103" max="4103" width="14.7109375" style="88" customWidth="1"/>
    <col min="4104" max="4104" width="14.42578125" style="88" customWidth="1"/>
    <col min="4105" max="4105" width="15.28515625" style="88" customWidth="1"/>
    <col min="4106" max="4106" width="29.140625" style="88" customWidth="1"/>
    <col min="4107" max="4107" width="17.7109375" style="88" customWidth="1"/>
    <col min="4108" max="4108" width="1.28515625" style="88" customWidth="1"/>
    <col min="4109" max="4109" width="14.5703125" style="88" customWidth="1"/>
    <col min="4110" max="4352" width="11.42578125" style="88"/>
    <col min="4353" max="4353" width="71" style="88" customWidth="1"/>
    <col min="4354" max="4358" width="17.7109375" style="88" customWidth="1"/>
    <col min="4359" max="4359" width="14.7109375" style="88" customWidth="1"/>
    <col min="4360" max="4360" width="14.42578125" style="88" customWidth="1"/>
    <col min="4361" max="4361" width="15.28515625" style="88" customWidth="1"/>
    <col min="4362" max="4362" width="29.140625" style="88" customWidth="1"/>
    <col min="4363" max="4363" width="17.7109375" style="88" customWidth="1"/>
    <col min="4364" max="4364" width="1.28515625" style="88" customWidth="1"/>
    <col min="4365" max="4365" width="14.5703125" style="88" customWidth="1"/>
    <col min="4366" max="4608" width="11.42578125" style="88"/>
    <col min="4609" max="4609" width="71" style="88" customWidth="1"/>
    <col min="4610" max="4614" width="17.7109375" style="88" customWidth="1"/>
    <col min="4615" max="4615" width="14.7109375" style="88" customWidth="1"/>
    <col min="4616" max="4616" width="14.42578125" style="88" customWidth="1"/>
    <col min="4617" max="4617" width="15.28515625" style="88" customWidth="1"/>
    <col min="4618" max="4618" width="29.140625" style="88" customWidth="1"/>
    <col min="4619" max="4619" width="17.7109375" style="88" customWidth="1"/>
    <col min="4620" max="4620" width="1.28515625" style="88" customWidth="1"/>
    <col min="4621" max="4621" width="14.5703125" style="88" customWidth="1"/>
    <col min="4622" max="4864" width="11.42578125" style="88"/>
    <col min="4865" max="4865" width="71" style="88" customWidth="1"/>
    <col min="4866" max="4870" width="17.7109375" style="88" customWidth="1"/>
    <col min="4871" max="4871" width="14.7109375" style="88" customWidth="1"/>
    <col min="4872" max="4872" width="14.42578125" style="88" customWidth="1"/>
    <col min="4873" max="4873" width="15.28515625" style="88" customWidth="1"/>
    <col min="4874" max="4874" width="29.140625" style="88" customWidth="1"/>
    <col min="4875" max="4875" width="17.7109375" style="88" customWidth="1"/>
    <col min="4876" max="4876" width="1.28515625" style="88" customWidth="1"/>
    <col min="4877" max="4877" width="14.5703125" style="88" customWidth="1"/>
    <col min="4878" max="5120" width="11.42578125" style="88"/>
    <col min="5121" max="5121" width="71" style="88" customWidth="1"/>
    <col min="5122" max="5126" width="17.7109375" style="88" customWidth="1"/>
    <col min="5127" max="5127" width="14.7109375" style="88" customWidth="1"/>
    <col min="5128" max="5128" width="14.42578125" style="88" customWidth="1"/>
    <col min="5129" max="5129" width="15.28515625" style="88" customWidth="1"/>
    <col min="5130" max="5130" width="29.140625" style="88" customWidth="1"/>
    <col min="5131" max="5131" width="17.7109375" style="88" customWidth="1"/>
    <col min="5132" max="5132" width="1.28515625" style="88" customWidth="1"/>
    <col min="5133" max="5133" width="14.5703125" style="88" customWidth="1"/>
    <col min="5134" max="5376" width="11.42578125" style="88"/>
    <col min="5377" max="5377" width="71" style="88" customWidth="1"/>
    <col min="5378" max="5382" width="17.7109375" style="88" customWidth="1"/>
    <col min="5383" max="5383" width="14.7109375" style="88" customWidth="1"/>
    <col min="5384" max="5384" width="14.42578125" style="88" customWidth="1"/>
    <col min="5385" max="5385" width="15.28515625" style="88" customWidth="1"/>
    <col min="5386" max="5386" width="29.140625" style="88" customWidth="1"/>
    <col min="5387" max="5387" width="17.7109375" style="88" customWidth="1"/>
    <col min="5388" max="5388" width="1.28515625" style="88" customWidth="1"/>
    <col min="5389" max="5389" width="14.5703125" style="88" customWidth="1"/>
    <col min="5390" max="5632" width="11.42578125" style="88"/>
    <col min="5633" max="5633" width="71" style="88" customWidth="1"/>
    <col min="5634" max="5638" width="17.7109375" style="88" customWidth="1"/>
    <col min="5639" max="5639" width="14.7109375" style="88" customWidth="1"/>
    <col min="5640" max="5640" width="14.42578125" style="88" customWidth="1"/>
    <col min="5641" max="5641" width="15.28515625" style="88" customWidth="1"/>
    <col min="5642" max="5642" width="29.140625" style="88" customWidth="1"/>
    <col min="5643" max="5643" width="17.7109375" style="88" customWidth="1"/>
    <col min="5644" max="5644" width="1.28515625" style="88" customWidth="1"/>
    <col min="5645" max="5645" width="14.5703125" style="88" customWidth="1"/>
    <col min="5646" max="5888" width="11.42578125" style="88"/>
    <col min="5889" max="5889" width="71" style="88" customWidth="1"/>
    <col min="5890" max="5894" width="17.7109375" style="88" customWidth="1"/>
    <col min="5895" max="5895" width="14.7109375" style="88" customWidth="1"/>
    <col min="5896" max="5896" width="14.42578125" style="88" customWidth="1"/>
    <col min="5897" max="5897" width="15.28515625" style="88" customWidth="1"/>
    <col min="5898" max="5898" width="29.140625" style="88" customWidth="1"/>
    <col min="5899" max="5899" width="17.7109375" style="88" customWidth="1"/>
    <col min="5900" max="5900" width="1.28515625" style="88" customWidth="1"/>
    <col min="5901" max="5901" width="14.5703125" style="88" customWidth="1"/>
    <col min="5902" max="6144" width="11.42578125" style="88"/>
    <col min="6145" max="6145" width="71" style="88" customWidth="1"/>
    <col min="6146" max="6150" width="17.7109375" style="88" customWidth="1"/>
    <col min="6151" max="6151" width="14.7109375" style="88" customWidth="1"/>
    <col min="6152" max="6152" width="14.42578125" style="88" customWidth="1"/>
    <col min="6153" max="6153" width="15.28515625" style="88" customWidth="1"/>
    <col min="6154" max="6154" width="29.140625" style="88" customWidth="1"/>
    <col min="6155" max="6155" width="17.7109375" style="88" customWidth="1"/>
    <col min="6156" max="6156" width="1.28515625" style="88" customWidth="1"/>
    <col min="6157" max="6157" width="14.5703125" style="88" customWidth="1"/>
    <col min="6158" max="6400" width="11.42578125" style="88"/>
    <col min="6401" max="6401" width="71" style="88" customWidth="1"/>
    <col min="6402" max="6406" width="17.7109375" style="88" customWidth="1"/>
    <col min="6407" max="6407" width="14.7109375" style="88" customWidth="1"/>
    <col min="6408" max="6408" width="14.42578125" style="88" customWidth="1"/>
    <col min="6409" max="6409" width="15.28515625" style="88" customWidth="1"/>
    <col min="6410" max="6410" width="29.140625" style="88" customWidth="1"/>
    <col min="6411" max="6411" width="17.7109375" style="88" customWidth="1"/>
    <col min="6412" max="6412" width="1.28515625" style="88" customWidth="1"/>
    <col min="6413" max="6413" width="14.5703125" style="88" customWidth="1"/>
    <col min="6414" max="6656" width="11.42578125" style="88"/>
    <col min="6657" max="6657" width="71" style="88" customWidth="1"/>
    <col min="6658" max="6662" width="17.7109375" style="88" customWidth="1"/>
    <col min="6663" max="6663" width="14.7109375" style="88" customWidth="1"/>
    <col min="6664" max="6664" width="14.42578125" style="88" customWidth="1"/>
    <col min="6665" max="6665" width="15.28515625" style="88" customWidth="1"/>
    <col min="6666" max="6666" width="29.140625" style="88" customWidth="1"/>
    <col min="6667" max="6667" width="17.7109375" style="88" customWidth="1"/>
    <col min="6668" max="6668" width="1.28515625" style="88" customWidth="1"/>
    <col min="6669" max="6669" width="14.5703125" style="88" customWidth="1"/>
    <col min="6670" max="6912" width="11.42578125" style="88"/>
    <col min="6913" max="6913" width="71" style="88" customWidth="1"/>
    <col min="6914" max="6918" width="17.7109375" style="88" customWidth="1"/>
    <col min="6919" max="6919" width="14.7109375" style="88" customWidth="1"/>
    <col min="6920" max="6920" width="14.42578125" style="88" customWidth="1"/>
    <col min="6921" max="6921" width="15.28515625" style="88" customWidth="1"/>
    <col min="6922" max="6922" width="29.140625" style="88" customWidth="1"/>
    <col min="6923" max="6923" width="17.7109375" style="88" customWidth="1"/>
    <col min="6924" max="6924" width="1.28515625" style="88" customWidth="1"/>
    <col min="6925" max="6925" width="14.5703125" style="88" customWidth="1"/>
    <col min="6926" max="7168" width="11.42578125" style="88"/>
    <col min="7169" max="7169" width="71" style="88" customWidth="1"/>
    <col min="7170" max="7174" width="17.7109375" style="88" customWidth="1"/>
    <col min="7175" max="7175" width="14.7109375" style="88" customWidth="1"/>
    <col min="7176" max="7176" width="14.42578125" style="88" customWidth="1"/>
    <col min="7177" max="7177" width="15.28515625" style="88" customWidth="1"/>
    <col min="7178" max="7178" width="29.140625" style="88" customWidth="1"/>
    <col min="7179" max="7179" width="17.7109375" style="88" customWidth="1"/>
    <col min="7180" max="7180" width="1.28515625" style="88" customWidth="1"/>
    <col min="7181" max="7181" width="14.5703125" style="88" customWidth="1"/>
    <col min="7182" max="7424" width="11.42578125" style="88"/>
    <col min="7425" max="7425" width="71" style="88" customWidth="1"/>
    <col min="7426" max="7430" width="17.7109375" style="88" customWidth="1"/>
    <col min="7431" max="7431" width="14.7109375" style="88" customWidth="1"/>
    <col min="7432" max="7432" width="14.42578125" style="88" customWidth="1"/>
    <col min="7433" max="7433" width="15.28515625" style="88" customWidth="1"/>
    <col min="7434" max="7434" width="29.140625" style="88" customWidth="1"/>
    <col min="7435" max="7435" width="17.7109375" style="88" customWidth="1"/>
    <col min="7436" max="7436" width="1.28515625" style="88" customWidth="1"/>
    <col min="7437" max="7437" width="14.5703125" style="88" customWidth="1"/>
    <col min="7438" max="7680" width="11.42578125" style="88"/>
    <col min="7681" max="7681" width="71" style="88" customWidth="1"/>
    <col min="7682" max="7686" width="17.7109375" style="88" customWidth="1"/>
    <col min="7687" max="7687" width="14.7109375" style="88" customWidth="1"/>
    <col min="7688" max="7688" width="14.42578125" style="88" customWidth="1"/>
    <col min="7689" max="7689" width="15.28515625" style="88" customWidth="1"/>
    <col min="7690" max="7690" width="29.140625" style="88" customWidth="1"/>
    <col min="7691" max="7691" width="17.7109375" style="88" customWidth="1"/>
    <col min="7692" max="7692" width="1.28515625" style="88" customWidth="1"/>
    <col min="7693" max="7693" width="14.5703125" style="88" customWidth="1"/>
    <col min="7694" max="7936" width="11.42578125" style="88"/>
    <col min="7937" max="7937" width="71" style="88" customWidth="1"/>
    <col min="7938" max="7942" width="17.7109375" style="88" customWidth="1"/>
    <col min="7943" max="7943" width="14.7109375" style="88" customWidth="1"/>
    <col min="7944" max="7944" width="14.42578125" style="88" customWidth="1"/>
    <col min="7945" max="7945" width="15.28515625" style="88" customWidth="1"/>
    <col min="7946" max="7946" width="29.140625" style="88" customWidth="1"/>
    <col min="7947" max="7947" width="17.7109375" style="88" customWidth="1"/>
    <col min="7948" max="7948" width="1.28515625" style="88" customWidth="1"/>
    <col min="7949" max="7949" width="14.5703125" style="88" customWidth="1"/>
    <col min="7950" max="8192" width="11.42578125" style="88"/>
    <col min="8193" max="8193" width="71" style="88" customWidth="1"/>
    <col min="8194" max="8198" width="17.7109375" style="88" customWidth="1"/>
    <col min="8199" max="8199" width="14.7109375" style="88" customWidth="1"/>
    <col min="8200" max="8200" width="14.42578125" style="88" customWidth="1"/>
    <col min="8201" max="8201" width="15.28515625" style="88" customWidth="1"/>
    <col min="8202" max="8202" width="29.140625" style="88" customWidth="1"/>
    <col min="8203" max="8203" width="17.7109375" style="88" customWidth="1"/>
    <col min="8204" max="8204" width="1.28515625" style="88" customWidth="1"/>
    <col min="8205" max="8205" width="14.5703125" style="88" customWidth="1"/>
    <col min="8206" max="8448" width="11.42578125" style="88"/>
    <col min="8449" max="8449" width="71" style="88" customWidth="1"/>
    <col min="8450" max="8454" width="17.7109375" style="88" customWidth="1"/>
    <col min="8455" max="8455" width="14.7109375" style="88" customWidth="1"/>
    <col min="8456" max="8456" width="14.42578125" style="88" customWidth="1"/>
    <col min="8457" max="8457" width="15.28515625" style="88" customWidth="1"/>
    <col min="8458" max="8458" width="29.140625" style="88" customWidth="1"/>
    <col min="8459" max="8459" width="17.7109375" style="88" customWidth="1"/>
    <col min="8460" max="8460" width="1.28515625" style="88" customWidth="1"/>
    <col min="8461" max="8461" width="14.5703125" style="88" customWidth="1"/>
    <col min="8462" max="8704" width="11.42578125" style="88"/>
    <col min="8705" max="8705" width="71" style="88" customWidth="1"/>
    <col min="8706" max="8710" width="17.7109375" style="88" customWidth="1"/>
    <col min="8711" max="8711" width="14.7109375" style="88" customWidth="1"/>
    <col min="8712" max="8712" width="14.42578125" style="88" customWidth="1"/>
    <col min="8713" max="8713" width="15.28515625" style="88" customWidth="1"/>
    <col min="8714" max="8714" width="29.140625" style="88" customWidth="1"/>
    <col min="8715" max="8715" width="17.7109375" style="88" customWidth="1"/>
    <col min="8716" max="8716" width="1.28515625" style="88" customWidth="1"/>
    <col min="8717" max="8717" width="14.5703125" style="88" customWidth="1"/>
    <col min="8718" max="8960" width="11.42578125" style="88"/>
    <col min="8961" max="8961" width="71" style="88" customWidth="1"/>
    <col min="8962" max="8966" width="17.7109375" style="88" customWidth="1"/>
    <col min="8967" max="8967" width="14.7109375" style="88" customWidth="1"/>
    <col min="8968" max="8968" width="14.42578125" style="88" customWidth="1"/>
    <col min="8969" max="8969" width="15.28515625" style="88" customWidth="1"/>
    <col min="8970" max="8970" width="29.140625" style="88" customWidth="1"/>
    <col min="8971" max="8971" width="17.7109375" style="88" customWidth="1"/>
    <col min="8972" max="8972" width="1.28515625" style="88" customWidth="1"/>
    <col min="8973" max="8973" width="14.5703125" style="88" customWidth="1"/>
    <col min="8974" max="9216" width="11.42578125" style="88"/>
    <col min="9217" max="9217" width="71" style="88" customWidth="1"/>
    <col min="9218" max="9222" width="17.7109375" style="88" customWidth="1"/>
    <col min="9223" max="9223" width="14.7109375" style="88" customWidth="1"/>
    <col min="9224" max="9224" width="14.42578125" style="88" customWidth="1"/>
    <col min="9225" max="9225" width="15.28515625" style="88" customWidth="1"/>
    <col min="9226" max="9226" width="29.140625" style="88" customWidth="1"/>
    <col min="9227" max="9227" width="17.7109375" style="88" customWidth="1"/>
    <col min="9228" max="9228" width="1.28515625" style="88" customWidth="1"/>
    <col min="9229" max="9229" width="14.5703125" style="88" customWidth="1"/>
    <col min="9230" max="9472" width="11.42578125" style="88"/>
    <col min="9473" max="9473" width="71" style="88" customWidth="1"/>
    <col min="9474" max="9478" width="17.7109375" style="88" customWidth="1"/>
    <col min="9479" max="9479" width="14.7109375" style="88" customWidth="1"/>
    <col min="9480" max="9480" width="14.42578125" style="88" customWidth="1"/>
    <col min="9481" max="9481" width="15.28515625" style="88" customWidth="1"/>
    <col min="9482" max="9482" width="29.140625" style="88" customWidth="1"/>
    <col min="9483" max="9483" width="17.7109375" style="88" customWidth="1"/>
    <col min="9484" max="9484" width="1.28515625" style="88" customWidth="1"/>
    <col min="9485" max="9485" width="14.5703125" style="88" customWidth="1"/>
    <col min="9486" max="9728" width="11.42578125" style="88"/>
    <col min="9729" max="9729" width="71" style="88" customWidth="1"/>
    <col min="9730" max="9734" width="17.7109375" style="88" customWidth="1"/>
    <col min="9735" max="9735" width="14.7109375" style="88" customWidth="1"/>
    <col min="9736" max="9736" width="14.42578125" style="88" customWidth="1"/>
    <col min="9737" max="9737" width="15.28515625" style="88" customWidth="1"/>
    <col min="9738" max="9738" width="29.140625" style="88" customWidth="1"/>
    <col min="9739" max="9739" width="17.7109375" style="88" customWidth="1"/>
    <col min="9740" max="9740" width="1.28515625" style="88" customWidth="1"/>
    <col min="9741" max="9741" width="14.5703125" style="88" customWidth="1"/>
    <col min="9742" max="9984" width="11.42578125" style="88"/>
    <col min="9985" max="9985" width="71" style="88" customWidth="1"/>
    <col min="9986" max="9990" width="17.7109375" style="88" customWidth="1"/>
    <col min="9991" max="9991" width="14.7109375" style="88" customWidth="1"/>
    <col min="9992" max="9992" width="14.42578125" style="88" customWidth="1"/>
    <col min="9993" max="9993" width="15.28515625" style="88" customWidth="1"/>
    <col min="9994" max="9994" width="29.140625" style="88" customWidth="1"/>
    <col min="9995" max="9995" width="17.7109375" style="88" customWidth="1"/>
    <col min="9996" max="9996" width="1.28515625" style="88" customWidth="1"/>
    <col min="9997" max="9997" width="14.5703125" style="88" customWidth="1"/>
    <col min="9998" max="10240" width="11.42578125" style="88"/>
    <col min="10241" max="10241" width="71" style="88" customWidth="1"/>
    <col min="10242" max="10246" width="17.7109375" style="88" customWidth="1"/>
    <col min="10247" max="10247" width="14.7109375" style="88" customWidth="1"/>
    <col min="10248" max="10248" width="14.42578125" style="88" customWidth="1"/>
    <col min="10249" max="10249" width="15.28515625" style="88" customWidth="1"/>
    <col min="10250" max="10250" width="29.140625" style="88" customWidth="1"/>
    <col min="10251" max="10251" width="17.7109375" style="88" customWidth="1"/>
    <col min="10252" max="10252" width="1.28515625" style="88" customWidth="1"/>
    <col min="10253" max="10253" width="14.5703125" style="88" customWidth="1"/>
    <col min="10254" max="10496" width="11.42578125" style="88"/>
    <col min="10497" max="10497" width="71" style="88" customWidth="1"/>
    <col min="10498" max="10502" width="17.7109375" style="88" customWidth="1"/>
    <col min="10503" max="10503" width="14.7109375" style="88" customWidth="1"/>
    <col min="10504" max="10504" width="14.42578125" style="88" customWidth="1"/>
    <col min="10505" max="10505" width="15.28515625" style="88" customWidth="1"/>
    <col min="10506" max="10506" width="29.140625" style="88" customWidth="1"/>
    <col min="10507" max="10507" width="17.7109375" style="88" customWidth="1"/>
    <col min="10508" max="10508" width="1.28515625" style="88" customWidth="1"/>
    <col min="10509" max="10509" width="14.5703125" style="88" customWidth="1"/>
    <col min="10510" max="10752" width="11.42578125" style="88"/>
    <col min="10753" max="10753" width="71" style="88" customWidth="1"/>
    <col min="10754" max="10758" width="17.7109375" style="88" customWidth="1"/>
    <col min="10759" max="10759" width="14.7109375" style="88" customWidth="1"/>
    <col min="10760" max="10760" width="14.42578125" style="88" customWidth="1"/>
    <col min="10761" max="10761" width="15.28515625" style="88" customWidth="1"/>
    <col min="10762" max="10762" width="29.140625" style="88" customWidth="1"/>
    <col min="10763" max="10763" width="17.7109375" style="88" customWidth="1"/>
    <col min="10764" max="10764" width="1.28515625" style="88" customWidth="1"/>
    <col min="10765" max="10765" width="14.5703125" style="88" customWidth="1"/>
    <col min="10766" max="11008" width="11.42578125" style="88"/>
    <col min="11009" max="11009" width="71" style="88" customWidth="1"/>
    <col min="11010" max="11014" width="17.7109375" style="88" customWidth="1"/>
    <col min="11015" max="11015" width="14.7109375" style="88" customWidth="1"/>
    <col min="11016" max="11016" width="14.42578125" style="88" customWidth="1"/>
    <col min="11017" max="11017" width="15.28515625" style="88" customWidth="1"/>
    <col min="11018" max="11018" width="29.140625" style="88" customWidth="1"/>
    <col min="11019" max="11019" width="17.7109375" style="88" customWidth="1"/>
    <col min="11020" max="11020" width="1.28515625" style="88" customWidth="1"/>
    <col min="11021" max="11021" width="14.5703125" style="88" customWidth="1"/>
    <col min="11022" max="11264" width="11.42578125" style="88"/>
    <col min="11265" max="11265" width="71" style="88" customWidth="1"/>
    <col min="11266" max="11270" width="17.7109375" style="88" customWidth="1"/>
    <col min="11271" max="11271" width="14.7109375" style="88" customWidth="1"/>
    <col min="11272" max="11272" width="14.42578125" style="88" customWidth="1"/>
    <col min="11273" max="11273" width="15.28515625" style="88" customWidth="1"/>
    <col min="11274" max="11274" width="29.140625" style="88" customWidth="1"/>
    <col min="11275" max="11275" width="17.7109375" style="88" customWidth="1"/>
    <col min="11276" max="11276" width="1.28515625" style="88" customWidth="1"/>
    <col min="11277" max="11277" width="14.5703125" style="88" customWidth="1"/>
    <col min="11278" max="11520" width="11.42578125" style="88"/>
    <col min="11521" max="11521" width="71" style="88" customWidth="1"/>
    <col min="11522" max="11526" width="17.7109375" style="88" customWidth="1"/>
    <col min="11527" max="11527" width="14.7109375" style="88" customWidth="1"/>
    <col min="11528" max="11528" width="14.42578125" style="88" customWidth="1"/>
    <col min="11529" max="11529" width="15.28515625" style="88" customWidth="1"/>
    <col min="11530" max="11530" width="29.140625" style="88" customWidth="1"/>
    <col min="11531" max="11531" width="17.7109375" style="88" customWidth="1"/>
    <col min="11532" max="11532" width="1.28515625" style="88" customWidth="1"/>
    <col min="11533" max="11533" width="14.5703125" style="88" customWidth="1"/>
    <col min="11534" max="11776" width="11.42578125" style="88"/>
    <col min="11777" max="11777" width="71" style="88" customWidth="1"/>
    <col min="11778" max="11782" width="17.7109375" style="88" customWidth="1"/>
    <col min="11783" max="11783" width="14.7109375" style="88" customWidth="1"/>
    <col min="11784" max="11784" width="14.42578125" style="88" customWidth="1"/>
    <col min="11785" max="11785" width="15.28515625" style="88" customWidth="1"/>
    <col min="11786" max="11786" width="29.140625" style="88" customWidth="1"/>
    <col min="11787" max="11787" width="17.7109375" style="88" customWidth="1"/>
    <col min="11788" max="11788" width="1.28515625" style="88" customWidth="1"/>
    <col min="11789" max="11789" width="14.5703125" style="88" customWidth="1"/>
    <col min="11790" max="12032" width="11.42578125" style="88"/>
    <col min="12033" max="12033" width="71" style="88" customWidth="1"/>
    <col min="12034" max="12038" width="17.7109375" style="88" customWidth="1"/>
    <col min="12039" max="12039" width="14.7109375" style="88" customWidth="1"/>
    <col min="12040" max="12040" width="14.42578125" style="88" customWidth="1"/>
    <col min="12041" max="12041" width="15.28515625" style="88" customWidth="1"/>
    <col min="12042" max="12042" width="29.140625" style="88" customWidth="1"/>
    <col min="12043" max="12043" width="17.7109375" style="88" customWidth="1"/>
    <col min="12044" max="12044" width="1.28515625" style="88" customWidth="1"/>
    <col min="12045" max="12045" width="14.5703125" style="88" customWidth="1"/>
    <col min="12046" max="12288" width="11.42578125" style="88"/>
    <col min="12289" max="12289" width="71" style="88" customWidth="1"/>
    <col min="12290" max="12294" width="17.7109375" style="88" customWidth="1"/>
    <col min="12295" max="12295" width="14.7109375" style="88" customWidth="1"/>
    <col min="12296" max="12296" width="14.42578125" style="88" customWidth="1"/>
    <col min="12297" max="12297" width="15.28515625" style="88" customWidth="1"/>
    <col min="12298" max="12298" width="29.140625" style="88" customWidth="1"/>
    <col min="12299" max="12299" width="17.7109375" style="88" customWidth="1"/>
    <col min="12300" max="12300" width="1.28515625" style="88" customWidth="1"/>
    <col min="12301" max="12301" width="14.5703125" style="88" customWidth="1"/>
    <col min="12302" max="12544" width="11.42578125" style="88"/>
    <col min="12545" max="12545" width="71" style="88" customWidth="1"/>
    <col min="12546" max="12550" width="17.7109375" style="88" customWidth="1"/>
    <col min="12551" max="12551" width="14.7109375" style="88" customWidth="1"/>
    <col min="12552" max="12552" width="14.42578125" style="88" customWidth="1"/>
    <col min="12553" max="12553" width="15.28515625" style="88" customWidth="1"/>
    <col min="12554" max="12554" width="29.140625" style="88" customWidth="1"/>
    <col min="12555" max="12555" width="17.7109375" style="88" customWidth="1"/>
    <col min="12556" max="12556" width="1.28515625" style="88" customWidth="1"/>
    <col min="12557" max="12557" width="14.5703125" style="88" customWidth="1"/>
    <col min="12558" max="12800" width="11.42578125" style="88"/>
    <col min="12801" max="12801" width="71" style="88" customWidth="1"/>
    <col min="12802" max="12806" width="17.7109375" style="88" customWidth="1"/>
    <col min="12807" max="12807" width="14.7109375" style="88" customWidth="1"/>
    <col min="12808" max="12808" width="14.42578125" style="88" customWidth="1"/>
    <col min="12809" max="12809" width="15.28515625" style="88" customWidth="1"/>
    <col min="12810" max="12810" width="29.140625" style="88" customWidth="1"/>
    <col min="12811" max="12811" width="17.7109375" style="88" customWidth="1"/>
    <col min="12812" max="12812" width="1.28515625" style="88" customWidth="1"/>
    <col min="12813" max="12813" width="14.5703125" style="88" customWidth="1"/>
    <col min="12814" max="13056" width="11.42578125" style="88"/>
    <col min="13057" max="13057" width="71" style="88" customWidth="1"/>
    <col min="13058" max="13062" width="17.7109375" style="88" customWidth="1"/>
    <col min="13063" max="13063" width="14.7109375" style="88" customWidth="1"/>
    <col min="13064" max="13064" width="14.42578125" style="88" customWidth="1"/>
    <col min="13065" max="13065" width="15.28515625" style="88" customWidth="1"/>
    <col min="13066" max="13066" width="29.140625" style="88" customWidth="1"/>
    <col min="13067" max="13067" width="17.7109375" style="88" customWidth="1"/>
    <col min="13068" max="13068" width="1.28515625" style="88" customWidth="1"/>
    <col min="13069" max="13069" width="14.5703125" style="88" customWidth="1"/>
    <col min="13070" max="13312" width="11.42578125" style="88"/>
    <col min="13313" max="13313" width="71" style="88" customWidth="1"/>
    <col min="13314" max="13318" width="17.7109375" style="88" customWidth="1"/>
    <col min="13319" max="13319" width="14.7109375" style="88" customWidth="1"/>
    <col min="13320" max="13320" width="14.42578125" style="88" customWidth="1"/>
    <col min="13321" max="13321" width="15.28515625" style="88" customWidth="1"/>
    <col min="13322" max="13322" width="29.140625" style="88" customWidth="1"/>
    <col min="13323" max="13323" width="17.7109375" style="88" customWidth="1"/>
    <col min="13324" max="13324" width="1.28515625" style="88" customWidth="1"/>
    <col min="13325" max="13325" width="14.5703125" style="88" customWidth="1"/>
    <col min="13326" max="13568" width="11.42578125" style="88"/>
    <col min="13569" max="13569" width="71" style="88" customWidth="1"/>
    <col min="13570" max="13574" width="17.7109375" style="88" customWidth="1"/>
    <col min="13575" max="13575" width="14.7109375" style="88" customWidth="1"/>
    <col min="13576" max="13576" width="14.42578125" style="88" customWidth="1"/>
    <col min="13577" max="13577" width="15.28515625" style="88" customWidth="1"/>
    <col min="13578" max="13578" width="29.140625" style="88" customWidth="1"/>
    <col min="13579" max="13579" width="17.7109375" style="88" customWidth="1"/>
    <col min="13580" max="13580" width="1.28515625" style="88" customWidth="1"/>
    <col min="13581" max="13581" width="14.5703125" style="88" customWidth="1"/>
    <col min="13582" max="13824" width="11.42578125" style="88"/>
    <col min="13825" max="13825" width="71" style="88" customWidth="1"/>
    <col min="13826" max="13830" width="17.7109375" style="88" customWidth="1"/>
    <col min="13831" max="13831" width="14.7109375" style="88" customWidth="1"/>
    <col min="13832" max="13832" width="14.42578125" style="88" customWidth="1"/>
    <col min="13833" max="13833" width="15.28515625" style="88" customWidth="1"/>
    <col min="13834" max="13834" width="29.140625" style="88" customWidth="1"/>
    <col min="13835" max="13835" width="17.7109375" style="88" customWidth="1"/>
    <col min="13836" max="13836" width="1.28515625" style="88" customWidth="1"/>
    <col min="13837" max="13837" width="14.5703125" style="88" customWidth="1"/>
    <col min="13838" max="14080" width="11.42578125" style="88"/>
    <col min="14081" max="14081" width="71" style="88" customWidth="1"/>
    <col min="14082" max="14086" width="17.7109375" style="88" customWidth="1"/>
    <col min="14087" max="14087" width="14.7109375" style="88" customWidth="1"/>
    <col min="14088" max="14088" width="14.42578125" style="88" customWidth="1"/>
    <col min="14089" max="14089" width="15.28515625" style="88" customWidth="1"/>
    <col min="14090" max="14090" width="29.140625" style="88" customWidth="1"/>
    <col min="14091" max="14091" width="17.7109375" style="88" customWidth="1"/>
    <col min="14092" max="14092" width="1.28515625" style="88" customWidth="1"/>
    <col min="14093" max="14093" width="14.5703125" style="88" customWidth="1"/>
    <col min="14094" max="14336" width="11.42578125" style="88"/>
    <col min="14337" max="14337" width="71" style="88" customWidth="1"/>
    <col min="14338" max="14342" width="17.7109375" style="88" customWidth="1"/>
    <col min="14343" max="14343" width="14.7109375" style="88" customWidth="1"/>
    <col min="14344" max="14344" width="14.42578125" style="88" customWidth="1"/>
    <col min="14345" max="14345" width="15.28515625" style="88" customWidth="1"/>
    <col min="14346" max="14346" width="29.140625" style="88" customWidth="1"/>
    <col min="14347" max="14347" width="17.7109375" style="88" customWidth="1"/>
    <col min="14348" max="14348" width="1.28515625" style="88" customWidth="1"/>
    <col min="14349" max="14349" width="14.5703125" style="88" customWidth="1"/>
    <col min="14350" max="14592" width="11.42578125" style="88"/>
    <col min="14593" max="14593" width="71" style="88" customWidth="1"/>
    <col min="14594" max="14598" width="17.7109375" style="88" customWidth="1"/>
    <col min="14599" max="14599" width="14.7109375" style="88" customWidth="1"/>
    <col min="14600" max="14600" width="14.42578125" style="88" customWidth="1"/>
    <col min="14601" max="14601" width="15.28515625" style="88" customWidth="1"/>
    <col min="14602" max="14602" width="29.140625" style="88" customWidth="1"/>
    <col min="14603" max="14603" width="17.7109375" style="88" customWidth="1"/>
    <col min="14604" max="14604" width="1.28515625" style="88" customWidth="1"/>
    <col min="14605" max="14605" width="14.5703125" style="88" customWidth="1"/>
    <col min="14606" max="14848" width="11.42578125" style="88"/>
    <col min="14849" max="14849" width="71" style="88" customWidth="1"/>
    <col min="14850" max="14854" width="17.7109375" style="88" customWidth="1"/>
    <col min="14855" max="14855" width="14.7109375" style="88" customWidth="1"/>
    <col min="14856" max="14856" width="14.42578125" style="88" customWidth="1"/>
    <col min="14857" max="14857" width="15.28515625" style="88" customWidth="1"/>
    <col min="14858" max="14858" width="29.140625" style="88" customWidth="1"/>
    <col min="14859" max="14859" width="17.7109375" style="88" customWidth="1"/>
    <col min="14860" max="14860" width="1.28515625" style="88" customWidth="1"/>
    <col min="14861" max="14861" width="14.5703125" style="88" customWidth="1"/>
    <col min="14862" max="15104" width="11.42578125" style="88"/>
    <col min="15105" max="15105" width="71" style="88" customWidth="1"/>
    <col min="15106" max="15110" width="17.7109375" style="88" customWidth="1"/>
    <col min="15111" max="15111" width="14.7109375" style="88" customWidth="1"/>
    <col min="15112" max="15112" width="14.42578125" style="88" customWidth="1"/>
    <col min="15113" max="15113" width="15.28515625" style="88" customWidth="1"/>
    <col min="15114" max="15114" width="29.140625" style="88" customWidth="1"/>
    <col min="15115" max="15115" width="17.7109375" style="88" customWidth="1"/>
    <col min="15116" max="15116" width="1.28515625" style="88" customWidth="1"/>
    <col min="15117" max="15117" width="14.5703125" style="88" customWidth="1"/>
    <col min="15118" max="15360" width="11.42578125" style="88"/>
    <col min="15361" max="15361" width="71" style="88" customWidth="1"/>
    <col min="15362" max="15366" width="17.7109375" style="88" customWidth="1"/>
    <col min="15367" max="15367" width="14.7109375" style="88" customWidth="1"/>
    <col min="15368" max="15368" width="14.42578125" style="88" customWidth="1"/>
    <col min="15369" max="15369" width="15.28515625" style="88" customWidth="1"/>
    <col min="15370" max="15370" width="29.140625" style="88" customWidth="1"/>
    <col min="15371" max="15371" width="17.7109375" style="88" customWidth="1"/>
    <col min="15372" max="15372" width="1.28515625" style="88" customWidth="1"/>
    <col min="15373" max="15373" width="14.5703125" style="88" customWidth="1"/>
    <col min="15374" max="15616" width="11.42578125" style="88"/>
    <col min="15617" max="15617" width="71" style="88" customWidth="1"/>
    <col min="15618" max="15622" width="17.7109375" style="88" customWidth="1"/>
    <col min="15623" max="15623" width="14.7109375" style="88" customWidth="1"/>
    <col min="15624" max="15624" width="14.42578125" style="88" customWidth="1"/>
    <col min="15625" max="15625" width="15.28515625" style="88" customWidth="1"/>
    <col min="15626" max="15626" width="29.140625" style="88" customWidth="1"/>
    <col min="15627" max="15627" width="17.7109375" style="88" customWidth="1"/>
    <col min="15628" max="15628" width="1.28515625" style="88" customWidth="1"/>
    <col min="15629" max="15629" width="14.5703125" style="88" customWidth="1"/>
    <col min="15630" max="15872" width="11.42578125" style="88"/>
    <col min="15873" max="15873" width="71" style="88" customWidth="1"/>
    <col min="15874" max="15878" width="17.7109375" style="88" customWidth="1"/>
    <col min="15879" max="15879" width="14.7109375" style="88" customWidth="1"/>
    <col min="15880" max="15880" width="14.42578125" style="88" customWidth="1"/>
    <col min="15881" max="15881" width="15.28515625" style="88" customWidth="1"/>
    <col min="15882" max="15882" width="29.140625" style="88" customWidth="1"/>
    <col min="15883" max="15883" width="17.7109375" style="88" customWidth="1"/>
    <col min="15884" max="15884" width="1.28515625" style="88" customWidth="1"/>
    <col min="15885" max="15885" width="14.5703125" style="88" customWidth="1"/>
    <col min="15886" max="16128" width="11.42578125" style="88"/>
    <col min="16129" max="16129" width="71" style="88" customWidth="1"/>
    <col min="16130" max="16134" width="17.7109375" style="88" customWidth="1"/>
    <col min="16135" max="16135" width="14.7109375" style="88" customWidth="1"/>
    <col min="16136" max="16136" width="14.42578125" style="88" customWidth="1"/>
    <col min="16137" max="16137" width="15.28515625" style="88" customWidth="1"/>
    <col min="16138" max="16138" width="29.140625" style="88" customWidth="1"/>
    <col min="16139" max="16139" width="17.7109375" style="88" customWidth="1"/>
    <col min="16140" max="16140" width="1.28515625" style="88" customWidth="1"/>
    <col min="16141" max="16141" width="14.5703125" style="88" customWidth="1"/>
    <col min="16142" max="16384" width="11.42578125" style="88"/>
  </cols>
  <sheetData>
    <row r="1" spans="1:11" s="78" customFormat="1" x14ac:dyDescent="0.25"/>
    <row r="2" spans="1:11" s="78" customFormat="1" x14ac:dyDescent="0.25"/>
    <row r="3" spans="1:11" s="78" customFormat="1" x14ac:dyDescent="0.25">
      <c r="A3" s="1102"/>
    </row>
    <row r="4" spans="1:11" s="78" customFormat="1" x14ac:dyDescent="0.25">
      <c r="A4" s="1102"/>
    </row>
    <row r="5" spans="1:11" s="78" customFormat="1" x14ac:dyDescent="0.25">
      <c r="A5" s="1103"/>
    </row>
    <row r="6" spans="1:11" s="78" customFormat="1" x14ac:dyDescent="0.25"/>
    <row r="7" spans="1:11" s="78" customFormat="1" x14ac:dyDescent="0.25"/>
    <row r="8" spans="1:11" s="78" customFormat="1" x14ac:dyDescent="0.25">
      <c r="A8" s="81" t="s">
        <v>107</v>
      </c>
      <c r="B8" s="79"/>
      <c r="C8" s="79"/>
      <c r="D8" s="79"/>
      <c r="E8" s="79"/>
      <c r="F8" s="79"/>
      <c r="G8" s="79"/>
      <c r="H8" s="79"/>
      <c r="I8" s="79"/>
      <c r="J8" s="79"/>
      <c r="K8" s="80" t="s">
        <v>109</v>
      </c>
    </row>
    <row r="9" spans="1:11" s="78" customFormat="1" x14ac:dyDescent="0.25">
      <c r="A9" s="81" t="s">
        <v>1705</v>
      </c>
      <c r="B9" s="79"/>
      <c r="C9" s="79"/>
      <c r="D9" s="79"/>
      <c r="E9" s="79"/>
      <c r="F9" s="79"/>
      <c r="G9" s="79"/>
      <c r="H9" s="79"/>
      <c r="I9" s="79"/>
      <c r="J9" s="79"/>
      <c r="K9" s="80"/>
    </row>
    <row r="10" spans="1:11" s="78" customFormat="1" ht="15.75" x14ac:dyDescent="0.25">
      <c r="A10" s="1104" t="s">
        <v>1706</v>
      </c>
      <c r="B10" s="79"/>
      <c r="C10" s="79"/>
      <c r="D10" s="79"/>
      <c r="E10" s="79"/>
      <c r="F10" s="79"/>
      <c r="G10" s="79"/>
      <c r="H10" s="79"/>
      <c r="I10" s="79"/>
      <c r="J10" s="79"/>
      <c r="K10" s="79"/>
    </row>
    <row r="11" spans="1:11" s="78" customFormat="1" x14ac:dyDescent="0.25">
      <c r="A11" s="81" t="s">
        <v>111</v>
      </c>
      <c r="B11" s="79"/>
      <c r="C11" s="79"/>
      <c r="D11" s="79"/>
      <c r="E11" s="79"/>
      <c r="F11" s="79"/>
      <c r="G11" s="79"/>
      <c r="H11" s="79"/>
      <c r="I11" s="79"/>
      <c r="J11" s="79"/>
      <c r="K11" s="79"/>
    </row>
    <row r="12" spans="1:11" s="78" customFormat="1" x14ac:dyDescent="0.25"/>
    <row r="13" spans="1:11" s="78" customFormat="1" x14ac:dyDescent="0.25">
      <c r="A13" s="82" t="s">
        <v>112</v>
      </c>
      <c r="B13" s="82" t="s">
        <v>113</v>
      </c>
      <c r="C13" s="82" t="s">
        <v>114</v>
      </c>
      <c r="D13" s="82"/>
      <c r="E13" s="83" t="s">
        <v>115</v>
      </c>
      <c r="F13" s="83"/>
      <c r="G13" s="82" t="s">
        <v>116</v>
      </c>
      <c r="H13" s="1105" t="s">
        <v>117</v>
      </c>
      <c r="I13" s="1105"/>
      <c r="J13" s="1106" t="s">
        <v>118</v>
      </c>
      <c r="K13" s="82" t="s">
        <v>119</v>
      </c>
    </row>
    <row r="14" spans="1:11" s="84" customFormat="1" ht="15" customHeight="1" x14ac:dyDescent="0.25">
      <c r="A14" s="1107" t="s">
        <v>120</v>
      </c>
      <c r="B14" s="1108" t="s">
        <v>121</v>
      </c>
      <c r="C14" s="1108" t="s">
        <v>122</v>
      </c>
      <c r="D14" s="1108" t="s">
        <v>123</v>
      </c>
      <c r="E14" s="1109" t="s">
        <v>124</v>
      </c>
      <c r="F14" s="1109"/>
      <c r="G14" s="1108" t="s">
        <v>125</v>
      </c>
      <c r="H14" s="1109" t="s">
        <v>126</v>
      </c>
      <c r="I14" s="1109"/>
      <c r="J14" s="1108" t="s">
        <v>298</v>
      </c>
      <c r="K14" s="1108" t="s">
        <v>1707</v>
      </c>
    </row>
    <row r="15" spans="1:11" s="84" customFormat="1" x14ac:dyDescent="0.25">
      <c r="A15" s="1107"/>
      <c r="B15" s="1108"/>
      <c r="C15" s="1108"/>
      <c r="D15" s="1108"/>
      <c r="E15" s="1110" t="s">
        <v>129</v>
      </c>
      <c r="F15" s="1111" t="s">
        <v>130</v>
      </c>
      <c r="G15" s="1108"/>
      <c r="H15" s="1110" t="s">
        <v>129</v>
      </c>
      <c r="I15" s="1111" t="s">
        <v>130</v>
      </c>
      <c r="J15" s="1108"/>
      <c r="K15" s="1108"/>
    </row>
    <row r="16" spans="1:11" ht="15.95" customHeight="1" x14ac:dyDescent="0.25">
      <c r="A16" s="1112" t="s">
        <v>132</v>
      </c>
      <c r="B16" s="1113"/>
      <c r="C16" s="1113"/>
      <c r="D16" s="1113"/>
      <c r="E16" s="1113"/>
      <c r="F16" s="1113"/>
      <c r="G16" s="1113"/>
      <c r="H16" s="1113"/>
      <c r="I16" s="1113"/>
      <c r="J16" s="1113"/>
      <c r="K16" s="1113"/>
    </row>
    <row r="17" spans="1:11" ht="15.95" customHeight="1" x14ac:dyDescent="0.25">
      <c r="A17" s="1114" t="s">
        <v>1708</v>
      </c>
      <c r="B17" s="1114" t="s">
        <v>1709</v>
      </c>
      <c r="C17" s="1114" t="s">
        <v>1710</v>
      </c>
      <c r="D17" s="1115"/>
      <c r="E17" s="1116">
        <v>1.9E-3</v>
      </c>
      <c r="F17" s="1116">
        <v>2.5000000000000001E-3</v>
      </c>
      <c r="G17" s="1115"/>
      <c r="H17" s="1115"/>
      <c r="I17" s="1115"/>
      <c r="J17" s="1114" t="s">
        <v>1711</v>
      </c>
      <c r="K17" s="1117">
        <f>130000000+47000000</f>
        <v>177000000</v>
      </c>
    </row>
    <row r="18" spans="1:11" ht="15.95" customHeight="1" x14ac:dyDescent="0.25">
      <c r="A18" s="1118" t="s">
        <v>1712</v>
      </c>
      <c r="B18" s="1118" t="s">
        <v>1713</v>
      </c>
      <c r="C18" s="1118" t="s">
        <v>207</v>
      </c>
      <c r="D18" s="1115"/>
      <c r="E18" s="1119">
        <v>2.5000000000000001E-3</v>
      </c>
      <c r="F18" s="1119">
        <v>0.06</v>
      </c>
      <c r="G18" s="1120"/>
      <c r="H18" s="1120"/>
      <c r="I18" s="1120"/>
      <c r="J18" s="1114" t="s">
        <v>1714</v>
      </c>
      <c r="K18" s="1117">
        <f>+145000000+800000+400000</f>
        <v>146200000</v>
      </c>
    </row>
    <row r="19" spans="1:11" ht="15.95" customHeight="1" x14ac:dyDescent="0.25">
      <c r="A19" s="1118" t="s">
        <v>1715</v>
      </c>
      <c r="B19" s="1118" t="s">
        <v>1716</v>
      </c>
      <c r="C19" s="1121" t="s">
        <v>852</v>
      </c>
      <c r="D19" s="1122">
        <v>8.6956000000000006E-2</v>
      </c>
      <c r="E19" s="1115"/>
      <c r="F19" s="1115"/>
      <c r="G19" s="1115"/>
      <c r="H19" s="1115"/>
      <c r="I19" s="1115"/>
      <c r="J19" s="1114" t="s">
        <v>1717</v>
      </c>
      <c r="K19" s="1117">
        <f>+9600000+58000000</f>
        <v>67600000</v>
      </c>
    </row>
    <row r="20" spans="1:11" ht="15.95" customHeight="1" x14ac:dyDescent="0.25">
      <c r="A20" s="1118" t="s">
        <v>1718</v>
      </c>
      <c r="B20" s="1121" t="s">
        <v>1719</v>
      </c>
      <c r="C20" s="1118" t="s">
        <v>1710</v>
      </c>
      <c r="D20" s="1115"/>
      <c r="E20" s="1120"/>
      <c r="F20" s="1120"/>
      <c r="G20" s="1120"/>
      <c r="H20" s="1123">
        <v>200</v>
      </c>
      <c r="I20" s="1123">
        <v>1300</v>
      </c>
      <c r="J20" s="1114" t="s">
        <v>1720</v>
      </c>
      <c r="K20" s="1117">
        <f>+40000000+14000000</f>
        <v>54000000</v>
      </c>
    </row>
    <row r="21" spans="1:11" ht="15.95" customHeight="1" x14ac:dyDescent="0.25">
      <c r="A21" s="1118" t="s">
        <v>1721</v>
      </c>
      <c r="B21" s="1118" t="s">
        <v>1722</v>
      </c>
      <c r="C21" s="1118" t="s">
        <v>1653</v>
      </c>
      <c r="D21" s="1115"/>
      <c r="E21" s="1120"/>
      <c r="F21" s="1120"/>
      <c r="G21" s="1120"/>
      <c r="H21" s="1124"/>
      <c r="I21" s="1124"/>
      <c r="J21" s="1114" t="s">
        <v>1723</v>
      </c>
      <c r="K21" s="1117">
        <f>+10000000+1700000+29000000+11000000</f>
        <v>51700000</v>
      </c>
    </row>
    <row r="22" spans="1:11" ht="15.95" customHeight="1" x14ac:dyDescent="0.25">
      <c r="A22" s="1118" t="s">
        <v>1724</v>
      </c>
      <c r="B22" s="1118" t="s">
        <v>1725</v>
      </c>
      <c r="C22" s="1118" t="s">
        <v>979</v>
      </c>
      <c r="D22" s="1115"/>
      <c r="E22" s="1120"/>
      <c r="F22" s="1120"/>
      <c r="G22" s="1125">
        <v>310000</v>
      </c>
      <c r="H22" s="1124"/>
      <c r="I22" s="1124"/>
      <c r="J22" s="1114" t="s">
        <v>1726</v>
      </c>
      <c r="K22" s="1117">
        <v>620000</v>
      </c>
    </row>
    <row r="23" spans="1:11" ht="15.95" customHeight="1" x14ac:dyDescent="0.25">
      <c r="A23" s="1118" t="s">
        <v>1075</v>
      </c>
      <c r="B23" s="1118" t="s">
        <v>1725</v>
      </c>
      <c r="C23" s="1118" t="s">
        <v>1727</v>
      </c>
      <c r="D23" s="1115"/>
      <c r="E23" s="1120"/>
      <c r="F23" s="1120"/>
      <c r="G23" s="1120"/>
      <c r="H23" s="1123"/>
      <c r="I23" s="1123"/>
      <c r="J23" s="1126" t="s">
        <v>1728</v>
      </c>
      <c r="K23" s="1117">
        <v>50000</v>
      </c>
    </row>
    <row r="24" spans="1:11" s="78" customFormat="1" ht="15.95" customHeight="1" x14ac:dyDescent="0.25">
      <c r="A24" s="1127" t="s">
        <v>149</v>
      </c>
      <c r="B24" s="1128"/>
      <c r="C24" s="1128"/>
      <c r="D24" s="1128"/>
      <c r="E24" s="1128"/>
      <c r="F24" s="1128"/>
      <c r="G24" s="1128"/>
      <c r="H24" s="1128"/>
      <c r="I24" s="1128"/>
      <c r="J24" s="1128"/>
      <c r="K24" s="1128"/>
    </row>
    <row r="25" spans="1:11" s="440" customFormat="1" ht="15.95" customHeight="1" x14ac:dyDescent="0.25">
      <c r="A25" s="1118" t="s">
        <v>1729</v>
      </c>
      <c r="B25" s="1118" t="s">
        <v>1730</v>
      </c>
      <c r="C25" s="1118" t="s">
        <v>1653</v>
      </c>
      <c r="D25" s="1115"/>
      <c r="E25" s="1129"/>
      <c r="F25" s="1129"/>
      <c r="G25" s="1129"/>
      <c r="H25" s="1130"/>
      <c r="I25" s="1130"/>
      <c r="J25" s="1131" t="s">
        <v>1731</v>
      </c>
      <c r="K25" s="1132">
        <v>40900000</v>
      </c>
    </row>
    <row r="26" spans="1:11" ht="15.95" customHeight="1" x14ac:dyDescent="0.25">
      <c r="A26" s="1112" t="s">
        <v>1415</v>
      </c>
      <c r="B26" s="1113"/>
      <c r="C26" s="1113"/>
      <c r="D26" s="1113"/>
      <c r="E26" s="1113"/>
      <c r="F26" s="1113"/>
      <c r="G26" s="1113"/>
      <c r="H26" s="1113"/>
      <c r="I26" s="1113"/>
      <c r="J26" s="1113"/>
      <c r="K26" s="1113"/>
    </row>
    <row r="27" spans="1:11" ht="15.95" customHeight="1" x14ac:dyDescent="0.25">
      <c r="A27" s="1118" t="s">
        <v>816</v>
      </c>
      <c r="B27" s="1118" t="s">
        <v>1725</v>
      </c>
      <c r="C27" s="1118" t="s">
        <v>1653</v>
      </c>
      <c r="D27" s="1115"/>
      <c r="E27" s="1129"/>
      <c r="F27" s="1129"/>
      <c r="G27" s="1129"/>
      <c r="H27" s="1130">
        <v>190</v>
      </c>
      <c r="I27" s="1130">
        <v>3080</v>
      </c>
      <c r="J27" s="1131" t="s">
        <v>1732</v>
      </c>
      <c r="K27" s="1132">
        <v>9000000</v>
      </c>
    </row>
    <row r="28" spans="1:11" ht="15.95" customHeight="1" x14ac:dyDescent="0.25">
      <c r="A28" s="1118" t="s">
        <v>1020</v>
      </c>
      <c r="B28" s="1118" t="s">
        <v>1725</v>
      </c>
      <c r="C28" s="1118" t="s">
        <v>979</v>
      </c>
      <c r="D28" s="1115"/>
      <c r="E28" s="1120"/>
      <c r="F28" s="1120"/>
      <c r="G28" s="1120"/>
      <c r="H28" s="1123">
        <v>5550</v>
      </c>
      <c r="I28" s="1123">
        <v>24400</v>
      </c>
      <c r="J28" s="1126" t="s">
        <v>1733</v>
      </c>
      <c r="K28" s="1117">
        <v>7000000</v>
      </c>
    </row>
    <row r="29" spans="1:11" ht="15.95" customHeight="1" x14ac:dyDescent="0.25">
      <c r="A29" s="1118" t="s">
        <v>1418</v>
      </c>
      <c r="B29" s="1118" t="s">
        <v>1734</v>
      </c>
      <c r="C29" s="1118" t="s">
        <v>1653</v>
      </c>
      <c r="D29" s="1115"/>
      <c r="E29" s="1116">
        <v>3.0000000000000005E-3</v>
      </c>
      <c r="F29" s="1116">
        <v>1.3000000000000001E-2</v>
      </c>
      <c r="G29" s="1120"/>
      <c r="H29" s="1123"/>
      <c r="I29" s="1123"/>
      <c r="J29" s="1126" t="s">
        <v>1735</v>
      </c>
      <c r="K29" s="1117">
        <v>3500000</v>
      </c>
    </row>
    <row r="30" spans="1:11" ht="15.95" customHeight="1" x14ac:dyDescent="0.25">
      <c r="A30" s="1118" t="s">
        <v>1381</v>
      </c>
      <c r="B30" s="1118" t="s">
        <v>1725</v>
      </c>
      <c r="C30" s="1118" t="s">
        <v>1653</v>
      </c>
      <c r="D30" s="1115"/>
      <c r="E30" s="1120"/>
      <c r="F30" s="1120"/>
      <c r="G30" s="1120"/>
      <c r="H30" s="1123"/>
      <c r="I30" s="1123"/>
      <c r="J30" s="1126" t="s">
        <v>1736</v>
      </c>
      <c r="K30" s="1133">
        <f>+380000+5000+1200000+50000+570000</f>
        <v>2205000</v>
      </c>
    </row>
    <row r="31" spans="1:11" ht="15.95" customHeight="1" x14ac:dyDescent="0.25">
      <c r="A31" s="1118" t="s">
        <v>1737</v>
      </c>
      <c r="B31" s="1118" t="s">
        <v>1725</v>
      </c>
      <c r="C31" s="1118" t="s">
        <v>979</v>
      </c>
      <c r="D31" s="1115"/>
      <c r="E31" s="1120"/>
      <c r="F31" s="1120"/>
      <c r="G31" s="1125">
        <v>1090</v>
      </c>
      <c r="H31" s="1123"/>
      <c r="I31" s="1123"/>
      <c r="J31" s="1126" t="s">
        <v>1738</v>
      </c>
      <c r="K31" s="1117">
        <v>500000</v>
      </c>
    </row>
    <row r="32" spans="1:11" ht="15.95" customHeight="1" x14ac:dyDescent="0.25">
      <c r="A32" s="1118" t="s">
        <v>1739</v>
      </c>
      <c r="B32" s="1118" t="s">
        <v>1725</v>
      </c>
      <c r="C32" s="1118" t="s">
        <v>1653</v>
      </c>
      <c r="D32" s="1115"/>
      <c r="E32" s="1120"/>
      <c r="F32" s="1120"/>
      <c r="G32" s="1120"/>
      <c r="H32" s="1123"/>
      <c r="I32" s="1123"/>
      <c r="J32" s="1126" t="s">
        <v>1740</v>
      </c>
      <c r="K32" s="1117">
        <v>400000</v>
      </c>
    </row>
    <row r="33" spans="1:11" ht="15.95" customHeight="1" x14ac:dyDescent="0.25">
      <c r="A33" s="1118" t="s">
        <v>1741</v>
      </c>
      <c r="B33" s="1118" t="s">
        <v>1725</v>
      </c>
      <c r="C33" s="1118" t="s">
        <v>1653</v>
      </c>
      <c r="D33" s="1115"/>
      <c r="E33" s="1120"/>
      <c r="F33" s="1120"/>
      <c r="G33" s="1125"/>
      <c r="H33" s="1123"/>
      <c r="I33" s="1123"/>
      <c r="J33" s="1126" t="s">
        <v>1742</v>
      </c>
      <c r="K33" s="1117">
        <v>50000</v>
      </c>
    </row>
    <row r="34" spans="1:11" ht="15.95" customHeight="1" x14ac:dyDescent="0.25">
      <c r="A34" s="1118" t="s">
        <v>1376</v>
      </c>
      <c r="B34" s="1118" t="s">
        <v>1725</v>
      </c>
      <c r="C34" s="1118" t="s">
        <v>1743</v>
      </c>
      <c r="D34" s="1115"/>
      <c r="E34" s="1120"/>
      <c r="F34" s="1120"/>
      <c r="G34" s="1125">
        <v>2800</v>
      </c>
      <c r="H34" s="1123"/>
      <c r="I34" s="1123"/>
      <c r="J34" s="1126" t="s">
        <v>1744</v>
      </c>
      <c r="K34" s="1117">
        <v>15000</v>
      </c>
    </row>
    <row r="35" spans="1:11" ht="15.95" customHeight="1" x14ac:dyDescent="0.25">
      <c r="A35" s="1127" t="s">
        <v>1429</v>
      </c>
      <c r="B35" s="1113"/>
      <c r="C35" s="1113"/>
      <c r="D35" s="1113"/>
      <c r="E35" s="1113"/>
      <c r="F35" s="1113"/>
      <c r="G35" s="1113"/>
      <c r="H35" s="1113"/>
      <c r="I35" s="1113"/>
      <c r="J35" s="1113"/>
      <c r="K35" s="1113"/>
    </row>
    <row r="36" spans="1:11" ht="24.95" customHeight="1" x14ac:dyDescent="0.25">
      <c r="A36" s="1118" t="s">
        <v>1745</v>
      </c>
      <c r="B36" s="1118" t="s">
        <v>1746</v>
      </c>
      <c r="C36" s="1134" t="s">
        <v>852</v>
      </c>
      <c r="D36" s="1135" t="s">
        <v>1747</v>
      </c>
      <c r="E36" s="1129"/>
      <c r="F36" s="1129"/>
      <c r="G36" s="1129"/>
      <c r="H36" s="1130"/>
      <c r="I36" s="1130"/>
      <c r="J36" s="1136" t="s">
        <v>1748</v>
      </c>
      <c r="K36" s="1132">
        <v>5000000</v>
      </c>
    </row>
    <row r="37" spans="1:11" ht="15.95" customHeight="1" x14ac:dyDescent="0.25">
      <c r="A37" s="1118" t="s">
        <v>1749</v>
      </c>
      <c r="B37" s="1118" t="s">
        <v>1746</v>
      </c>
      <c r="C37" s="1118" t="s">
        <v>1653</v>
      </c>
      <c r="D37" s="1115"/>
      <c r="E37" s="1116">
        <v>0.02</v>
      </c>
      <c r="F37" s="1116">
        <v>0.25</v>
      </c>
      <c r="G37" s="1120"/>
      <c r="H37" s="1123"/>
      <c r="I37" s="1123"/>
      <c r="J37" s="1126" t="s">
        <v>1750</v>
      </c>
      <c r="K37" s="1117">
        <v>2700000</v>
      </c>
    </row>
    <row r="38" spans="1:11" ht="15.95" customHeight="1" x14ac:dyDescent="0.25">
      <c r="A38" s="1118" t="s">
        <v>1087</v>
      </c>
      <c r="B38" s="1118" t="s">
        <v>1751</v>
      </c>
      <c r="C38" s="1118" t="s">
        <v>1653</v>
      </c>
      <c r="D38" s="1115"/>
      <c r="E38" s="1120"/>
      <c r="F38" s="1120"/>
      <c r="G38" s="1120"/>
      <c r="H38" s="1123" t="s">
        <v>1752</v>
      </c>
      <c r="I38" s="1123" t="s">
        <v>1753</v>
      </c>
      <c r="J38" s="1126" t="s">
        <v>1754</v>
      </c>
      <c r="K38" s="1117">
        <f>+2200000+100000</f>
        <v>2300000</v>
      </c>
    </row>
    <row r="39" spans="1:11" s="78" customFormat="1" ht="15.95" customHeight="1" x14ac:dyDescent="0.25">
      <c r="A39" s="1127" t="s">
        <v>1435</v>
      </c>
      <c r="B39" s="1128"/>
      <c r="C39" s="1128"/>
      <c r="D39" s="1128"/>
      <c r="E39" s="1128"/>
      <c r="F39" s="1128"/>
      <c r="G39" s="1128"/>
      <c r="H39" s="1128"/>
      <c r="I39" s="1128"/>
      <c r="J39" s="1128"/>
      <c r="K39" s="1128"/>
    </row>
    <row r="40" spans="1:11" s="78" customFormat="1" ht="15.95" customHeight="1" x14ac:dyDescent="0.25">
      <c r="A40" s="1118" t="s">
        <v>1755</v>
      </c>
      <c r="B40" s="1118" t="s">
        <v>1725</v>
      </c>
      <c r="C40" s="1118" t="s">
        <v>852</v>
      </c>
      <c r="D40" s="1115"/>
      <c r="E40" s="1129"/>
      <c r="F40" s="1129"/>
      <c r="G40" s="1130"/>
      <c r="H40" s="1130" t="s">
        <v>1756</v>
      </c>
      <c r="I40" s="1130" t="s">
        <v>1757</v>
      </c>
      <c r="J40" s="1126" t="s">
        <v>1758</v>
      </c>
      <c r="K40" s="1117">
        <v>1500000</v>
      </c>
    </row>
    <row r="41" spans="1:11" s="78" customFormat="1" ht="27.95" customHeight="1" x14ac:dyDescent="0.25">
      <c r="A41" s="1118" t="s">
        <v>1759</v>
      </c>
      <c r="B41" s="1137" t="s">
        <v>1760</v>
      </c>
      <c r="C41" s="1134" t="s">
        <v>852</v>
      </c>
      <c r="D41" s="1129"/>
      <c r="E41" s="1129"/>
      <c r="F41" s="1129"/>
      <c r="G41" s="1129"/>
      <c r="H41" s="1130"/>
      <c r="I41" s="1130"/>
      <c r="J41" s="1138" t="s">
        <v>1761</v>
      </c>
      <c r="K41" s="1117">
        <v>600000</v>
      </c>
    </row>
    <row r="42" spans="1:11" ht="15.95" customHeight="1" x14ac:dyDescent="0.25">
      <c r="A42" s="1112" t="s">
        <v>1436</v>
      </c>
      <c r="B42" s="1113"/>
      <c r="C42" s="1113"/>
      <c r="D42" s="1113"/>
      <c r="E42" s="1113"/>
      <c r="F42" s="1113"/>
      <c r="G42" s="1113"/>
      <c r="H42" s="1113"/>
      <c r="I42" s="1113"/>
      <c r="J42" s="1113"/>
      <c r="K42" s="1113"/>
    </row>
    <row r="43" spans="1:11" ht="15.95" customHeight="1" x14ac:dyDescent="0.25">
      <c r="A43" s="1118" t="s">
        <v>1762</v>
      </c>
      <c r="B43" s="1118" t="s">
        <v>1763</v>
      </c>
      <c r="C43" s="1118" t="s">
        <v>852</v>
      </c>
      <c r="D43" s="1116">
        <v>0.16</v>
      </c>
      <c r="E43" s="1129"/>
      <c r="F43" s="1129"/>
      <c r="G43" s="1129"/>
      <c r="H43" s="1130"/>
      <c r="I43" s="1130"/>
      <c r="J43" s="1131" t="s">
        <v>1764</v>
      </c>
      <c r="K43" s="1130">
        <f>+160000000+160000000</f>
        <v>320000000</v>
      </c>
    </row>
    <row r="44" spans="1:11" ht="15.95" customHeight="1" x14ac:dyDescent="0.25">
      <c r="A44" s="1118" t="s">
        <v>1765</v>
      </c>
      <c r="B44" s="1118" t="s">
        <v>1766</v>
      </c>
      <c r="C44" s="1118" t="s">
        <v>1653</v>
      </c>
      <c r="D44" s="1115"/>
      <c r="E44" s="1120"/>
      <c r="F44" s="1120"/>
      <c r="G44" s="1120"/>
      <c r="H44" s="1123"/>
      <c r="I44" s="1123"/>
      <c r="J44" s="1126"/>
      <c r="K44" s="1117">
        <v>63000000</v>
      </c>
    </row>
    <row r="45" spans="1:11" ht="15.95" customHeight="1" x14ac:dyDescent="0.25">
      <c r="A45" s="1118" t="s">
        <v>1767</v>
      </c>
      <c r="B45" s="1118" t="s">
        <v>1768</v>
      </c>
      <c r="C45" s="1118" t="s">
        <v>1653</v>
      </c>
      <c r="D45" s="1115"/>
      <c r="E45" s="1120"/>
      <c r="F45" s="1120"/>
      <c r="G45" s="1120"/>
      <c r="H45" s="1123"/>
      <c r="I45" s="1123"/>
      <c r="J45" s="1126" t="s">
        <v>1769</v>
      </c>
      <c r="K45" s="1133">
        <v>56000000</v>
      </c>
    </row>
    <row r="46" spans="1:11" ht="15.95" customHeight="1" x14ac:dyDescent="0.25">
      <c r="A46" s="1118" t="s">
        <v>1770</v>
      </c>
      <c r="B46" s="1118" t="s">
        <v>1771</v>
      </c>
      <c r="C46" s="1118" t="s">
        <v>1710</v>
      </c>
      <c r="D46" s="1116">
        <v>0.12</v>
      </c>
      <c r="E46" s="1120"/>
      <c r="F46" s="1120"/>
      <c r="G46" s="1120"/>
      <c r="H46" s="1123"/>
      <c r="I46" s="1123"/>
      <c r="J46" s="1126" t="s">
        <v>1772</v>
      </c>
      <c r="K46" s="1117">
        <v>41833800</v>
      </c>
    </row>
    <row r="47" spans="1:11" ht="15.95" customHeight="1" x14ac:dyDescent="0.25">
      <c r="A47" s="1118" t="s">
        <v>1773</v>
      </c>
      <c r="B47" s="1118" t="s">
        <v>1763</v>
      </c>
      <c r="C47" s="1118" t="s">
        <v>852</v>
      </c>
      <c r="D47" s="1115"/>
      <c r="E47" s="1139">
        <v>0.01</v>
      </c>
      <c r="F47" s="1139">
        <v>0.04</v>
      </c>
      <c r="G47" s="1125"/>
      <c r="H47" s="1123"/>
      <c r="I47" s="1123"/>
      <c r="J47" s="1126" t="s">
        <v>1774</v>
      </c>
      <c r="K47" s="1133">
        <v>20000000</v>
      </c>
    </row>
    <row r="48" spans="1:11" s="444" customFormat="1" ht="15.95" customHeight="1" x14ac:dyDescent="0.25">
      <c r="A48" s="1121" t="s">
        <v>1775</v>
      </c>
      <c r="B48" s="1121" t="s">
        <v>1725</v>
      </c>
      <c r="C48" s="1121" t="s">
        <v>979</v>
      </c>
      <c r="D48" s="1140"/>
      <c r="E48" s="1124"/>
      <c r="F48" s="1124"/>
      <c r="G48" s="1124"/>
      <c r="H48" s="1123"/>
      <c r="I48" s="1123"/>
      <c r="J48" s="1138" t="s">
        <v>1776</v>
      </c>
      <c r="K48" s="1133">
        <v>15000000</v>
      </c>
    </row>
    <row r="49" spans="1:13" ht="15.95" customHeight="1" x14ac:dyDescent="0.25">
      <c r="A49" s="1118" t="s">
        <v>1777</v>
      </c>
      <c r="B49" s="1118" t="s">
        <v>832</v>
      </c>
      <c r="C49" s="1118" t="s">
        <v>1653</v>
      </c>
      <c r="D49" s="1115"/>
      <c r="E49" s="1120"/>
      <c r="F49" s="1120"/>
      <c r="G49" s="1120"/>
      <c r="H49" s="1123"/>
      <c r="I49" s="1123"/>
      <c r="J49" s="1126"/>
      <c r="K49" s="1117">
        <v>2000000</v>
      </c>
    </row>
    <row r="50" spans="1:13" ht="15.95" customHeight="1" x14ac:dyDescent="0.25">
      <c r="A50" s="1118" t="s">
        <v>1778</v>
      </c>
      <c r="B50" s="1118" t="s">
        <v>1779</v>
      </c>
      <c r="C50" s="1118" t="s">
        <v>1710</v>
      </c>
      <c r="D50" s="1115"/>
      <c r="E50" s="1120"/>
      <c r="F50" s="1120"/>
      <c r="G50" s="1125">
        <f>5508/6</f>
        <v>918</v>
      </c>
      <c r="H50" s="1123"/>
      <c r="I50" s="1123"/>
      <c r="J50" s="1126" t="s">
        <v>1780</v>
      </c>
      <c r="K50" s="1117">
        <v>2000000</v>
      </c>
    </row>
    <row r="51" spans="1:13" ht="15.95" customHeight="1" x14ac:dyDescent="0.25">
      <c r="A51" s="1118" t="s">
        <v>1781</v>
      </c>
      <c r="B51" s="1118" t="s">
        <v>832</v>
      </c>
      <c r="C51" s="1118" t="s">
        <v>1653</v>
      </c>
      <c r="D51" s="1115"/>
      <c r="E51" s="1120"/>
      <c r="F51" s="1120"/>
      <c r="G51" s="1120"/>
      <c r="H51" s="1123"/>
      <c r="I51" s="1123"/>
      <c r="J51" s="1126"/>
      <c r="K51" s="1117">
        <v>375000</v>
      </c>
    </row>
    <row r="52" spans="1:13" ht="15.95" customHeight="1" x14ac:dyDescent="0.25">
      <c r="A52" s="1118" t="s">
        <v>1782</v>
      </c>
      <c r="B52" s="1118" t="s">
        <v>1783</v>
      </c>
      <c r="C52" s="1118" t="s">
        <v>852</v>
      </c>
      <c r="D52" s="1115"/>
      <c r="E52" s="1120"/>
      <c r="F52" s="1120"/>
      <c r="G52" s="1120"/>
      <c r="H52" s="1123"/>
      <c r="I52" s="1123"/>
      <c r="J52" s="1126" t="s">
        <v>1784</v>
      </c>
      <c r="K52" s="1117">
        <v>198348</v>
      </c>
    </row>
    <row r="53" spans="1:13" ht="15.95" customHeight="1" x14ac:dyDescent="0.25">
      <c r="A53" s="1118" t="s">
        <v>1785</v>
      </c>
      <c r="B53" s="1118" t="s">
        <v>1786</v>
      </c>
      <c r="C53" s="1118" t="s">
        <v>1653</v>
      </c>
      <c r="D53" s="1115"/>
      <c r="E53" s="1120"/>
      <c r="F53" s="1120"/>
      <c r="G53" s="1120"/>
      <c r="H53" s="1123"/>
      <c r="I53" s="1123"/>
      <c r="J53" s="1126" t="s">
        <v>1787</v>
      </c>
      <c r="K53" s="1117">
        <v>180000</v>
      </c>
    </row>
    <row r="54" spans="1:13" ht="15.95" customHeight="1" x14ac:dyDescent="0.25">
      <c r="A54" s="1118" t="s">
        <v>1788</v>
      </c>
      <c r="B54" s="1118" t="s">
        <v>832</v>
      </c>
      <c r="C54" s="1118" t="s">
        <v>1653</v>
      </c>
      <c r="D54" s="1115"/>
      <c r="E54" s="1120"/>
      <c r="F54" s="1120"/>
      <c r="G54" s="1120"/>
      <c r="H54" s="1123"/>
      <c r="I54" s="1123"/>
      <c r="J54" s="1126"/>
      <c r="K54" s="1117">
        <f>+5000+50000</f>
        <v>55000</v>
      </c>
    </row>
    <row r="55" spans="1:13" ht="15.95" customHeight="1" x14ac:dyDescent="0.25">
      <c r="A55" s="1141" t="s">
        <v>1789</v>
      </c>
      <c r="B55" s="1142"/>
      <c r="C55" s="1142"/>
      <c r="D55" s="1142"/>
      <c r="E55" s="1142"/>
      <c r="F55" s="1142"/>
      <c r="G55" s="1142"/>
      <c r="H55" s="1142"/>
      <c r="I55" s="1142"/>
      <c r="J55" s="1142"/>
      <c r="K55" s="1143">
        <f>SUM(K17:K54)</f>
        <v>1093482148</v>
      </c>
      <c r="M55" s="441"/>
    </row>
    <row r="56" spans="1:13" s="444" customFormat="1" x14ac:dyDescent="0.25">
      <c r="A56" s="442" t="s">
        <v>1790</v>
      </c>
      <c r="B56" s="443"/>
      <c r="C56" s="443"/>
      <c r="D56" s="443"/>
      <c r="E56" s="443"/>
      <c r="F56" s="443"/>
      <c r="G56" s="443"/>
      <c r="H56" s="443"/>
      <c r="I56" s="443"/>
      <c r="J56" s="443"/>
      <c r="K56" s="443"/>
      <c r="M56" s="445"/>
    </row>
    <row r="57" spans="1:13" s="444" customFormat="1" x14ac:dyDescent="0.25">
      <c r="A57" s="446" t="s">
        <v>1791</v>
      </c>
      <c r="M57" s="445"/>
    </row>
    <row r="58" spans="1:13" x14ac:dyDescent="0.25">
      <c r="A58" s="88" t="s">
        <v>1792</v>
      </c>
      <c r="M58" s="441"/>
    </row>
    <row r="59" spans="1:13" s="444" customFormat="1" x14ac:dyDescent="0.25">
      <c r="A59" s="88" t="s">
        <v>1793</v>
      </c>
      <c r="K59" s="88"/>
      <c r="M59" s="445"/>
    </row>
    <row r="60" spans="1:13" x14ac:dyDescent="0.25">
      <c r="M60" s="441"/>
    </row>
    <row r="61" spans="1:13" x14ac:dyDescent="0.25">
      <c r="M61" s="447"/>
    </row>
    <row r="62" spans="1:13" x14ac:dyDescent="0.25">
      <c r="D62" s="441"/>
      <c r="E62" s="441"/>
    </row>
    <row r="63" spans="1:13" x14ac:dyDescent="0.25">
      <c r="E63" s="448"/>
    </row>
    <row r="64" spans="1:13" x14ac:dyDescent="0.25">
      <c r="E64" s="441"/>
    </row>
  </sheetData>
  <sheetProtection selectLockedCells="1" selectUnlockedCells="1"/>
  <mergeCells count="10">
    <mergeCell ref="J14:J15"/>
    <mergeCell ref="K14:K15"/>
    <mergeCell ref="H13:I13"/>
    <mergeCell ref="A14:A15"/>
    <mergeCell ref="B14:B15"/>
    <mergeCell ref="C14:C15"/>
    <mergeCell ref="D14:D15"/>
    <mergeCell ref="E14:F14"/>
    <mergeCell ref="G14:G15"/>
    <mergeCell ref="H14:I14"/>
  </mergeCells>
  <pageMargins left="0.22013888888888888" right="0.15972222222222221" top="0.74791666666666667" bottom="0.74791666666666667" header="0.51180555555555551" footer="0.51180555555555551"/>
  <pageSetup paperSize="9" firstPageNumber="0" orientation="landscape" horizontalDpi="300" verticalDpi="30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workbookViewId="0">
      <selection activeCell="B62" sqref="B62"/>
    </sheetView>
  </sheetViews>
  <sheetFormatPr baseColWidth="10" defaultRowHeight="15" x14ac:dyDescent="0.25"/>
  <cols>
    <col min="1" max="1" width="47.42578125" style="75" customWidth="1"/>
    <col min="2" max="2" width="13.42578125" style="75" customWidth="1"/>
    <col min="3" max="3" width="18.5703125" style="75" customWidth="1"/>
    <col min="4" max="4" width="11.42578125" style="75"/>
    <col min="5" max="5" width="12.85546875" style="75" customWidth="1"/>
    <col min="6" max="8" width="11.42578125" style="75"/>
    <col min="9" max="9" width="14.85546875" style="75" customWidth="1"/>
    <col min="10" max="10" width="20.42578125" style="75" customWidth="1"/>
    <col min="11" max="11" width="18.140625" style="75" customWidth="1"/>
    <col min="12" max="16384" width="11.42578125" style="75"/>
  </cols>
  <sheetData>
    <row r="1" spans="1:11" s="110" customFormat="1" x14ac:dyDescent="0.25"/>
    <row r="2" spans="1:11" s="110" customFormat="1" x14ac:dyDescent="0.25">
      <c r="A2" s="113" t="s">
        <v>107</v>
      </c>
      <c r="B2" s="111"/>
      <c r="C2" s="111"/>
      <c r="D2" s="111"/>
      <c r="E2" s="111"/>
      <c r="F2" s="111"/>
      <c r="G2" s="111"/>
      <c r="H2" s="111"/>
      <c r="I2" s="111"/>
      <c r="J2" s="111"/>
      <c r="K2" s="112" t="s">
        <v>109</v>
      </c>
    </row>
    <row r="3" spans="1:11" s="110" customFormat="1" ht="15.75" x14ac:dyDescent="0.25">
      <c r="A3" s="69" t="s">
        <v>1794</v>
      </c>
      <c r="B3" s="111"/>
      <c r="C3" s="111"/>
      <c r="D3" s="111"/>
      <c r="E3" s="111"/>
      <c r="F3" s="111"/>
      <c r="G3" s="111"/>
      <c r="H3" s="111"/>
      <c r="I3" s="111"/>
      <c r="J3" s="111"/>
      <c r="K3" s="111"/>
    </row>
    <row r="4" spans="1:11" s="110" customFormat="1" x14ac:dyDescent="0.25">
      <c r="A4" s="113" t="s">
        <v>1795</v>
      </c>
      <c r="B4" s="111"/>
      <c r="C4" s="111"/>
      <c r="D4" s="111"/>
      <c r="E4" s="111"/>
      <c r="F4" s="111"/>
      <c r="G4" s="111"/>
      <c r="H4" s="111"/>
      <c r="I4" s="111"/>
      <c r="J4" s="111"/>
      <c r="K4" s="111"/>
    </row>
    <row r="5" spans="1:11" s="110" customFormat="1" x14ac:dyDescent="0.25"/>
    <row r="6" spans="1:11" s="110" customFormat="1" x14ac:dyDescent="0.25">
      <c r="A6" s="114" t="s">
        <v>112</v>
      </c>
      <c r="B6" s="114" t="s">
        <v>113</v>
      </c>
      <c r="C6" s="114" t="s">
        <v>114</v>
      </c>
      <c r="D6" s="114"/>
      <c r="E6" s="115" t="s">
        <v>115</v>
      </c>
      <c r="F6" s="115"/>
      <c r="G6" s="114" t="s">
        <v>116</v>
      </c>
      <c r="H6" s="114" t="s">
        <v>117</v>
      </c>
      <c r="I6" s="114"/>
      <c r="J6" s="114" t="s">
        <v>118</v>
      </c>
      <c r="K6" s="114" t="s">
        <v>119</v>
      </c>
    </row>
    <row r="7" spans="1:11" s="116" customFormat="1" ht="25.5" x14ac:dyDescent="0.25">
      <c r="A7" s="150" t="s">
        <v>120</v>
      </c>
      <c r="B7" s="117" t="s">
        <v>121</v>
      </c>
      <c r="C7" s="117" t="s">
        <v>122</v>
      </c>
      <c r="D7" s="117" t="s">
        <v>123</v>
      </c>
      <c r="E7" s="61" t="s">
        <v>124</v>
      </c>
      <c r="F7" s="61"/>
      <c r="G7" s="117" t="s">
        <v>125</v>
      </c>
      <c r="H7" s="61" t="s">
        <v>126</v>
      </c>
      <c r="I7" s="61"/>
      <c r="J7" s="117" t="s">
        <v>298</v>
      </c>
      <c r="K7" s="457" t="s">
        <v>128</v>
      </c>
    </row>
    <row r="8" spans="1:11" s="116" customFormat="1" x14ac:dyDescent="0.25">
      <c r="A8" s="150"/>
      <c r="B8" s="117"/>
      <c r="C8" s="117"/>
      <c r="D8" s="117"/>
      <c r="E8" s="117" t="s">
        <v>129</v>
      </c>
      <c r="F8" s="117" t="s">
        <v>130</v>
      </c>
      <c r="G8" s="117"/>
      <c r="H8" s="117" t="s">
        <v>129</v>
      </c>
      <c r="I8" s="117" t="s">
        <v>130</v>
      </c>
      <c r="J8" s="117"/>
      <c r="K8" s="457"/>
    </row>
    <row r="9" spans="1:11" x14ac:dyDescent="0.25">
      <c r="A9" s="1063" t="s">
        <v>1393</v>
      </c>
      <c r="B9" s="1064"/>
      <c r="C9" s="1064"/>
      <c r="D9" s="1064"/>
      <c r="E9" s="1064"/>
      <c r="F9" s="1064"/>
      <c r="G9" s="1064"/>
      <c r="H9" s="1064"/>
      <c r="I9" s="1064"/>
      <c r="J9" s="1064"/>
      <c r="K9" s="1064"/>
    </row>
    <row r="10" spans="1:11" x14ac:dyDescent="0.25">
      <c r="A10" s="147"/>
      <c r="B10" s="122"/>
      <c r="C10" s="122"/>
      <c r="D10" s="122"/>
      <c r="E10" s="122"/>
      <c r="F10" s="122"/>
      <c r="G10" s="122"/>
      <c r="H10" s="122"/>
      <c r="I10" s="122"/>
      <c r="J10" s="122"/>
      <c r="K10" s="122"/>
    </row>
    <row r="11" spans="1:11" x14ac:dyDescent="0.25">
      <c r="A11" s="147"/>
      <c r="B11" s="122"/>
      <c r="C11" s="122"/>
      <c r="D11" s="122"/>
      <c r="E11" s="122"/>
      <c r="F11" s="122"/>
      <c r="G11" s="122"/>
      <c r="H11" s="122"/>
      <c r="I11" s="122"/>
      <c r="J11" s="122"/>
      <c r="K11" s="122"/>
    </row>
    <row r="12" spans="1:11" x14ac:dyDescent="0.25">
      <c r="A12" s="147"/>
      <c r="B12" s="122"/>
      <c r="C12" s="122"/>
      <c r="D12" s="122"/>
      <c r="E12" s="122"/>
      <c r="F12" s="122"/>
      <c r="G12" s="122"/>
      <c r="H12" s="122"/>
      <c r="I12" s="122"/>
      <c r="J12" s="122"/>
      <c r="K12" s="122"/>
    </row>
    <row r="13" spans="1:11" x14ac:dyDescent="0.25">
      <c r="A13" s="147"/>
      <c r="B13" s="122"/>
      <c r="C13" s="122"/>
      <c r="D13" s="122"/>
      <c r="E13" s="122"/>
      <c r="F13" s="122"/>
      <c r="G13" s="122"/>
      <c r="H13" s="122"/>
      <c r="I13" s="122"/>
      <c r="J13" s="122"/>
      <c r="K13" s="122"/>
    </row>
    <row r="14" spans="1:11" x14ac:dyDescent="0.25">
      <c r="A14" s="147"/>
      <c r="B14" s="122"/>
      <c r="C14" s="122"/>
      <c r="D14" s="122"/>
      <c r="E14" s="122"/>
      <c r="F14" s="122"/>
      <c r="G14" s="122"/>
      <c r="H14" s="122"/>
      <c r="I14" s="122"/>
      <c r="J14" s="122"/>
      <c r="K14" s="122"/>
    </row>
    <row r="15" spans="1:11" x14ac:dyDescent="0.25">
      <c r="A15" s="1063" t="s">
        <v>1394</v>
      </c>
      <c r="B15" s="1064"/>
      <c r="C15" s="1064"/>
      <c r="D15" s="1064"/>
      <c r="E15" s="1064"/>
      <c r="F15" s="1064"/>
      <c r="G15" s="1064"/>
      <c r="H15" s="1064"/>
      <c r="I15" s="1064"/>
      <c r="J15" s="1064"/>
      <c r="K15" s="1064"/>
    </row>
    <row r="16" spans="1:11" x14ac:dyDescent="0.25">
      <c r="A16" s="147" t="s">
        <v>1796</v>
      </c>
      <c r="B16" s="122" t="s">
        <v>1797</v>
      </c>
      <c r="C16" s="122" t="s">
        <v>210</v>
      </c>
      <c r="D16" s="122">
        <v>1.2</v>
      </c>
      <c r="E16" s="122">
        <v>0.8</v>
      </c>
      <c r="F16" s="122">
        <v>6</v>
      </c>
      <c r="G16" s="122"/>
      <c r="H16" s="122">
        <v>3000</v>
      </c>
      <c r="I16" s="122">
        <v>999999</v>
      </c>
      <c r="J16" s="122" t="s">
        <v>1798</v>
      </c>
      <c r="K16" s="1144">
        <v>50160000</v>
      </c>
    </row>
    <row r="17" spans="1:11" x14ac:dyDescent="0.25">
      <c r="A17" s="147" t="s">
        <v>1799</v>
      </c>
      <c r="B17" s="122" t="s">
        <v>1800</v>
      </c>
      <c r="C17" s="122" t="s">
        <v>210</v>
      </c>
      <c r="D17" s="122">
        <v>16</v>
      </c>
      <c r="E17" s="122"/>
      <c r="F17" s="122"/>
      <c r="G17" s="122"/>
      <c r="H17" s="122">
        <v>1200</v>
      </c>
      <c r="I17" s="122">
        <v>40000</v>
      </c>
      <c r="J17" s="122" t="s">
        <v>1798</v>
      </c>
      <c r="K17" s="1144">
        <v>34105000</v>
      </c>
    </row>
    <row r="18" spans="1:11" x14ac:dyDescent="0.25">
      <c r="A18" s="147" t="s">
        <v>599</v>
      </c>
      <c r="B18" s="122" t="s">
        <v>771</v>
      </c>
      <c r="C18" s="122" t="s">
        <v>207</v>
      </c>
      <c r="D18" s="122"/>
      <c r="E18" s="122"/>
      <c r="F18" s="122"/>
      <c r="G18" s="122"/>
      <c r="H18" s="122">
        <v>0.7</v>
      </c>
      <c r="I18" s="122">
        <v>2</v>
      </c>
      <c r="J18" s="122" t="s">
        <v>1798</v>
      </c>
      <c r="K18" s="1144">
        <v>27360000</v>
      </c>
    </row>
    <row r="19" spans="1:11" x14ac:dyDescent="0.25">
      <c r="A19" s="147" t="s">
        <v>1801</v>
      </c>
      <c r="B19" s="122" t="s">
        <v>1802</v>
      </c>
      <c r="C19" s="122" t="s">
        <v>210</v>
      </c>
      <c r="D19" s="122">
        <v>8.6956000000000007</v>
      </c>
      <c r="E19" s="122"/>
      <c r="F19" s="122"/>
      <c r="G19" s="122"/>
      <c r="H19" s="122"/>
      <c r="I19" s="122"/>
      <c r="J19" s="122" t="s">
        <v>1798</v>
      </c>
      <c r="K19" s="1144">
        <v>19285000</v>
      </c>
    </row>
    <row r="20" spans="1:11" x14ac:dyDescent="0.25">
      <c r="A20" s="147"/>
      <c r="B20" s="122"/>
      <c r="C20" s="122"/>
      <c r="D20" s="122"/>
      <c r="E20" s="122"/>
      <c r="F20" s="122"/>
      <c r="G20" s="122"/>
      <c r="H20" s="122"/>
      <c r="I20" s="122"/>
      <c r="J20" s="122"/>
      <c r="K20" s="122"/>
    </row>
    <row r="21" spans="1:11" x14ac:dyDescent="0.25">
      <c r="A21" s="147"/>
      <c r="B21" s="122"/>
      <c r="C21" s="122"/>
      <c r="D21" s="122"/>
      <c r="E21" s="122"/>
      <c r="F21" s="122"/>
      <c r="G21" s="122"/>
      <c r="H21" s="122"/>
      <c r="I21" s="122"/>
      <c r="J21" s="122"/>
      <c r="K21" s="122"/>
    </row>
    <row r="22" spans="1:11" x14ac:dyDescent="0.25">
      <c r="A22" s="147"/>
      <c r="B22" s="122"/>
      <c r="C22" s="122"/>
      <c r="D22" s="122"/>
      <c r="E22" s="122"/>
      <c r="F22" s="122"/>
      <c r="G22" s="122"/>
      <c r="H22" s="122"/>
      <c r="I22" s="122"/>
      <c r="J22" s="122"/>
      <c r="K22" s="122"/>
    </row>
    <row r="23" spans="1:11" x14ac:dyDescent="0.25">
      <c r="A23" s="147"/>
      <c r="B23" s="122"/>
      <c r="C23" s="122"/>
      <c r="D23" s="122"/>
      <c r="E23" s="122"/>
      <c r="F23" s="122"/>
      <c r="G23" s="122"/>
      <c r="H23" s="122"/>
      <c r="I23" s="122"/>
      <c r="J23" s="122"/>
      <c r="K23" s="122"/>
    </row>
    <row r="24" spans="1:11" x14ac:dyDescent="0.25">
      <c r="A24" s="147"/>
      <c r="B24" s="122"/>
      <c r="C24" s="122"/>
      <c r="D24" s="122"/>
      <c r="E24" s="122"/>
      <c r="F24" s="122"/>
      <c r="G24" s="122"/>
      <c r="H24" s="122"/>
      <c r="I24" s="122"/>
      <c r="J24" s="122"/>
      <c r="K24" s="122"/>
    </row>
    <row r="25" spans="1:11" x14ac:dyDescent="0.25">
      <c r="A25" s="147"/>
      <c r="B25" s="122"/>
      <c r="C25" s="122"/>
      <c r="D25" s="122"/>
      <c r="E25" s="122"/>
      <c r="F25" s="122"/>
      <c r="G25" s="122"/>
      <c r="H25" s="122"/>
      <c r="I25" s="122"/>
      <c r="J25" s="122"/>
      <c r="K25" s="122"/>
    </row>
    <row r="26" spans="1:11" s="110" customFormat="1" x14ac:dyDescent="0.25">
      <c r="A26" s="1080" t="s">
        <v>1410</v>
      </c>
      <c r="B26" s="1092"/>
      <c r="C26" s="1092"/>
      <c r="D26" s="1092"/>
      <c r="E26" s="1092"/>
      <c r="F26" s="1092"/>
      <c r="G26" s="1092"/>
      <c r="H26" s="1092"/>
      <c r="I26" s="1092"/>
      <c r="J26" s="1092"/>
      <c r="K26" s="1092"/>
    </row>
    <row r="27" spans="1:11" s="204" customFormat="1" x14ac:dyDescent="0.25">
      <c r="A27" s="306" t="s">
        <v>1803</v>
      </c>
      <c r="B27" s="140" t="s">
        <v>1804</v>
      </c>
      <c r="C27" s="140" t="s">
        <v>210</v>
      </c>
      <c r="D27" s="140"/>
      <c r="E27" s="140"/>
      <c r="F27" s="140"/>
      <c r="G27" s="140"/>
      <c r="H27" s="140" t="s">
        <v>1805</v>
      </c>
      <c r="I27" s="140" t="s">
        <v>1805</v>
      </c>
      <c r="J27" s="122" t="s">
        <v>1798</v>
      </c>
      <c r="K27" s="1145">
        <f>2895000+1105000</f>
        <v>4000000</v>
      </c>
    </row>
    <row r="28" spans="1:11" s="204" customFormat="1" x14ac:dyDescent="0.25">
      <c r="A28" s="148"/>
      <c r="B28" s="140"/>
      <c r="C28" s="140"/>
      <c r="D28" s="140"/>
      <c r="E28" s="140"/>
      <c r="F28" s="140"/>
      <c r="G28" s="140"/>
      <c r="H28" s="140"/>
      <c r="I28" s="140"/>
      <c r="J28" s="140"/>
      <c r="K28" s="140"/>
    </row>
    <row r="29" spans="1:11" s="204" customFormat="1" x14ac:dyDescent="0.25">
      <c r="A29" s="148"/>
      <c r="B29" s="140"/>
      <c r="C29" s="140"/>
      <c r="D29" s="140"/>
      <c r="E29" s="140"/>
      <c r="F29" s="140"/>
      <c r="G29" s="140"/>
      <c r="H29" s="140"/>
      <c r="I29" s="140"/>
      <c r="J29" s="140"/>
      <c r="K29" s="140"/>
    </row>
    <row r="30" spans="1:11" s="110" customFormat="1" x14ac:dyDescent="0.25">
      <c r="A30" s="147"/>
      <c r="B30" s="140"/>
      <c r="C30" s="140"/>
      <c r="D30" s="140"/>
      <c r="E30" s="140"/>
      <c r="F30" s="140"/>
      <c r="G30" s="140"/>
      <c r="H30" s="140"/>
      <c r="I30" s="140"/>
      <c r="J30" s="140"/>
      <c r="K30" s="140"/>
    </row>
    <row r="31" spans="1:11" s="110" customFormat="1" x14ac:dyDescent="0.25">
      <c r="A31" s="147"/>
      <c r="B31" s="140"/>
      <c r="C31" s="140"/>
      <c r="D31" s="140"/>
      <c r="E31" s="140"/>
      <c r="F31" s="140"/>
      <c r="G31" s="140"/>
      <c r="H31" s="140"/>
      <c r="I31" s="140"/>
      <c r="J31" s="140"/>
      <c r="K31" s="140"/>
    </row>
    <row r="32" spans="1:11" x14ac:dyDescent="0.25">
      <c r="A32" s="1063" t="s">
        <v>1415</v>
      </c>
      <c r="B32" s="1064"/>
      <c r="C32" s="1064"/>
      <c r="D32" s="1064"/>
      <c r="E32" s="1064"/>
      <c r="F32" s="1064"/>
      <c r="G32" s="1064"/>
      <c r="H32" s="1064"/>
      <c r="I32" s="1064"/>
      <c r="J32" s="1064"/>
      <c r="K32" s="1064"/>
    </row>
    <row r="33" spans="1:11" x14ac:dyDescent="0.25">
      <c r="A33" s="147" t="s">
        <v>620</v>
      </c>
      <c r="B33" s="140"/>
      <c r="C33" s="122" t="s">
        <v>804</v>
      </c>
      <c r="D33" s="122"/>
      <c r="E33" s="122"/>
      <c r="F33" s="122"/>
      <c r="G33" s="122"/>
      <c r="H33" s="122">
        <v>2400</v>
      </c>
      <c r="I33" s="122">
        <v>5400</v>
      </c>
      <c r="J33" s="122" t="s">
        <v>1798</v>
      </c>
      <c r="K33" s="1144">
        <v>11970000</v>
      </c>
    </row>
    <row r="34" spans="1:11" x14ac:dyDescent="0.25">
      <c r="A34" s="300" t="s">
        <v>1806</v>
      </c>
      <c r="B34" s="140"/>
      <c r="C34" s="122" t="s">
        <v>804</v>
      </c>
      <c r="D34" s="122"/>
      <c r="E34" s="122"/>
      <c r="F34" s="122"/>
      <c r="G34" s="122"/>
      <c r="H34" s="122">
        <v>1000</v>
      </c>
      <c r="I34" s="122">
        <v>3500</v>
      </c>
      <c r="J34" s="122" t="s">
        <v>1798</v>
      </c>
      <c r="K34" s="1144">
        <v>4085000</v>
      </c>
    </row>
    <row r="35" spans="1:11" x14ac:dyDescent="0.25">
      <c r="A35" s="300" t="s">
        <v>1020</v>
      </c>
      <c r="B35" s="140"/>
      <c r="C35" s="122" t="s">
        <v>979</v>
      </c>
      <c r="D35" s="122"/>
      <c r="E35" s="122"/>
      <c r="F35" s="122"/>
      <c r="G35" s="122"/>
      <c r="H35" s="122">
        <v>2500</v>
      </c>
      <c r="I35" s="122">
        <v>6000</v>
      </c>
      <c r="J35" s="122" t="s">
        <v>1798</v>
      </c>
      <c r="K35" s="1144">
        <v>3230000</v>
      </c>
    </row>
    <row r="36" spans="1:11" x14ac:dyDescent="0.25">
      <c r="A36" s="300" t="s">
        <v>1807</v>
      </c>
      <c r="B36" s="140"/>
      <c r="C36" s="122" t="s">
        <v>804</v>
      </c>
      <c r="D36" s="122"/>
      <c r="E36" s="122"/>
      <c r="F36" s="122"/>
      <c r="G36" s="122">
        <v>46000</v>
      </c>
      <c r="H36" s="122"/>
      <c r="I36" s="122"/>
      <c r="J36" s="122" t="s">
        <v>1798</v>
      </c>
      <c r="K36" s="1144">
        <v>3040000</v>
      </c>
    </row>
    <row r="37" spans="1:11" x14ac:dyDescent="0.25">
      <c r="A37" s="300" t="s">
        <v>1808</v>
      </c>
      <c r="B37" s="140"/>
      <c r="C37" s="122" t="s">
        <v>804</v>
      </c>
      <c r="D37" s="122"/>
      <c r="E37" s="122"/>
      <c r="F37" s="122"/>
      <c r="G37" s="122"/>
      <c r="H37" s="122" t="s">
        <v>1809</v>
      </c>
      <c r="I37" s="122" t="s">
        <v>1810</v>
      </c>
      <c r="J37" s="122" t="s">
        <v>1798</v>
      </c>
      <c r="K37" s="1144">
        <v>1852000</v>
      </c>
    </row>
    <row r="38" spans="1:11" x14ac:dyDescent="0.25">
      <c r="A38" s="300" t="s">
        <v>816</v>
      </c>
      <c r="B38" s="140"/>
      <c r="C38" s="122" t="s">
        <v>804</v>
      </c>
      <c r="D38" s="122"/>
      <c r="E38" s="122"/>
      <c r="F38" s="122"/>
      <c r="G38" s="122"/>
      <c r="H38" s="122">
        <v>100</v>
      </c>
      <c r="I38" s="122">
        <v>15000</v>
      </c>
      <c r="J38" s="122" t="s">
        <v>1798</v>
      </c>
      <c r="K38" s="1144">
        <v>1615000</v>
      </c>
    </row>
    <row r="39" spans="1:11" x14ac:dyDescent="0.25">
      <c r="A39" s="300" t="s">
        <v>1811</v>
      </c>
      <c r="B39" s="140"/>
      <c r="C39" s="122" t="s">
        <v>804</v>
      </c>
      <c r="D39" s="122"/>
      <c r="E39" s="122"/>
      <c r="F39" s="122"/>
      <c r="G39" s="122"/>
      <c r="H39" s="122">
        <v>1000</v>
      </c>
      <c r="I39" s="122">
        <v>4000</v>
      </c>
      <c r="J39" s="122" t="s">
        <v>1798</v>
      </c>
      <c r="K39" s="1144">
        <v>1000000</v>
      </c>
    </row>
    <row r="40" spans="1:11" x14ac:dyDescent="0.25">
      <c r="A40" s="300" t="s">
        <v>1812</v>
      </c>
      <c r="B40" s="140"/>
      <c r="C40" s="122" t="s">
        <v>804</v>
      </c>
      <c r="D40" s="122"/>
      <c r="E40" s="122"/>
      <c r="F40" s="122"/>
      <c r="G40" s="122">
        <v>2000</v>
      </c>
      <c r="H40" s="122"/>
      <c r="I40" s="122"/>
      <c r="J40" s="122" t="s">
        <v>1798</v>
      </c>
      <c r="K40" s="1144">
        <v>510000</v>
      </c>
    </row>
    <row r="41" spans="1:11" x14ac:dyDescent="0.25">
      <c r="A41" s="300"/>
      <c r="B41" s="140"/>
      <c r="C41" s="122"/>
      <c r="D41" s="122"/>
      <c r="E41" s="122"/>
      <c r="F41" s="122"/>
      <c r="G41" s="122"/>
      <c r="H41" s="122"/>
      <c r="I41" s="122"/>
      <c r="J41" s="122"/>
      <c r="K41" s="1144"/>
    </row>
    <row r="42" spans="1:11" x14ac:dyDescent="0.25">
      <c r="A42" s="187"/>
      <c r="B42" s="187"/>
      <c r="C42" s="187"/>
      <c r="D42" s="187"/>
      <c r="E42" s="187"/>
      <c r="F42" s="187"/>
      <c r="G42" s="187"/>
      <c r="H42" s="187"/>
      <c r="I42" s="187"/>
      <c r="J42" s="187"/>
      <c r="K42" s="187"/>
    </row>
    <row r="43" spans="1:11" x14ac:dyDescent="0.25">
      <c r="A43" s="147"/>
      <c r="B43" s="122"/>
      <c r="C43" s="122"/>
      <c r="D43" s="122"/>
      <c r="E43" s="122"/>
      <c r="F43" s="122"/>
      <c r="G43" s="122"/>
      <c r="H43" s="122"/>
      <c r="I43" s="122"/>
      <c r="J43" s="122"/>
      <c r="K43" s="1144"/>
    </row>
    <row r="44" spans="1:11" x14ac:dyDescent="0.25">
      <c r="A44" s="1063" t="s">
        <v>1462</v>
      </c>
      <c r="B44" s="1064"/>
      <c r="C44" s="1064"/>
      <c r="D44" s="1064"/>
      <c r="E44" s="1064"/>
      <c r="F44" s="1064"/>
      <c r="G44" s="1064"/>
      <c r="H44" s="1064"/>
      <c r="I44" s="1064"/>
      <c r="J44" s="1064"/>
      <c r="K44" s="1064"/>
    </row>
    <row r="45" spans="1:11" s="205" customFormat="1" x14ac:dyDescent="0.25">
      <c r="A45" s="300"/>
      <c r="B45" s="122"/>
      <c r="C45" s="122"/>
      <c r="D45" s="122"/>
      <c r="E45" s="122"/>
      <c r="F45" s="122"/>
      <c r="G45" s="122"/>
      <c r="H45" s="122"/>
      <c r="I45" s="122"/>
      <c r="J45" s="122"/>
      <c r="K45" s="1144"/>
    </row>
    <row r="46" spans="1:11" s="205" customFormat="1" x14ac:dyDescent="0.25">
      <c r="A46" s="147"/>
      <c r="B46" s="122"/>
      <c r="C46" s="122"/>
      <c r="D46" s="122"/>
      <c r="E46" s="122"/>
      <c r="F46" s="122"/>
      <c r="G46" s="122"/>
      <c r="H46" s="122"/>
      <c r="I46" s="122"/>
      <c r="J46" s="122"/>
      <c r="K46" s="122"/>
    </row>
    <row r="47" spans="1:11" x14ac:dyDescent="0.25">
      <c r="A47" s="147"/>
      <c r="B47" s="122"/>
      <c r="C47" s="122"/>
      <c r="D47" s="122"/>
      <c r="E47" s="122"/>
      <c r="F47" s="122"/>
      <c r="G47" s="122"/>
      <c r="H47" s="122"/>
      <c r="I47" s="122"/>
      <c r="J47" s="122"/>
      <c r="K47" s="122"/>
    </row>
    <row r="48" spans="1:11" x14ac:dyDescent="0.25">
      <c r="A48" s="147"/>
      <c r="B48" s="122"/>
      <c r="C48" s="122"/>
      <c r="D48" s="122"/>
      <c r="E48" s="122"/>
      <c r="F48" s="122"/>
      <c r="G48" s="122"/>
      <c r="H48" s="122"/>
      <c r="I48" s="122"/>
      <c r="J48" s="122"/>
      <c r="K48" s="122"/>
    </row>
    <row r="49" spans="1:11" x14ac:dyDescent="0.25">
      <c r="A49" s="147"/>
      <c r="B49" s="122"/>
      <c r="C49" s="122"/>
      <c r="D49" s="122"/>
      <c r="E49" s="122"/>
      <c r="F49" s="122"/>
      <c r="G49" s="122"/>
      <c r="H49" s="122"/>
      <c r="I49" s="122"/>
      <c r="J49" s="122"/>
      <c r="K49" s="122"/>
    </row>
    <row r="50" spans="1:11" x14ac:dyDescent="0.25">
      <c r="A50" s="1063" t="s">
        <v>1429</v>
      </c>
      <c r="B50" s="122"/>
      <c r="C50" s="122"/>
      <c r="D50" s="122"/>
      <c r="E50" s="122"/>
      <c r="F50" s="122"/>
      <c r="G50" s="122"/>
      <c r="H50" s="122"/>
      <c r="I50" s="122"/>
      <c r="J50" s="1064"/>
      <c r="K50" s="1064"/>
    </row>
    <row r="51" spans="1:11" x14ac:dyDescent="0.25">
      <c r="A51" s="147" t="s">
        <v>1813</v>
      </c>
      <c r="B51" s="122"/>
      <c r="C51" s="122"/>
      <c r="D51" s="122"/>
      <c r="E51" s="122"/>
      <c r="F51" s="122"/>
      <c r="G51" s="122"/>
      <c r="H51" s="390">
        <v>0.03</v>
      </c>
      <c r="I51" s="122"/>
      <c r="J51" s="122" t="s">
        <v>1798</v>
      </c>
      <c r="K51" s="1144">
        <v>4560000</v>
      </c>
    </row>
    <row r="52" spans="1:11" s="205" customFormat="1" x14ac:dyDescent="0.25">
      <c r="A52" s="147" t="s">
        <v>1814</v>
      </c>
      <c r="B52" s="122" t="s">
        <v>1815</v>
      </c>
      <c r="C52" s="122" t="s">
        <v>804</v>
      </c>
      <c r="D52" s="122"/>
      <c r="E52" s="122"/>
      <c r="F52" s="122"/>
      <c r="G52" s="122"/>
      <c r="H52" s="122">
        <v>20</v>
      </c>
      <c r="I52" s="122">
        <v>500</v>
      </c>
      <c r="J52" s="122" t="s">
        <v>1798</v>
      </c>
      <c r="K52" s="1144">
        <v>600000</v>
      </c>
    </row>
    <row r="53" spans="1:11" s="205" customFormat="1" x14ac:dyDescent="0.25">
      <c r="A53" s="147" t="s">
        <v>1816</v>
      </c>
      <c r="B53" s="122" t="s">
        <v>1817</v>
      </c>
      <c r="C53" s="122" t="s">
        <v>1165</v>
      </c>
      <c r="D53" s="122"/>
      <c r="E53" s="122"/>
      <c r="F53" s="122"/>
      <c r="G53" s="122"/>
      <c r="H53" s="122" t="s">
        <v>347</v>
      </c>
      <c r="I53" s="122" t="s">
        <v>1818</v>
      </c>
      <c r="J53" s="122" t="s">
        <v>1798</v>
      </c>
      <c r="K53" s="1144">
        <v>300000</v>
      </c>
    </row>
    <row r="54" spans="1:11" x14ac:dyDescent="0.25">
      <c r="A54" s="187"/>
      <c r="B54" s="416"/>
      <c r="C54" s="416"/>
      <c r="D54" s="416"/>
      <c r="E54" s="416"/>
      <c r="F54" s="416"/>
      <c r="G54" s="416"/>
      <c r="H54" s="416"/>
      <c r="I54" s="416"/>
      <c r="J54" s="187"/>
      <c r="K54" s="187"/>
    </row>
    <row r="55" spans="1:11" x14ac:dyDescent="0.25">
      <c r="A55" s="147"/>
      <c r="B55" s="122"/>
      <c r="C55" s="122"/>
      <c r="D55" s="122"/>
      <c r="E55" s="122"/>
      <c r="F55" s="122"/>
      <c r="G55" s="122"/>
      <c r="H55" s="122"/>
      <c r="I55" s="122"/>
      <c r="J55" s="122"/>
      <c r="K55" s="122"/>
    </row>
    <row r="56" spans="1:11" s="110" customFormat="1" x14ac:dyDescent="0.25">
      <c r="A56" s="1080" t="s">
        <v>1435</v>
      </c>
      <c r="B56" s="1092"/>
      <c r="C56" s="1092"/>
      <c r="D56" s="1092"/>
      <c r="E56" s="1092"/>
      <c r="F56" s="1092"/>
      <c r="G56" s="1092"/>
      <c r="H56" s="1092"/>
      <c r="I56" s="1092"/>
      <c r="J56" s="1092"/>
      <c r="K56" s="1092"/>
    </row>
    <row r="57" spans="1:11" s="204" customFormat="1" x14ac:dyDescent="0.25">
      <c r="A57" s="148"/>
      <c r="B57" s="140"/>
      <c r="C57" s="140"/>
      <c r="D57" s="140"/>
      <c r="E57" s="140"/>
      <c r="F57" s="140"/>
      <c r="G57" s="140"/>
      <c r="H57" s="140"/>
      <c r="I57" s="140"/>
      <c r="J57" s="122"/>
      <c r="K57" s="1145"/>
    </row>
    <row r="58" spans="1:11" s="204" customFormat="1" x14ac:dyDescent="0.25">
      <c r="A58" s="148" t="s">
        <v>1819</v>
      </c>
      <c r="B58" s="140"/>
      <c r="C58" s="140" t="s">
        <v>210</v>
      </c>
      <c r="D58" s="140"/>
      <c r="E58" s="140"/>
      <c r="F58" s="140"/>
      <c r="G58" s="140"/>
      <c r="H58" s="140"/>
      <c r="I58" s="140"/>
      <c r="J58" s="122" t="s">
        <v>1798</v>
      </c>
      <c r="K58" s="1145">
        <v>250000</v>
      </c>
    </row>
    <row r="59" spans="1:11" s="204" customFormat="1" x14ac:dyDescent="0.25">
      <c r="A59" s="148"/>
      <c r="B59" s="140"/>
      <c r="C59" s="140"/>
      <c r="D59" s="140"/>
      <c r="E59" s="140"/>
      <c r="F59" s="140"/>
      <c r="G59" s="140"/>
      <c r="H59" s="140"/>
      <c r="I59" s="140"/>
      <c r="J59" s="122"/>
      <c r="K59" s="140"/>
    </row>
    <row r="60" spans="1:11" s="110" customFormat="1" x14ac:dyDescent="0.25">
      <c r="A60" s="148"/>
      <c r="B60" s="140"/>
      <c r="C60" s="140"/>
      <c r="D60" s="140"/>
      <c r="E60" s="140"/>
      <c r="F60" s="140"/>
      <c r="G60" s="140"/>
      <c r="H60" s="140"/>
      <c r="I60" s="140"/>
      <c r="J60" s="140"/>
      <c r="K60" s="140"/>
    </row>
    <row r="61" spans="1:11" x14ac:dyDescent="0.25">
      <c r="A61" s="1063" t="s">
        <v>1436</v>
      </c>
      <c r="B61" s="1064"/>
      <c r="C61" s="1064"/>
      <c r="D61" s="1064"/>
      <c r="E61" s="1064"/>
      <c r="F61" s="1064"/>
      <c r="G61" s="1064"/>
      <c r="H61" s="1064"/>
      <c r="I61" s="1064"/>
      <c r="J61" s="1064"/>
      <c r="K61" s="1064"/>
    </row>
    <row r="62" spans="1:11" s="110" customFormat="1" x14ac:dyDescent="0.25">
      <c r="A62" s="148"/>
      <c r="B62" s="308"/>
      <c r="C62" s="308"/>
      <c r="D62" s="308"/>
      <c r="E62" s="308"/>
      <c r="F62" s="308"/>
      <c r="G62" s="308"/>
      <c r="H62" s="308"/>
      <c r="I62" s="308"/>
      <c r="J62" s="122"/>
      <c r="K62" s="1145"/>
    </row>
    <row r="63" spans="1:11" s="110" customFormat="1" x14ac:dyDescent="0.25">
      <c r="A63" s="148"/>
      <c r="B63" s="308"/>
      <c r="C63" s="308"/>
      <c r="D63" s="308"/>
      <c r="E63" s="308"/>
      <c r="F63" s="308"/>
      <c r="G63" s="308"/>
      <c r="H63" s="308"/>
      <c r="I63" s="308"/>
      <c r="J63" s="122"/>
      <c r="K63" s="1145"/>
    </row>
    <row r="64" spans="1:11" s="204" customFormat="1" x14ac:dyDescent="0.25">
      <c r="A64" s="148" t="s">
        <v>1820</v>
      </c>
      <c r="B64" s="308"/>
      <c r="C64" s="308"/>
      <c r="D64" s="308"/>
      <c r="E64" s="308"/>
      <c r="F64" s="308"/>
      <c r="G64" s="308"/>
      <c r="H64" s="308"/>
      <c r="I64" s="308"/>
      <c r="J64" s="122" t="s">
        <v>1798</v>
      </c>
      <c r="K64" s="1145">
        <v>12000000</v>
      </c>
    </row>
    <row r="65" spans="1:11" s="110" customFormat="1" x14ac:dyDescent="0.25">
      <c r="A65" s="148" t="s">
        <v>1821</v>
      </c>
      <c r="B65" s="308"/>
      <c r="C65" s="308"/>
      <c r="D65" s="308"/>
      <c r="E65" s="308"/>
      <c r="F65" s="308"/>
      <c r="G65" s="308"/>
      <c r="H65" s="308"/>
      <c r="I65" s="308"/>
      <c r="J65" s="122" t="s">
        <v>1798</v>
      </c>
      <c r="K65" s="1145">
        <f>1000000+361000</f>
        <v>1361000</v>
      </c>
    </row>
    <row r="66" spans="1:11" s="204" customFormat="1" x14ac:dyDescent="0.25">
      <c r="A66" s="148" t="s">
        <v>1822</v>
      </c>
      <c r="B66" s="140"/>
      <c r="C66" s="140" t="s">
        <v>210</v>
      </c>
      <c r="D66" s="140"/>
      <c r="E66" s="140"/>
      <c r="F66" s="140"/>
      <c r="G66" s="140"/>
      <c r="H66" s="140"/>
      <c r="I66" s="140"/>
      <c r="J66" s="122" t="s">
        <v>1798</v>
      </c>
      <c r="K66" s="1145">
        <v>200000</v>
      </c>
    </row>
    <row r="67" spans="1:11" s="204" customFormat="1" x14ac:dyDescent="0.25">
      <c r="A67" s="148"/>
      <c r="B67" s="140"/>
      <c r="C67" s="140"/>
      <c r="D67" s="140"/>
      <c r="E67" s="140"/>
      <c r="F67" s="140"/>
      <c r="G67" s="140"/>
      <c r="H67" s="140"/>
      <c r="I67" s="140"/>
      <c r="J67" s="122"/>
      <c r="K67" s="1145"/>
    </row>
    <row r="68" spans="1:11" x14ac:dyDescent="0.25">
      <c r="A68" s="149"/>
      <c r="B68" s="150"/>
      <c r="C68" s="150"/>
      <c r="D68" s="150"/>
      <c r="E68" s="150"/>
      <c r="F68" s="150"/>
      <c r="G68" s="150"/>
      <c r="H68" s="150"/>
      <c r="I68" s="150"/>
      <c r="J68" s="150"/>
      <c r="K68" s="150"/>
    </row>
    <row r="69" spans="1:11" x14ac:dyDescent="0.25">
      <c r="A69" s="153"/>
      <c r="B69" s="154"/>
      <c r="C69" s="154"/>
      <c r="D69" s="154"/>
      <c r="E69" s="154"/>
      <c r="F69" s="154"/>
      <c r="G69" s="154"/>
      <c r="H69" s="154"/>
      <c r="I69" s="154"/>
      <c r="J69" s="154"/>
      <c r="K69" s="154"/>
    </row>
    <row r="70" spans="1:11" x14ac:dyDescent="0.25">
      <c r="A70" s="1146" t="s">
        <v>1471</v>
      </c>
    </row>
    <row r="71" spans="1:11" ht="16.5" x14ac:dyDescent="0.3">
      <c r="A71" s="294"/>
      <c r="K71" s="1147"/>
    </row>
    <row r="72" spans="1:11" ht="16.5" x14ac:dyDescent="0.3">
      <c r="A72" s="294"/>
    </row>
    <row r="73" spans="1:11" ht="16.5" x14ac:dyDescent="0.3">
      <c r="A73" s="294"/>
    </row>
    <row r="74" spans="1:11" ht="16.5" x14ac:dyDescent="0.3">
      <c r="A74" s="294"/>
    </row>
    <row r="75" spans="1:11" ht="16.5" x14ac:dyDescent="0.3">
      <c r="A75" s="1148"/>
    </row>
    <row r="76" spans="1:11" ht="16.5" x14ac:dyDescent="0.3">
      <c r="A76" s="294"/>
    </row>
  </sheetData>
  <mergeCells count="2">
    <mergeCell ref="E7:F7"/>
    <mergeCell ref="H7:I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zoomScale="80" zoomScaleNormal="80" workbookViewId="0">
      <selection activeCell="I32" sqref="I32"/>
    </sheetView>
  </sheetViews>
  <sheetFormatPr baseColWidth="10" defaultRowHeight="15" x14ac:dyDescent="0.25"/>
  <cols>
    <col min="1" max="1" width="54.140625" style="75" customWidth="1"/>
    <col min="2" max="2" width="55.42578125" style="75" customWidth="1"/>
    <col min="3" max="3" width="29" style="75" bestFit="1" customWidth="1"/>
    <col min="4" max="6" width="17.7109375" style="75" customWidth="1"/>
    <col min="7" max="7" width="36.85546875" style="75" bestFit="1" customWidth="1"/>
    <col min="8" max="8" width="25.28515625" style="1188" bestFit="1" customWidth="1"/>
    <col min="9" max="9" width="17.7109375" style="1188" customWidth="1"/>
    <col min="10" max="10" width="43" style="75" bestFit="1" customWidth="1"/>
    <col min="11" max="11" width="21.28515625" style="75" bestFit="1" customWidth="1"/>
    <col min="12" max="16384" width="11.42578125" style="75"/>
  </cols>
  <sheetData>
    <row r="1" spans="1:11" s="110" customFormat="1" ht="21" customHeight="1" x14ac:dyDescent="0.25">
      <c r="A1" s="108" t="s">
        <v>107</v>
      </c>
      <c r="B1" s="109"/>
      <c r="H1" s="1149"/>
      <c r="I1" s="1149"/>
    </row>
    <row r="2" spans="1:11" s="110" customFormat="1" ht="19.5" customHeight="1" x14ac:dyDescent="0.25">
      <c r="A2" s="68" t="s">
        <v>1823</v>
      </c>
      <c r="B2" s="111"/>
      <c r="C2" s="111"/>
      <c r="D2" s="111"/>
      <c r="E2" s="111"/>
      <c r="F2" s="111"/>
      <c r="G2" s="111"/>
      <c r="H2" s="211"/>
      <c r="I2" s="211"/>
      <c r="J2" s="111"/>
      <c r="K2" s="112" t="s">
        <v>109</v>
      </c>
    </row>
    <row r="3" spans="1:11" s="110" customFormat="1" ht="22.5" customHeight="1" x14ac:dyDescent="0.25">
      <c r="A3" s="63" t="s">
        <v>1824</v>
      </c>
      <c r="B3" s="111"/>
      <c r="C3" s="111"/>
      <c r="D3" s="111"/>
      <c r="E3" s="111"/>
      <c r="F3" s="111"/>
      <c r="G3" s="111"/>
      <c r="H3" s="211"/>
      <c r="I3" s="211"/>
      <c r="J3" s="111"/>
      <c r="K3" s="111"/>
    </row>
    <row r="4" spans="1:11" s="110" customFormat="1" ht="25.5" customHeight="1" x14ac:dyDescent="0.25">
      <c r="A4" s="108" t="s">
        <v>111</v>
      </c>
      <c r="B4" s="109"/>
      <c r="C4" s="111"/>
      <c r="D4" s="111"/>
      <c r="E4" s="111"/>
      <c r="F4" s="111"/>
      <c r="G4" s="111"/>
      <c r="H4" s="211"/>
      <c r="I4" s="211"/>
      <c r="J4" s="111"/>
      <c r="K4" s="111"/>
    </row>
    <row r="5" spans="1:11" s="110" customFormat="1" x14ac:dyDescent="0.25">
      <c r="A5" s="114" t="s">
        <v>112</v>
      </c>
      <c r="B5" s="114" t="s">
        <v>113</v>
      </c>
      <c r="C5" s="114" t="s">
        <v>114</v>
      </c>
      <c r="D5" s="114"/>
      <c r="E5" s="115" t="s">
        <v>115</v>
      </c>
      <c r="F5" s="115"/>
      <c r="G5" s="114" t="s">
        <v>116</v>
      </c>
      <c r="H5" s="114" t="s">
        <v>117</v>
      </c>
      <c r="I5" s="114"/>
      <c r="J5" s="114" t="s">
        <v>118</v>
      </c>
      <c r="K5" s="114" t="s">
        <v>119</v>
      </c>
    </row>
    <row r="6" spans="1:11" s="116" customFormat="1" x14ac:dyDescent="0.25">
      <c r="A6" s="64" t="s">
        <v>120</v>
      </c>
      <c r="B6" s="61" t="s">
        <v>121</v>
      </c>
      <c r="C6" s="61" t="s">
        <v>122</v>
      </c>
      <c r="D6" s="117" t="s">
        <v>123</v>
      </c>
      <c r="E6" s="61" t="s">
        <v>124</v>
      </c>
      <c r="F6" s="61"/>
      <c r="G6" s="117" t="s">
        <v>125</v>
      </c>
      <c r="H6" s="61" t="s">
        <v>126</v>
      </c>
      <c r="I6" s="61"/>
      <c r="J6" s="61" t="s">
        <v>298</v>
      </c>
      <c r="K6" s="73" t="s">
        <v>1825</v>
      </c>
    </row>
    <row r="7" spans="1:11" s="116" customFormat="1" x14ac:dyDescent="0.25">
      <c r="A7" s="64"/>
      <c r="B7" s="61"/>
      <c r="C7" s="61"/>
      <c r="D7" s="117"/>
      <c r="E7" s="117" t="s">
        <v>129</v>
      </c>
      <c r="F7" s="117" t="s">
        <v>130</v>
      </c>
      <c r="G7" s="117"/>
      <c r="H7" s="117" t="s">
        <v>129</v>
      </c>
      <c r="I7" s="117" t="s">
        <v>130</v>
      </c>
      <c r="J7" s="61"/>
      <c r="K7" s="73"/>
    </row>
    <row r="8" spans="1:11" ht="15.95" customHeight="1" x14ac:dyDescent="0.25">
      <c r="A8" s="1150" t="s">
        <v>131</v>
      </c>
      <c r="B8" s="119"/>
      <c r="C8" s="119"/>
      <c r="D8" s="119"/>
      <c r="E8" s="119"/>
      <c r="F8" s="119"/>
      <c r="G8" s="119"/>
      <c r="H8" s="119"/>
      <c r="I8" s="119"/>
      <c r="J8" s="119"/>
      <c r="K8" s="120">
        <f>SUM(K9)</f>
        <v>0</v>
      </c>
    </row>
    <row r="9" spans="1:11" ht="19.5" customHeight="1" x14ac:dyDescent="0.25">
      <c r="A9" s="407"/>
      <c r="B9" s="122"/>
      <c r="C9" s="122"/>
      <c r="D9" s="123"/>
      <c r="E9" s="123"/>
      <c r="F9" s="123"/>
      <c r="G9" s="122"/>
      <c r="H9" s="122"/>
      <c r="I9" s="122"/>
      <c r="J9" s="122"/>
      <c r="K9" s="124"/>
    </row>
    <row r="10" spans="1:11" ht="15.95" customHeight="1" x14ac:dyDescent="0.25">
      <c r="A10" s="1150" t="s">
        <v>132</v>
      </c>
      <c r="B10" s="119"/>
      <c r="C10" s="119"/>
      <c r="D10" s="125"/>
      <c r="E10" s="125"/>
      <c r="F10" s="125"/>
      <c r="G10" s="119"/>
      <c r="H10" s="119"/>
      <c r="I10" s="119"/>
      <c r="J10" s="119"/>
      <c r="K10" s="120">
        <f>SUM(K11:K17)</f>
        <v>10935792.800000001</v>
      </c>
    </row>
    <row r="11" spans="1:11" s="181" customFormat="1" ht="15.95" customHeight="1" x14ac:dyDescent="0.25">
      <c r="A11" s="1151" t="s">
        <v>374</v>
      </c>
      <c r="B11" s="309" t="s">
        <v>1826</v>
      </c>
      <c r="C11" s="319" t="s">
        <v>1165</v>
      </c>
      <c r="D11" s="274"/>
      <c r="E11" s="274"/>
      <c r="F11" s="274"/>
      <c r="G11" s="274"/>
      <c r="H11" s="1152">
        <v>11.97</v>
      </c>
      <c r="I11" s="1152">
        <v>59.85</v>
      </c>
      <c r="J11" s="301" t="s">
        <v>1827</v>
      </c>
      <c r="K11" s="305">
        <v>5181785.5999999996</v>
      </c>
    </row>
    <row r="12" spans="1:11" s="181" customFormat="1" ht="15.95" customHeight="1" x14ac:dyDescent="0.25">
      <c r="A12" s="1151" t="s">
        <v>1828</v>
      </c>
      <c r="B12" s="144" t="s">
        <v>1829</v>
      </c>
      <c r="C12" s="144" t="s">
        <v>1830</v>
      </c>
      <c r="D12" s="1153"/>
      <c r="E12" s="1153"/>
      <c r="F12" s="1154"/>
      <c r="G12" s="450" t="s">
        <v>1831</v>
      </c>
      <c r="H12" s="1152"/>
      <c r="I12" s="1152"/>
      <c r="J12" s="301" t="s">
        <v>1827</v>
      </c>
      <c r="K12" s="305">
        <v>3109368</v>
      </c>
    </row>
    <row r="13" spans="1:11" s="181" customFormat="1" ht="15.95" customHeight="1" x14ac:dyDescent="0.25">
      <c r="A13" s="1151" t="s">
        <v>1832</v>
      </c>
      <c r="B13" s="309" t="s">
        <v>1833</v>
      </c>
      <c r="C13" s="144" t="s">
        <v>852</v>
      </c>
      <c r="D13" s="1153">
        <v>1.4999999999999999E-2</v>
      </c>
      <c r="E13" s="1153">
        <v>7.0000000000000001E-3</v>
      </c>
      <c r="F13" s="1154">
        <v>0.05</v>
      </c>
      <c r="G13" s="218"/>
      <c r="H13" s="1152"/>
      <c r="I13" s="1152"/>
      <c r="J13" s="301" t="s">
        <v>1827</v>
      </c>
      <c r="K13" s="305">
        <f>2595379.2+17329+7600+4414+8829</f>
        <v>2633551.2000000002</v>
      </c>
    </row>
    <row r="14" spans="1:11" s="181" customFormat="1" ht="14.25" customHeight="1" x14ac:dyDescent="0.25">
      <c r="A14" s="1151" t="s">
        <v>179</v>
      </c>
      <c r="B14" s="458" t="s">
        <v>1834</v>
      </c>
      <c r="C14" s="144" t="s">
        <v>1834</v>
      </c>
      <c r="D14" s="302"/>
      <c r="E14" s="302"/>
      <c r="F14" s="302"/>
      <c r="G14" s="1152">
        <v>1680</v>
      </c>
      <c r="H14" s="301"/>
      <c r="I14" s="301"/>
      <c r="J14" s="301" t="s">
        <v>1827</v>
      </c>
      <c r="K14" s="305">
        <v>11088</v>
      </c>
    </row>
    <row r="15" spans="1:11" ht="15.95" customHeight="1" x14ac:dyDescent="0.25">
      <c r="A15" s="407"/>
      <c r="B15" s="122"/>
      <c r="C15" s="122"/>
      <c r="D15" s="123"/>
      <c r="E15" s="123"/>
      <c r="F15" s="123"/>
      <c r="G15" s="122"/>
      <c r="H15" s="122"/>
      <c r="I15" s="122"/>
      <c r="J15" s="122"/>
      <c r="K15" s="124"/>
    </row>
    <row r="16" spans="1:11" ht="15.95" customHeight="1" x14ac:dyDescent="0.25">
      <c r="A16" s="407"/>
      <c r="B16" s="122"/>
      <c r="C16" s="122"/>
      <c r="D16" s="123"/>
      <c r="E16" s="123"/>
      <c r="F16" s="123"/>
      <c r="G16" s="122"/>
      <c r="H16" s="122"/>
      <c r="I16" s="122"/>
      <c r="J16" s="122"/>
      <c r="K16" s="124"/>
    </row>
    <row r="17" spans="1:11" ht="15.95" customHeight="1" x14ac:dyDescent="0.25">
      <c r="A17" s="407"/>
      <c r="B17" s="122"/>
      <c r="C17" s="122"/>
      <c r="D17" s="123"/>
      <c r="E17" s="123"/>
      <c r="F17" s="123"/>
      <c r="G17" s="122"/>
      <c r="H17" s="122"/>
      <c r="I17" s="122"/>
      <c r="J17" s="122"/>
      <c r="K17" s="124"/>
    </row>
    <row r="18" spans="1:11" s="110" customFormat="1" ht="15.95" customHeight="1" x14ac:dyDescent="0.25">
      <c r="A18" s="1155" t="s">
        <v>149</v>
      </c>
      <c r="B18" s="134"/>
      <c r="C18" s="134"/>
      <c r="D18" s="135"/>
      <c r="E18" s="135"/>
      <c r="F18" s="135"/>
      <c r="G18" s="134"/>
      <c r="H18" s="134"/>
      <c r="I18" s="134"/>
      <c r="J18" s="134"/>
      <c r="K18" s="136">
        <f>SUM(K19:K23)</f>
        <v>7762496</v>
      </c>
    </row>
    <row r="19" spans="1:11" s="409" customFormat="1" ht="30" x14ac:dyDescent="0.25">
      <c r="A19" s="1151" t="s">
        <v>1835</v>
      </c>
      <c r="B19" s="309" t="s">
        <v>1836</v>
      </c>
      <c r="C19" s="144" t="s">
        <v>207</v>
      </c>
      <c r="D19" s="451"/>
      <c r="E19" s="1156" t="s">
        <v>1837</v>
      </c>
      <c r="F19" s="1156" t="s">
        <v>1838</v>
      </c>
      <c r="G19" s="308"/>
      <c r="H19" s="308"/>
      <c r="I19" s="308"/>
      <c r="J19" s="301" t="s">
        <v>1827</v>
      </c>
      <c r="K19" s="307">
        <v>3910406.4</v>
      </c>
    </row>
    <row r="20" spans="1:11" s="409" customFormat="1" ht="15.95" customHeight="1" x14ac:dyDescent="0.25">
      <c r="A20" s="1157" t="s">
        <v>1839</v>
      </c>
      <c r="B20" s="309" t="s">
        <v>1836</v>
      </c>
      <c r="C20" s="144" t="s">
        <v>207</v>
      </c>
      <c r="D20" s="1158">
        <v>8.6956000000000006E-2</v>
      </c>
      <c r="E20" s="451"/>
      <c r="F20" s="451"/>
      <c r="G20" s="308"/>
      <c r="H20" s="308"/>
      <c r="I20" s="308"/>
      <c r="J20" s="301" t="s">
        <v>1827</v>
      </c>
      <c r="K20" s="307">
        <v>2154472</v>
      </c>
    </row>
    <row r="21" spans="1:11" s="409" customFormat="1" ht="15.95" customHeight="1" x14ac:dyDescent="0.25">
      <c r="A21" s="1151" t="s">
        <v>1840</v>
      </c>
      <c r="B21" s="309" t="s">
        <v>1841</v>
      </c>
      <c r="C21" s="144" t="s">
        <v>1842</v>
      </c>
      <c r="D21" s="451"/>
      <c r="E21" s="451"/>
      <c r="F21" s="451"/>
      <c r="G21" s="450" t="s">
        <v>1843</v>
      </c>
      <c r="H21" s="1159"/>
      <c r="I21" s="308"/>
      <c r="J21" s="301" t="s">
        <v>1827</v>
      </c>
      <c r="K21" s="307">
        <v>1241577.6000000001</v>
      </c>
    </row>
    <row r="22" spans="1:11" s="409" customFormat="1" ht="15.95" customHeight="1" x14ac:dyDescent="0.25">
      <c r="A22" s="1151" t="s">
        <v>1844</v>
      </c>
      <c r="B22" s="309" t="s">
        <v>1845</v>
      </c>
      <c r="C22" s="144" t="s">
        <v>852</v>
      </c>
      <c r="D22" s="451"/>
      <c r="E22" s="451"/>
      <c r="F22" s="451"/>
      <c r="G22" s="1160"/>
      <c r="H22" s="1161" t="s">
        <v>1846</v>
      </c>
      <c r="I22" s="308"/>
      <c r="J22" s="301" t="s">
        <v>1827</v>
      </c>
      <c r="K22" s="307">
        <v>456040</v>
      </c>
    </row>
    <row r="23" spans="1:11" s="110" customFormat="1" ht="15.95" customHeight="1" x14ac:dyDescent="0.25">
      <c r="A23" s="407"/>
      <c r="B23" s="140"/>
      <c r="C23" s="140"/>
      <c r="D23" s="141"/>
      <c r="E23" s="141"/>
      <c r="F23" s="141"/>
      <c r="G23" s="140"/>
      <c r="H23" s="140"/>
      <c r="I23" s="140"/>
      <c r="J23" s="140"/>
      <c r="K23" s="142"/>
    </row>
    <row r="24" spans="1:11" ht="15.95" customHeight="1" x14ac:dyDescent="0.25">
      <c r="A24" s="1150" t="s">
        <v>155</v>
      </c>
      <c r="B24" s="119"/>
      <c r="C24" s="119"/>
      <c r="D24" s="125"/>
      <c r="E24" s="125"/>
      <c r="F24" s="125"/>
      <c r="G24" s="119"/>
      <c r="H24" s="119"/>
      <c r="I24" s="119"/>
      <c r="J24" s="119"/>
      <c r="K24" s="120">
        <f>SUM(K25:K31)</f>
        <v>2931753.6</v>
      </c>
    </row>
    <row r="25" spans="1:11" s="181" customFormat="1" ht="15.95" customHeight="1" x14ac:dyDescent="0.25">
      <c r="A25" s="1151" t="s">
        <v>1541</v>
      </c>
      <c r="B25" s="458" t="s">
        <v>1847</v>
      </c>
      <c r="C25" s="144" t="s">
        <v>1834</v>
      </c>
      <c r="D25" s="1162"/>
      <c r="E25" s="302"/>
      <c r="F25" s="302"/>
      <c r="G25" s="301"/>
      <c r="H25" s="1163">
        <v>1200</v>
      </c>
      <c r="I25" s="1163">
        <v>4790</v>
      </c>
      <c r="J25" s="301" t="s">
        <v>1827</v>
      </c>
      <c r="K25" s="305">
        <v>723328</v>
      </c>
    </row>
    <row r="26" spans="1:11" s="181" customFormat="1" ht="15.95" customHeight="1" x14ac:dyDescent="0.25">
      <c r="A26" s="1151" t="s">
        <v>1848</v>
      </c>
      <c r="B26" s="1164" t="s">
        <v>1849</v>
      </c>
      <c r="C26" s="144" t="s">
        <v>1850</v>
      </c>
      <c r="D26" s="1165">
        <v>1.1000000000000001E-3</v>
      </c>
      <c r="E26" s="302"/>
      <c r="F26" s="302"/>
      <c r="G26" s="301"/>
      <c r="H26" s="301"/>
      <c r="I26" s="301"/>
      <c r="J26" s="301" t="s">
        <v>1827</v>
      </c>
      <c r="K26" s="305">
        <v>555352</v>
      </c>
    </row>
    <row r="27" spans="1:11" s="181" customFormat="1" ht="15.95" customHeight="1" x14ac:dyDescent="0.25">
      <c r="A27" s="1151" t="s">
        <v>1851</v>
      </c>
      <c r="B27" s="1164" t="s">
        <v>1849</v>
      </c>
      <c r="C27" s="144" t="s">
        <v>1850</v>
      </c>
      <c r="D27" s="1162"/>
      <c r="E27" s="302"/>
      <c r="F27" s="302"/>
      <c r="G27" s="301"/>
      <c r="H27" s="301"/>
      <c r="I27" s="301"/>
      <c r="J27" s="301" t="s">
        <v>1827</v>
      </c>
      <c r="K27" s="305">
        <v>608968</v>
      </c>
    </row>
    <row r="28" spans="1:11" s="181" customFormat="1" ht="15.95" customHeight="1" x14ac:dyDescent="0.25">
      <c r="A28" s="1166" t="s">
        <v>1852</v>
      </c>
      <c r="B28" s="1164" t="s">
        <v>1853</v>
      </c>
      <c r="C28" s="144" t="s">
        <v>1834</v>
      </c>
      <c r="D28" s="1162"/>
      <c r="E28" s="302"/>
      <c r="F28" s="302"/>
      <c r="G28" s="301"/>
      <c r="H28" s="1167">
        <v>700</v>
      </c>
      <c r="I28" s="1152">
        <v>2400</v>
      </c>
      <c r="J28" s="301" t="s">
        <v>1827</v>
      </c>
      <c r="K28" s="305">
        <v>506992</v>
      </c>
    </row>
    <row r="29" spans="1:11" s="181" customFormat="1" ht="15.95" customHeight="1" x14ac:dyDescent="0.25">
      <c r="A29" s="1168" t="s">
        <v>249</v>
      </c>
      <c r="B29" s="458" t="s">
        <v>1834</v>
      </c>
      <c r="C29" s="144" t="s">
        <v>1834</v>
      </c>
      <c r="D29" s="1162"/>
      <c r="E29" s="302"/>
      <c r="F29" s="302"/>
      <c r="G29" s="301"/>
      <c r="H29" s="1152">
        <v>1500</v>
      </c>
      <c r="I29" s="1169">
        <v>3000</v>
      </c>
      <c r="J29" s="301" t="s">
        <v>1827</v>
      </c>
      <c r="K29" s="305">
        <v>360000</v>
      </c>
    </row>
    <row r="30" spans="1:11" s="181" customFormat="1" ht="15.95" customHeight="1" x14ac:dyDescent="0.25">
      <c r="A30" s="1170" t="s">
        <v>1854</v>
      </c>
      <c r="B30" s="1164" t="s">
        <v>1855</v>
      </c>
      <c r="C30" s="144" t="s">
        <v>1834</v>
      </c>
      <c r="D30" s="1165">
        <v>0.05</v>
      </c>
      <c r="E30" s="302"/>
      <c r="F30" s="302"/>
      <c r="G30" s="301"/>
      <c r="H30" s="1167">
        <v>1680</v>
      </c>
      <c r="I30" s="1171"/>
      <c r="J30" s="301" t="s">
        <v>1827</v>
      </c>
      <c r="K30" s="305">
        <v>85702.399999999994</v>
      </c>
    </row>
    <row r="31" spans="1:11" s="181" customFormat="1" ht="15.95" customHeight="1" x14ac:dyDescent="0.25">
      <c r="A31" s="1170" t="s">
        <v>1181</v>
      </c>
      <c r="B31" s="1172" t="s">
        <v>1856</v>
      </c>
      <c r="C31" s="309" t="s">
        <v>1834</v>
      </c>
      <c r="D31" s="1162"/>
      <c r="E31" s="302"/>
      <c r="F31" s="302"/>
      <c r="G31" s="301"/>
      <c r="H31" s="1167">
        <v>900</v>
      </c>
      <c r="I31" s="1173">
        <v>3000</v>
      </c>
      <c r="J31" s="301" t="s">
        <v>1827</v>
      </c>
      <c r="K31" s="305">
        <v>91411.199999999997</v>
      </c>
    </row>
    <row r="32" spans="1:11" ht="15.95" customHeight="1" x14ac:dyDescent="0.25">
      <c r="A32" s="187"/>
      <c r="B32" s="1174"/>
      <c r="C32" s="187"/>
      <c r="D32" s="1175"/>
      <c r="E32" s="187"/>
      <c r="F32" s="187"/>
      <c r="G32" s="187"/>
      <c r="H32" s="992"/>
      <c r="I32" s="1176"/>
      <c r="J32" s="187"/>
      <c r="K32" s="187"/>
    </row>
    <row r="33" spans="1:11" ht="15.95" customHeight="1" x14ac:dyDescent="0.25">
      <c r="A33" s="1150" t="s">
        <v>190</v>
      </c>
      <c r="B33" s="1177"/>
      <c r="C33" s="119"/>
      <c r="D33" s="1178"/>
      <c r="E33" s="125"/>
      <c r="F33" s="125"/>
      <c r="G33" s="119"/>
      <c r="H33" s="119"/>
      <c r="I33" s="119"/>
      <c r="J33" s="119"/>
      <c r="K33" s="120">
        <f>SUM(K34:K36)</f>
        <v>0</v>
      </c>
    </row>
    <row r="34" spans="1:11" ht="15.95" customHeight="1" x14ac:dyDescent="0.25">
      <c r="A34" s="1179"/>
      <c r="B34" s="122"/>
      <c r="C34" s="122"/>
      <c r="D34" s="123"/>
      <c r="E34" s="123"/>
      <c r="F34" s="123"/>
      <c r="G34" s="122"/>
      <c r="H34" s="122"/>
      <c r="I34" s="122"/>
      <c r="J34" s="122"/>
      <c r="K34" s="124"/>
    </row>
    <row r="35" spans="1:11" ht="15.95" customHeight="1" x14ac:dyDescent="0.25">
      <c r="A35" s="1179"/>
      <c r="B35" s="122"/>
      <c r="C35" s="122"/>
      <c r="D35" s="123"/>
      <c r="E35" s="123"/>
      <c r="F35" s="123"/>
      <c r="G35" s="122"/>
      <c r="H35" s="122"/>
      <c r="I35" s="122"/>
      <c r="J35" s="122"/>
      <c r="K35" s="124"/>
    </row>
    <row r="36" spans="1:11" ht="15.95" customHeight="1" x14ac:dyDescent="0.25">
      <c r="A36" s="1179"/>
      <c r="B36" s="122"/>
      <c r="C36" s="122"/>
      <c r="D36" s="123"/>
      <c r="E36" s="123"/>
      <c r="F36" s="123"/>
      <c r="G36" s="122"/>
      <c r="H36" s="122"/>
      <c r="I36" s="122"/>
      <c r="J36" s="122"/>
      <c r="K36" s="124"/>
    </row>
    <row r="37" spans="1:11" ht="15.95" customHeight="1" x14ac:dyDescent="0.25">
      <c r="A37" s="1150" t="s">
        <v>191</v>
      </c>
      <c r="B37" s="119"/>
      <c r="C37" s="119"/>
      <c r="D37" s="125"/>
      <c r="E37" s="125"/>
      <c r="F37" s="125"/>
      <c r="G37" s="119"/>
      <c r="H37" s="119"/>
      <c r="I37" s="119"/>
      <c r="J37" s="119"/>
      <c r="K37" s="120">
        <f>SUM(K38:K40)</f>
        <v>361000</v>
      </c>
    </row>
    <row r="38" spans="1:11" s="181" customFormat="1" ht="15.95" customHeight="1" x14ac:dyDescent="0.25">
      <c r="A38" s="1180" t="s">
        <v>581</v>
      </c>
      <c r="B38" s="1172" t="s">
        <v>1857</v>
      </c>
      <c r="C38" s="1172" t="s">
        <v>1858</v>
      </c>
      <c r="D38" s="1172"/>
      <c r="E38" s="1172"/>
      <c r="F38" s="1172"/>
      <c r="G38" s="1172" t="s">
        <v>1859</v>
      </c>
      <c r="H38" s="301"/>
      <c r="I38" s="301"/>
      <c r="J38" s="301" t="s">
        <v>1827</v>
      </c>
      <c r="K38" s="305">
        <v>361000</v>
      </c>
    </row>
    <row r="39" spans="1:11" ht="15.95" customHeight="1" x14ac:dyDescent="0.25">
      <c r="A39" s="1179"/>
      <c r="B39" s="122"/>
      <c r="C39" s="122"/>
      <c r="D39" s="123"/>
      <c r="E39" s="123"/>
      <c r="F39" s="123"/>
      <c r="G39" s="122"/>
      <c r="H39" s="122"/>
      <c r="I39" s="122"/>
      <c r="J39" s="122"/>
      <c r="K39" s="124"/>
    </row>
    <row r="40" spans="1:11" ht="15.95" customHeight="1" x14ac:dyDescent="0.25">
      <c r="A40" s="1179"/>
      <c r="B40" s="122"/>
      <c r="C40" s="122"/>
      <c r="D40" s="123"/>
      <c r="E40" s="123"/>
      <c r="F40" s="123"/>
      <c r="G40" s="122"/>
      <c r="H40" s="122"/>
      <c r="I40" s="122"/>
      <c r="J40" s="122"/>
      <c r="K40" s="124"/>
    </row>
    <row r="41" spans="1:11" s="110" customFormat="1" ht="15.95" customHeight="1" x14ac:dyDescent="0.25">
      <c r="A41" s="1155" t="s">
        <v>192</v>
      </c>
      <c r="B41" s="134"/>
      <c r="C41" s="134"/>
      <c r="D41" s="135"/>
      <c r="E41" s="135"/>
      <c r="F41" s="135"/>
      <c r="G41" s="134"/>
      <c r="H41" s="134"/>
      <c r="I41" s="134"/>
      <c r="J41" s="134"/>
      <c r="K41" s="136">
        <f>SUM(K42)</f>
        <v>0</v>
      </c>
    </row>
    <row r="42" spans="1:11" s="110" customFormat="1" ht="15.95" customHeight="1" x14ac:dyDescent="0.25">
      <c r="A42" s="1181"/>
      <c r="B42" s="140"/>
      <c r="C42" s="140"/>
      <c r="D42" s="141"/>
      <c r="E42" s="141"/>
      <c r="F42" s="141"/>
      <c r="G42" s="140"/>
      <c r="H42" s="140"/>
      <c r="I42" s="140"/>
      <c r="J42" s="140"/>
      <c r="K42" s="142"/>
    </row>
    <row r="43" spans="1:11" ht="15.95" customHeight="1" x14ac:dyDescent="0.25">
      <c r="A43" s="1150" t="s">
        <v>193</v>
      </c>
      <c r="B43" s="119"/>
      <c r="C43" s="119"/>
      <c r="D43" s="125"/>
      <c r="E43" s="125"/>
      <c r="F43" s="125"/>
      <c r="G43" s="119"/>
      <c r="H43" s="119"/>
      <c r="I43" s="119"/>
      <c r="J43" s="119"/>
      <c r="K43" s="120">
        <f>SUM(K44:K48)</f>
        <v>6503125.7199999997</v>
      </c>
    </row>
    <row r="44" spans="1:11" s="181" customFormat="1" ht="15.95" customHeight="1" x14ac:dyDescent="0.25">
      <c r="A44" s="1182" t="s">
        <v>1860</v>
      </c>
      <c r="B44" s="309" t="s">
        <v>1861</v>
      </c>
      <c r="C44" s="308"/>
      <c r="D44" s="302"/>
      <c r="E44" s="302"/>
      <c r="F44" s="302"/>
      <c r="G44" s="301"/>
      <c r="H44" s="301"/>
      <c r="I44" s="301"/>
      <c r="J44" s="301" t="s">
        <v>1827</v>
      </c>
      <c r="K44" s="305">
        <f>1814488+200000+480000+723200+1147606.6+326831.12+35000</f>
        <v>4727125.72</v>
      </c>
    </row>
    <row r="45" spans="1:11" s="181" customFormat="1" ht="15.95" customHeight="1" x14ac:dyDescent="0.25">
      <c r="A45" s="1183" t="s">
        <v>1862</v>
      </c>
      <c r="B45" s="309" t="s">
        <v>1863</v>
      </c>
      <c r="C45" s="144" t="s">
        <v>1864</v>
      </c>
      <c r="D45" s="302"/>
      <c r="E45" s="302"/>
      <c r="F45" s="302"/>
      <c r="G45" s="301"/>
      <c r="H45" s="301"/>
      <c r="I45" s="301"/>
      <c r="J45" s="301" t="s">
        <v>1827</v>
      </c>
      <c r="K45" s="305">
        <v>1216000</v>
      </c>
    </row>
    <row r="46" spans="1:11" s="181" customFormat="1" ht="15.95" customHeight="1" x14ac:dyDescent="0.25">
      <c r="A46" s="1184" t="s">
        <v>1865</v>
      </c>
      <c r="B46" s="309" t="s">
        <v>1866</v>
      </c>
      <c r="C46" s="309" t="s">
        <v>1867</v>
      </c>
      <c r="D46" s="302"/>
      <c r="E46" s="302"/>
      <c r="F46" s="302"/>
      <c r="G46" s="301"/>
      <c r="H46" s="301"/>
      <c r="I46" s="301"/>
      <c r="J46" s="1185" t="s">
        <v>1868</v>
      </c>
      <c r="K46" s="305">
        <f>160000+400000</f>
        <v>560000</v>
      </c>
    </row>
    <row r="47" spans="1:11" s="181" customFormat="1" ht="15.95" customHeight="1" x14ac:dyDescent="0.25">
      <c r="A47" s="310"/>
      <c r="B47" s="301"/>
      <c r="C47" s="301"/>
      <c r="D47" s="302"/>
      <c r="E47" s="302"/>
      <c r="F47" s="302"/>
      <c r="G47" s="301"/>
      <c r="H47" s="301"/>
      <c r="I47" s="301"/>
      <c r="J47" s="301"/>
      <c r="K47" s="305"/>
    </row>
    <row r="48" spans="1:11" ht="15.95" customHeight="1" x14ac:dyDescent="0.25">
      <c r="A48" s="1179"/>
      <c r="B48" s="122"/>
      <c r="C48" s="122"/>
      <c r="D48" s="123"/>
      <c r="E48" s="123"/>
      <c r="F48" s="123"/>
      <c r="G48" s="122"/>
      <c r="H48" s="122"/>
      <c r="I48" s="122"/>
      <c r="J48" s="122"/>
      <c r="K48" s="124"/>
    </row>
    <row r="49" spans="1:11" ht="15.95" customHeight="1" x14ac:dyDescent="0.25">
      <c r="A49" s="1186" t="s">
        <v>197</v>
      </c>
      <c r="B49" s="150"/>
      <c r="C49" s="150"/>
      <c r="D49" s="151"/>
      <c r="E49" s="151"/>
      <c r="F49" s="151"/>
      <c r="G49" s="150"/>
      <c r="H49" s="150"/>
      <c r="I49" s="150"/>
      <c r="J49" s="150"/>
      <c r="K49" s="152">
        <f>+K8+K10+K18+K24+K33+K37+K41+K43</f>
        <v>28494168.120000001</v>
      </c>
    </row>
    <row r="50" spans="1:11" x14ac:dyDescent="0.25">
      <c r="A50" s="1187"/>
      <c r="B50" s="154"/>
      <c r="C50" s="154"/>
      <c r="D50" s="154"/>
      <c r="E50" s="154"/>
      <c r="F50" s="154"/>
      <c r="G50" s="154"/>
      <c r="H50" s="344"/>
      <c r="I50" s="344"/>
      <c r="J50" s="154"/>
      <c r="K50" s="154"/>
    </row>
  </sheetData>
  <mergeCells count="7">
    <mergeCell ref="K6:K7"/>
    <mergeCell ref="A6:A7"/>
    <mergeCell ref="B6:B7"/>
    <mergeCell ref="C6:C7"/>
    <mergeCell ref="E6:F6"/>
    <mergeCell ref="H6:I6"/>
    <mergeCell ref="J6:J7"/>
  </mergeCells>
  <pageMargins left="0.25" right="0.25" top="0.75" bottom="0.75" header="0.3" footer="0.3"/>
  <pageSetup paperSize="5"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4"/>
  <sheetViews>
    <sheetView workbookViewId="0">
      <pane xSplit="1" ySplit="12" topLeftCell="B13" activePane="bottomRight" state="frozen"/>
      <selection pane="topRight" activeCell="B1" sqref="B1"/>
      <selection pane="bottomLeft" activeCell="A13" sqref="A13"/>
      <selection pane="bottomRight"/>
    </sheetView>
  </sheetViews>
  <sheetFormatPr baseColWidth="10" defaultRowHeight="15" x14ac:dyDescent="0.25"/>
  <cols>
    <col min="1" max="1" width="71" style="229" customWidth="1"/>
    <col min="2" max="6" width="17.7109375" style="229" customWidth="1"/>
    <col min="7" max="7" width="19.42578125" style="229" customWidth="1"/>
    <col min="8" max="10" width="17.7109375" style="229" customWidth="1"/>
    <col min="11" max="11" width="23" style="229" customWidth="1"/>
    <col min="12" max="16384" width="11.42578125" style="229"/>
  </cols>
  <sheetData>
    <row r="1" spans="1:11" ht="12" customHeight="1" x14ac:dyDescent="0.25">
      <c r="A1" s="62" t="s">
        <v>198</v>
      </c>
      <c r="B1" s="228"/>
      <c r="C1" s="228"/>
      <c r="D1" s="228"/>
      <c r="E1" s="228"/>
      <c r="F1" s="228"/>
      <c r="G1" s="228"/>
      <c r="H1" s="228"/>
      <c r="I1" s="228"/>
      <c r="J1" s="228"/>
      <c r="K1" s="228"/>
    </row>
    <row r="2" spans="1:11" ht="12" customHeight="1" x14ac:dyDescent="0.25">
      <c r="A2" s="230" t="s">
        <v>107</v>
      </c>
      <c r="B2" s="231"/>
      <c r="C2" s="231"/>
      <c r="D2" s="231"/>
      <c r="E2" s="231"/>
      <c r="F2" s="231"/>
      <c r="G2" s="231"/>
      <c r="H2" s="231"/>
      <c r="I2" s="231"/>
      <c r="J2" s="231"/>
      <c r="K2" s="232" t="s">
        <v>109</v>
      </c>
    </row>
    <row r="3" spans="1:11" ht="12" customHeight="1" x14ac:dyDescent="0.25">
      <c r="A3" s="69" t="s">
        <v>199</v>
      </c>
      <c r="B3" s="231"/>
      <c r="C3" s="231"/>
      <c r="D3" s="231"/>
      <c r="E3" s="231"/>
      <c r="F3" s="231"/>
      <c r="G3" s="231"/>
      <c r="H3" s="231"/>
      <c r="I3" s="231"/>
      <c r="J3" s="231"/>
      <c r="K3" s="231"/>
    </row>
    <row r="4" spans="1:11" ht="12" customHeight="1" x14ac:dyDescent="0.25">
      <c r="A4" s="230" t="s">
        <v>111</v>
      </c>
      <c r="B4" s="231"/>
      <c r="C4" s="231"/>
      <c r="D4" s="231"/>
      <c r="E4" s="231"/>
      <c r="F4" s="231"/>
      <c r="G4" s="231"/>
      <c r="H4" s="231"/>
      <c r="I4" s="231"/>
      <c r="J4" s="231"/>
      <c r="K4" s="231"/>
    </row>
    <row r="5" spans="1:11" hidden="1" x14ac:dyDescent="0.25">
      <c r="A5" s="230"/>
      <c r="B5" s="231"/>
      <c r="C5" s="231"/>
      <c r="D5" s="231"/>
      <c r="E5" s="231"/>
      <c r="F5" s="231"/>
      <c r="G5" s="231"/>
      <c r="H5" s="231"/>
      <c r="I5" s="231"/>
      <c r="J5" s="231"/>
      <c r="K5" s="231"/>
    </row>
    <row r="6" spans="1:11" ht="15.75" hidden="1" x14ac:dyDescent="0.25">
      <c r="A6" s="59" t="s">
        <v>200</v>
      </c>
      <c r="B6" s="231"/>
      <c r="C6" s="231"/>
      <c r="D6" s="231"/>
      <c r="E6" s="231"/>
      <c r="F6" s="231"/>
      <c r="G6" s="231"/>
      <c r="H6" s="231"/>
      <c r="I6" s="231"/>
      <c r="J6" s="231"/>
      <c r="K6" s="231"/>
    </row>
    <row r="7" spans="1:11" ht="15.75" hidden="1" x14ac:dyDescent="0.25">
      <c r="A7" s="233" t="s">
        <v>201</v>
      </c>
    </row>
    <row r="8" spans="1:11" ht="15.75" hidden="1" x14ac:dyDescent="0.25">
      <c r="A8" s="233" t="s">
        <v>202</v>
      </c>
      <c r="D8" s="234"/>
      <c r="E8" s="58"/>
      <c r="F8" s="58"/>
      <c r="H8" s="58"/>
      <c r="I8" s="58"/>
      <c r="K8" s="234"/>
    </row>
    <row r="9" spans="1:11" hidden="1" x14ac:dyDescent="0.25">
      <c r="D9" s="234"/>
      <c r="E9" s="234"/>
      <c r="F9" s="234"/>
      <c r="H9" s="234"/>
      <c r="I9" s="234"/>
      <c r="K9" s="234"/>
    </row>
    <row r="10" spans="1:11" hidden="1" x14ac:dyDescent="0.25">
      <c r="A10" s="235" t="s">
        <v>112</v>
      </c>
      <c r="B10" s="235" t="s">
        <v>113</v>
      </c>
      <c r="C10" s="235" t="s">
        <v>114</v>
      </c>
      <c r="D10" s="235"/>
      <c r="E10" s="236" t="s">
        <v>115</v>
      </c>
      <c r="F10" s="236"/>
      <c r="G10" s="235" t="s">
        <v>116</v>
      </c>
      <c r="H10" s="57" t="s">
        <v>117</v>
      </c>
      <c r="I10" s="57"/>
      <c r="J10" s="235" t="s">
        <v>118</v>
      </c>
      <c r="K10" s="235" t="s">
        <v>119</v>
      </c>
    </row>
    <row r="11" spans="1:11" x14ac:dyDescent="0.25">
      <c r="A11" s="60" t="s">
        <v>120</v>
      </c>
      <c r="B11" s="72" t="s">
        <v>121</v>
      </c>
      <c r="C11" s="72" t="s">
        <v>122</v>
      </c>
      <c r="D11" s="72" t="s">
        <v>123</v>
      </c>
      <c r="E11" s="72" t="s">
        <v>124</v>
      </c>
      <c r="F11" s="72"/>
      <c r="G11" s="72" t="s">
        <v>125</v>
      </c>
      <c r="H11" s="72" t="s">
        <v>126</v>
      </c>
      <c r="I11" s="72"/>
      <c r="J11" s="72" t="s">
        <v>203</v>
      </c>
      <c r="K11" s="70" t="s">
        <v>128</v>
      </c>
    </row>
    <row r="12" spans="1:11" ht="23.25" customHeight="1" x14ac:dyDescent="0.25">
      <c r="A12" s="60"/>
      <c r="B12" s="72"/>
      <c r="C12" s="72"/>
      <c r="D12" s="72"/>
      <c r="E12" s="74" t="s">
        <v>129</v>
      </c>
      <c r="F12" s="74" t="s">
        <v>130</v>
      </c>
      <c r="G12" s="72"/>
      <c r="H12" s="74" t="s">
        <v>129</v>
      </c>
      <c r="I12" s="74" t="s">
        <v>130</v>
      </c>
      <c r="J12" s="72"/>
      <c r="K12" s="70"/>
    </row>
    <row r="13" spans="1:11" ht="23.25" customHeight="1" x14ac:dyDescent="0.25">
      <c r="A13" s="237" t="s">
        <v>204</v>
      </c>
      <c r="B13" s="238"/>
      <c r="C13" s="239"/>
      <c r="D13" s="239"/>
      <c r="E13" s="239"/>
      <c r="F13" s="239"/>
      <c r="G13" s="239"/>
      <c r="H13" s="239"/>
      <c r="I13" s="239"/>
      <c r="J13" s="239"/>
      <c r="K13" s="240">
        <f>+K16+K29+K34+K44+K50</f>
        <v>71750960</v>
      </c>
    </row>
    <row r="14" spans="1:11" ht="15.95" customHeight="1" x14ac:dyDescent="0.25">
      <c r="A14" s="189" t="s">
        <v>131</v>
      </c>
      <c r="B14" s="190"/>
      <c r="C14" s="190"/>
      <c r="D14" s="190"/>
      <c r="E14" s="190"/>
      <c r="F14" s="190"/>
      <c r="G14" s="190"/>
      <c r="H14" s="190"/>
      <c r="I14" s="190"/>
      <c r="J14" s="190"/>
      <c r="K14" s="382"/>
    </row>
    <row r="15" spans="1:11" s="243" customFormat="1" ht="19.5" customHeight="1" x14ac:dyDescent="0.25">
      <c r="A15" s="241">
        <v>0</v>
      </c>
      <c r="B15" s="242">
        <v>0</v>
      </c>
      <c r="C15" s="242">
        <v>0</v>
      </c>
      <c r="D15" s="65">
        <v>0</v>
      </c>
      <c r="E15" s="65">
        <v>0</v>
      </c>
      <c r="F15" s="65">
        <v>0</v>
      </c>
      <c r="G15" s="242">
        <v>0</v>
      </c>
      <c r="H15" s="242">
        <v>0</v>
      </c>
      <c r="I15" s="242">
        <v>0</v>
      </c>
      <c r="J15" s="242">
        <v>0</v>
      </c>
      <c r="K15" s="463"/>
    </row>
    <row r="16" spans="1:11" ht="15.95" customHeight="1" x14ac:dyDescent="0.25">
      <c r="A16" s="189" t="s">
        <v>132</v>
      </c>
      <c r="B16" s="190"/>
      <c r="C16" s="190"/>
      <c r="D16" s="191"/>
      <c r="E16" s="191"/>
      <c r="F16" s="191"/>
      <c r="G16" s="190"/>
      <c r="H16" s="464"/>
      <c r="I16" s="464"/>
      <c r="J16" s="190"/>
      <c r="K16" s="382">
        <f>SUM(K17:K28)</f>
        <v>30883360</v>
      </c>
    </row>
    <row r="17" spans="1:11" ht="15.95" customHeight="1" x14ac:dyDescent="0.25">
      <c r="A17" s="244" t="s">
        <v>205</v>
      </c>
      <c r="B17" s="197" t="s">
        <v>206</v>
      </c>
      <c r="C17" s="245" t="s">
        <v>207</v>
      </c>
      <c r="D17" s="196">
        <v>0.01</v>
      </c>
      <c r="E17" s="465">
        <v>5.0000000000000001E-3</v>
      </c>
      <c r="F17" s="196">
        <v>0.05</v>
      </c>
      <c r="G17" s="246"/>
      <c r="H17" s="466"/>
      <c r="I17" s="467"/>
      <c r="J17" s="197" t="s">
        <v>208</v>
      </c>
      <c r="K17" s="387">
        <v>10676000</v>
      </c>
    </row>
    <row r="18" spans="1:11" ht="15.95" customHeight="1" x14ac:dyDescent="0.25">
      <c r="A18" s="244" t="s">
        <v>209</v>
      </c>
      <c r="B18" s="242">
        <v>0</v>
      </c>
      <c r="C18" s="245" t="s">
        <v>210</v>
      </c>
      <c r="D18" s="65">
        <v>0</v>
      </c>
      <c r="E18" s="65">
        <v>0</v>
      </c>
      <c r="F18" s="65">
        <v>0</v>
      </c>
      <c r="G18" s="246"/>
      <c r="H18" s="246"/>
      <c r="I18" s="246"/>
      <c r="J18" s="197" t="s">
        <v>211</v>
      </c>
      <c r="K18" s="387">
        <v>7760000</v>
      </c>
    </row>
    <row r="19" spans="1:11" s="251" customFormat="1" ht="15.95" customHeight="1" x14ac:dyDescent="0.25">
      <c r="A19" s="248" t="s">
        <v>212</v>
      </c>
      <c r="B19" s="249" t="s">
        <v>206</v>
      </c>
      <c r="C19" s="250" t="s">
        <v>210</v>
      </c>
      <c r="D19" s="468">
        <v>8.6956000000000006E-2</v>
      </c>
      <c r="E19" s="469">
        <v>0</v>
      </c>
      <c r="F19" s="469">
        <v>0</v>
      </c>
      <c r="G19" s="469">
        <v>0</v>
      </c>
      <c r="H19" s="469">
        <v>0</v>
      </c>
      <c r="I19" s="469">
        <v>0</v>
      </c>
      <c r="J19" s="249" t="s">
        <v>213</v>
      </c>
      <c r="K19" s="470">
        <v>6000000</v>
      </c>
    </row>
    <row r="20" spans="1:11" s="479" customFormat="1" ht="28.5" customHeight="1" x14ac:dyDescent="0.25">
      <c r="A20" s="471" t="s">
        <v>214</v>
      </c>
      <c r="B20" s="472" t="s">
        <v>215</v>
      </c>
      <c r="C20" s="473" t="s">
        <v>216</v>
      </c>
      <c r="D20" s="474">
        <v>0</v>
      </c>
      <c r="E20" s="475"/>
      <c r="F20" s="475"/>
      <c r="G20" s="474">
        <v>0</v>
      </c>
      <c r="H20" s="476">
        <v>1000</v>
      </c>
      <c r="I20" s="476"/>
      <c r="J20" s="477" t="s">
        <v>217</v>
      </c>
      <c r="K20" s="478">
        <v>4800000</v>
      </c>
    </row>
    <row r="21" spans="1:11" s="252" customFormat="1" ht="1.5" customHeight="1" x14ac:dyDescent="0.25">
      <c r="A21" s="480"/>
      <c r="B21" s="481">
        <v>0</v>
      </c>
      <c r="C21" s="481">
        <v>0</v>
      </c>
      <c r="D21" s="481">
        <v>0</v>
      </c>
      <c r="E21" s="481">
        <v>0</v>
      </c>
      <c r="F21" s="481">
        <v>0</v>
      </c>
      <c r="G21" s="247"/>
      <c r="H21" s="481">
        <v>0</v>
      </c>
      <c r="I21" s="481">
        <v>0</v>
      </c>
      <c r="J21" s="481">
        <v>0</v>
      </c>
      <c r="K21" s="481">
        <v>0</v>
      </c>
    </row>
    <row r="22" spans="1:11" s="252" customFormat="1" ht="19.5" hidden="1" customHeight="1" x14ac:dyDescent="0.25">
      <c r="A22" s="480"/>
      <c r="B22" s="481">
        <v>0</v>
      </c>
      <c r="C22" s="481">
        <v>0</v>
      </c>
      <c r="D22" s="253"/>
      <c r="E22" s="481">
        <v>0</v>
      </c>
      <c r="F22" s="481">
        <v>0</v>
      </c>
      <c r="G22" s="247"/>
      <c r="H22" s="481">
        <v>0</v>
      </c>
      <c r="I22" s="481">
        <v>0</v>
      </c>
      <c r="J22" s="481">
        <v>0</v>
      </c>
      <c r="K22" s="481">
        <v>0</v>
      </c>
    </row>
    <row r="23" spans="1:11" s="252" customFormat="1" ht="19.5" hidden="1" customHeight="1" x14ac:dyDescent="0.25">
      <c r="A23" s="480"/>
      <c r="B23" s="481">
        <v>0</v>
      </c>
      <c r="C23" s="481">
        <v>0</v>
      </c>
      <c r="D23" s="253"/>
      <c r="E23" s="481">
        <v>0</v>
      </c>
      <c r="F23" s="481">
        <v>0</v>
      </c>
      <c r="G23" s="247"/>
      <c r="H23" s="481">
        <v>0</v>
      </c>
      <c r="I23" s="481">
        <v>0</v>
      </c>
      <c r="J23" s="481">
        <v>0</v>
      </c>
      <c r="K23" s="481">
        <v>0</v>
      </c>
    </row>
    <row r="24" spans="1:11" s="252" customFormat="1" ht="19.5" hidden="1" customHeight="1" x14ac:dyDescent="0.25">
      <c r="A24" s="480"/>
      <c r="B24" s="481">
        <v>0</v>
      </c>
      <c r="C24" s="481">
        <v>0</v>
      </c>
      <c r="D24" s="253"/>
      <c r="E24" s="481">
        <v>0</v>
      </c>
      <c r="F24" s="481">
        <v>0</v>
      </c>
      <c r="G24" s="247"/>
      <c r="H24" s="481">
        <v>0</v>
      </c>
      <c r="I24" s="481">
        <v>0</v>
      </c>
      <c r="J24" s="481">
        <v>0</v>
      </c>
      <c r="K24" s="481">
        <v>0</v>
      </c>
    </row>
    <row r="25" spans="1:11" s="252" customFormat="1" ht="19.5" hidden="1" customHeight="1" x14ac:dyDescent="0.25">
      <c r="A25" s="480"/>
      <c r="B25" s="481">
        <v>0</v>
      </c>
      <c r="C25" s="481">
        <v>0</v>
      </c>
      <c r="D25" s="253"/>
      <c r="E25" s="481">
        <v>0</v>
      </c>
      <c r="F25" s="481">
        <v>0</v>
      </c>
      <c r="G25" s="247"/>
      <c r="H25" s="481">
        <v>0</v>
      </c>
      <c r="I25" s="481">
        <v>0</v>
      </c>
      <c r="J25" s="481">
        <v>0</v>
      </c>
      <c r="K25" s="481">
        <v>0</v>
      </c>
    </row>
    <row r="26" spans="1:11" s="252" customFormat="1" ht="19.5" hidden="1" customHeight="1" x14ac:dyDescent="0.25">
      <c r="A26" s="254"/>
      <c r="B26" s="482" t="s">
        <v>218</v>
      </c>
      <c r="C26" s="481">
        <v>0</v>
      </c>
      <c r="D26" s="481">
        <v>0</v>
      </c>
      <c r="E26" s="481">
        <v>0</v>
      </c>
      <c r="F26" s="481">
        <v>0</v>
      </c>
      <c r="G26" s="247"/>
      <c r="H26" s="255">
        <v>0</v>
      </c>
      <c r="I26" s="481">
        <v>0</v>
      </c>
      <c r="J26" s="481">
        <v>0</v>
      </c>
      <c r="K26" s="481">
        <v>0</v>
      </c>
    </row>
    <row r="27" spans="1:11" s="252" customFormat="1" ht="19.5" hidden="1" customHeight="1" x14ac:dyDescent="0.25">
      <c r="A27" s="254"/>
      <c r="B27" s="482"/>
      <c r="C27" s="481"/>
      <c r="D27" s="481"/>
      <c r="E27" s="481"/>
      <c r="F27" s="481"/>
      <c r="G27" s="247"/>
      <c r="H27" s="255"/>
      <c r="I27" s="481"/>
      <c r="J27" s="481"/>
      <c r="K27" s="481"/>
    </row>
    <row r="28" spans="1:11" ht="20.25" customHeight="1" x14ac:dyDescent="0.25">
      <c r="A28" s="244" t="s">
        <v>219</v>
      </c>
      <c r="B28" s="197" t="s">
        <v>220</v>
      </c>
      <c r="C28" s="256" t="s">
        <v>216</v>
      </c>
      <c r="D28" s="196">
        <v>0.1</v>
      </c>
      <c r="E28" s="483">
        <v>0</v>
      </c>
      <c r="F28" s="483">
        <v>0</v>
      </c>
      <c r="G28" s="483">
        <v>0</v>
      </c>
      <c r="H28" s="483">
        <v>0</v>
      </c>
      <c r="I28" s="483">
        <v>0</v>
      </c>
      <c r="J28" s="197" t="s">
        <v>221</v>
      </c>
      <c r="K28" s="388">
        <v>1647360</v>
      </c>
    </row>
    <row r="29" spans="1:11" ht="15.95" customHeight="1" x14ac:dyDescent="0.25">
      <c r="A29" s="189" t="s">
        <v>149</v>
      </c>
      <c r="B29" s="190"/>
      <c r="C29" s="191"/>
      <c r="D29" s="191"/>
      <c r="E29" s="191"/>
      <c r="F29" s="191"/>
      <c r="G29" s="190"/>
      <c r="H29" s="190"/>
      <c r="I29" s="190"/>
      <c r="J29" s="190"/>
      <c r="K29" s="382">
        <f>SUM(K30:K33)</f>
        <v>13300000</v>
      </c>
    </row>
    <row r="30" spans="1:11" s="251" customFormat="1" ht="13.5" customHeight="1" x14ac:dyDescent="0.25">
      <c r="A30" s="244" t="s">
        <v>222</v>
      </c>
      <c r="B30" s="256" t="s">
        <v>223</v>
      </c>
      <c r="C30" s="256" t="s">
        <v>224</v>
      </c>
      <c r="D30" s="483">
        <v>0</v>
      </c>
      <c r="E30" s="483">
        <v>0</v>
      </c>
      <c r="F30" s="483">
        <v>0</v>
      </c>
      <c r="G30" s="257">
        <v>5850</v>
      </c>
      <c r="H30" s="483">
        <v>0</v>
      </c>
      <c r="I30" s="483">
        <v>0</v>
      </c>
      <c r="J30" s="249" t="s">
        <v>225</v>
      </c>
      <c r="K30" s="484">
        <v>8000000</v>
      </c>
    </row>
    <row r="31" spans="1:11" s="251" customFormat="1" ht="15" customHeight="1" x14ac:dyDescent="0.25">
      <c r="A31" s="248" t="s">
        <v>226</v>
      </c>
      <c r="B31" s="485"/>
      <c r="C31" s="485"/>
      <c r="D31" s="486"/>
      <c r="E31" s="486"/>
      <c r="F31" s="486"/>
      <c r="G31" s="257"/>
      <c r="H31" s="486"/>
      <c r="I31" s="486"/>
      <c r="J31" s="249" t="s">
        <v>227</v>
      </c>
      <c r="K31" s="484">
        <v>5300000</v>
      </c>
    </row>
    <row r="32" spans="1:11" s="251" customFormat="1" ht="14.25" hidden="1" customHeight="1" x14ac:dyDescent="0.25">
      <c r="A32" s="248" t="s">
        <v>228</v>
      </c>
      <c r="B32" s="485"/>
      <c r="C32" s="485"/>
      <c r="D32" s="486"/>
      <c r="E32" s="486"/>
      <c r="F32" s="486"/>
      <c r="G32" s="257"/>
      <c r="H32" s="486"/>
      <c r="I32" s="486"/>
      <c r="J32" s="249"/>
      <c r="K32" s="484">
        <v>0</v>
      </c>
    </row>
    <row r="33" spans="1:11" s="251" customFormat="1" ht="15.75" customHeight="1" x14ac:dyDescent="0.25">
      <c r="A33" s="248" t="s">
        <v>229</v>
      </c>
      <c r="B33" s="249" t="s">
        <v>230</v>
      </c>
      <c r="C33" s="256" t="s">
        <v>231</v>
      </c>
      <c r="D33" s="242">
        <v>0</v>
      </c>
      <c r="E33" s="242">
        <v>0</v>
      </c>
      <c r="F33" s="242">
        <v>0</v>
      </c>
      <c r="G33" s="257">
        <v>8000</v>
      </c>
      <c r="H33" s="242">
        <v>0</v>
      </c>
      <c r="I33" s="242">
        <v>0</v>
      </c>
      <c r="J33" s="249" t="s">
        <v>232</v>
      </c>
      <c r="K33" s="484">
        <v>0</v>
      </c>
    </row>
    <row r="34" spans="1:11" ht="15.95" customHeight="1" x14ac:dyDescent="0.25">
      <c r="A34" s="189" t="s">
        <v>155</v>
      </c>
      <c r="B34" s="190"/>
      <c r="C34" s="190"/>
      <c r="D34" s="191"/>
      <c r="E34" s="191"/>
      <c r="F34" s="191"/>
      <c r="G34" s="190"/>
      <c r="H34" s="190"/>
      <c r="I34" s="190"/>
      <c r="J34" s="190"/>
      <c r="K34" s="382">
        <f>SUM(K35:K41)</f>
        <v>13300000</v>
      </c>
    </row>
    <row r="35" spans="1:11" s="251" customFormat="1" ht="15.95" customHeight="1" x14ac:dyDescent="0.25">
      <c r="A35" s="248" t="s">
        <v>233</v>
      </c>
      <c r="B35" s="250" t="s">
        <v>234</v>
      </c>
      <c r="C35" s="250" t="s">
        <v>235</v>
      </c>
      <c r="D35" s="469">
        <v>0</v>
      </c>
      <c r="E35" s="469">
        <v>0</v>
      </c>
      <c r="F35" s="469">
        <v>0</v>
      </c>
      <c r="G35" s="249"/>
      <c r="H35" s="257" t="s">
        <v>236</v>
      </c>
      <c r="I35" s="257" t="s">
        <v>237</v>
      </c>
      <c r="J35" s="249" t="s">
        <v>238</v>
      </c>
      <c r="K35" s="484">
        <v>8700000</v>
      </c>
    </row>
    <row r="36" spans="1:11" ht="15.95" customHeight="1" x14ac:dyDescent="0.25">
      <c r="A36" s="244" t="s">
        <v>183</v>
      </c>
      <c r="B36" s="197" t="s">
        <v>184</v>
      </c>
      <c r="C36" s="245" t="s">
        <v>185</v>
      </c>
      <c r="D36" s="65">
        <v>0</v>
      </c>
      <c r="E36" s="65">
        <v>0</v>
      </c>
      <c r="F36" s="65">
        <v>0</v>
      </c>
      <c r="G36" s="65">
        <v>0</v>
      </c>
      <c r="H36" s="487">
        <v>100</v>
      </c>
      <c r="I36" s="487">
        <v>4400</v>
      </c>
      <c r="J36" s="197" t="s">
        <v>239</v>
      </c>
      <c r="K36" s="388">
        <v>2160000</v>
      </c>
    </row>
    <row r="37" spans="1:11" s="251" customFormat="1" ht="15.95" customHeight="1" x14ac:dyDescent="0.25">
      <c r="A37" s="248" t="s">
        <v>240</v>
      </c>
      <c r="B37" s="258" t="s">
        <v>241</v>
      </c>
      <c r="C37" s="258" t="s">
        <v>242</v>
      </c>
      <c r="D37" s="469">
        <v>0</v>
      </c>
      <c r="E37" s="469">
        <v>0</v>
      </c>
      <c r="F37" s="469">
        <v>0</v>
      </c>
      <c r="G37" s="469">
        <v>0</v>
      </c>
      <c r="H37" s="257">
        <v>7000</v>
      </c>
      <c r="I37" s="257">
        <v>110000</v>
      </c>
      <c r="J37" s="249" t="s">
        <v>243</v>
      </c>
      <c r="K37" s="484">
        <v>1000000</v>
      </c>
    </row>
    <row r="38" spans="1:11" ht="15.95" customHeight="1" x14ac:dyDescent="0.25">
      <c r="A38" s="244" t="s">
        <v>244</v>
      </c>
      <c r="B38" s="197" t="s">
        <v>245</v>
      </c>
      <c r="C38" s="245" t="s">
        <v>210</v>
      </c>
      <c r="D38" s="196">
        <v>0.01</v>
      </c>
      <c r="E38" s="65">
        <v>0</v>
      </c>
      <c r="F38" s="65">
        <v>0</v>
      </c>
      <c r="G38" s="65">
        <v>0</v>
      </c>
      <c r="H38" s="65">
        <v>0</v>
      </c>
      <c r="I38" s="65">
        <v>0</v>
      </c>
      <c r="J38" s="197" t="s">
        <v>246</v>
      </c>
      <c r="K38" s="388">
        <v>800000</v>
      </c>
    </row>
    <row r="39" spans="1:11" ht="15.95" customHeight="1" x14ac:dyDescent="0.25">
      <c r="A39" s="244" t="s">
        <v>247</v>
      </c>
      <c r="B39" s="197" t="s">
        <v>157</v>
      </c>
      <c r="C39" s="65">
        <v>0</v>
      </c>
      <c r="D39" s="466">
        <v>2.9999999999999997E-4</v>
      </c>
      <c r="E39" s="65">
        <v>0</v>
      </c>
      <c r="F39" s="65">
        <v>0</v>
      </c>
      <c r="G39" s="65">
        <v>0</v>
      </c>
      <c r="H39" s="257"/>
      <c r="I39" s="257"/>
      <c r="J39" s="197" t="s">
        <v>248</v>
      </c>
      <c r="K39" s="388">
        <v>500000</v>
      </c>
    </row>
    <row r="40" spans="1:11" ht="19.5" customHeight="1" x14ac:dyDescent="0.25">
      <c r="A40" s="244" t="s">
        <v>249</v>
      </c>
      <c r="B40" s="65">
        <v>0</v>
      </c>
      <c r="C40" s="259" t="s">
        <v>250</v>
      </c>
      <c r="D40" s="65">
        <v>0</v>
      </c>
      <c r="E40" s="65">
        <v>0</v>
      </c>
      <c r="F40" s="65">
        <v>0</v>
      </c>
      <c r="G40" s="246"/>
      <c r="H40" s="257">
        <v>800</v>
      </c>
      <c r="I40" s="257">
        <v>1500</v>
      </c>
      <c r="J40" s="197" t="s">
        <v>251</v>
      </c>
      <c r="K40" s="388">
        <v>40000</v>
      </c>
    </row>
    <row r="41" spans="1:11" ht="15.95" customHeight="1" x14ac:dyDescent="0.25">
      <c r="A41" s="244" t="s">
        <v>179</v>
      </c>
      <c r="B41" s="65">
        <v>0</v>
      </c>
      <c r="C41" s="245" t="s">
        <v>252</v>
      </c>
      <c r="D41" s="65">
        <v>0</v>
      </c>
      <c r="E41" s="65">
        <v>0</v>
      </c>
      <c r="F41" s="65">
        <v>0</v>
      </c>
      <c r="G41" s="246"/>
      <c r="H41" s="65">
        <v>0</v>
      </c>
      <c r="I41" s="65">
        <v>0</v>
      </c>
      <c r="J41" s="197" t="s">
        <v>253</v>
      </c>
      <c r="K41" s="388">
        <v>100000</v>
      </c>
    </row>
    <row r="42" spans="1:11" ht="15.95" customHeight="1" x14ac:dyDescent="0.25">
      <c r="A42" s="189" t="s">
        <v>190</v>
      </c>
      <c r="B42" s="190"/>
      <c r="C42" s="190"/>
      <c r="D42" s="191"/>
      <c r="E42" s="191"/>
      <c r="F42" s="191"/>
      <c r="G42" s="190"/>
      <c r="H42" s="190"/>
      <c r="I42" s="190"/>
      <c r="J42" s="190"/>
      <c r="K42" s="382">
        <f>SUM(K43:K43)</f>
        <v>0</v>
      </c>
    </row>
    <row r="43" spans="1:11" ht="3.75" customHeight="1" x14ac:dyDescent="0.25">
      <c r="A43" s="65">
        <v>0</v>
      </c>
      <c r="B43" s="65">
        <v>0</v>
      </c>
      <c r="C43" s="65">
        <v>0</v>
      </c>
      <c r="D43" s="65">
        <v>0</v>
      </c>
      <c r="E43" s="65">
        <v>0</v>
      </c>
      <c r="F43" s="65">
        <v>0</v>
      </c>
      <c r="G43" s="65">
        <v>0</v>
      </c>
      <c r="H43" s="65">
        <v>0</v>
      </c>
      <c r="I43" s="65">
        <v>0</v>
      </c>
      <c r="J43" s="65">
        <v>0</v>
      </c>
      <c r="K43" s="383">
        <v>0</v>
      </c>
    </row>
    <row r="44" spans="1:11" ht="15.95" customHeight="1" x14ac:dyDescent="0.25">
      <c r="A44" s="189" t="s">
        <v>191</v>
      </c>
      <c r="B44" s="190"/>
      <c r="C44" s="190"/>
      <c r="D44" s="191"/>
      <c r="E44" s="191"/>
      <c r="F44" s="191"/>
      <c r="G44" s="190"/>
      <c r="H44" s="190"/>
      <c r="I44" s="190"/>
      <c r="J44" s="190"/>
      <c r="K44" s="382">
        <f>SUM(K45:K47)</f>
        <v>1500000</v>
      </c>
    </row>
    <row r="45" spans="1:11" ht="20.25" customHeight="1" x14ac:dyDescent="0.25">
      <c r="A45" s="244" t="s">
        <v>254</v>
      </c>
      <c r="B45" s="197" t="s">
        <v>255</v>
      </c>
      <c r="C45" s="65">
        <v>0</v>
      </c>
      <c r="D45" s="488" t="s">
        <v>256</v>
      </c>
      <c r="E45" s="65">
        <v>0</v>
      </c>
      <c r="F45" s="65">
        <v>0</v>
      </c>
      <c r="G45" s="65">
        <v>0</v>
      </c>
      <c r="H45" s="65">
        <v>0</v>
      </c>
      <c r="I45" s="65">
        <v>0</v>
      </c>
      <c r="J45" s="192" t="s">
        <v>257</v>
      </c>
      <c r="K45" s="388">
        <v>500000</v>
      </c>
    </row>
    <row r="46" spans="1:11" ht="15.95" customHeight="1" x14ac:dyDescent="0.25">
      <c r="A46" s="244" t="s">
        <v>258</v>
      </c>
      <c r="B46" s="192" t="s">
        <v>259</v>
      </c>
      <c r="C46" s="489" t="s">
        <v>260</v>
      </c>
      <c r="D46" s="65">
        <v>0</v>
      </c>
      <c r="E46" s="65">
        <v>0</v>
      </c>
      <c r="F46" s="65">
        <v>0</v>
      </c>
      <c r="G46" s="65">
        <v>0</v>
      </c>
      <c r="H46" s="246" t="s">
        <v>261</v>
      </c>
      <c r="I46" s="246" t="s">
        <v>262</v>
      </c>
      <c r="J46" s="197" t="s">
        <v>263</v>
      </c>
      <c r="K46" s="388">
        <v>500000</v>
      </c>
    </row>
    <row r="47" spans="1:11" ht="15.95" customHeight="1" x14ac:dyDescent="0.25">
      <c r="A47" s="244" t="s">
        <v>264</v>
      </c>
      <c r="B47" s="197" t="s">
        <v>265</v>
      </c>
      <c r="C47" s="489" t="s">
        <v>260</v>
      </c>
      <c r="D47" s="65">
        <v>0</v>
      </c>
      <c r="E47" s="65">
        <v>0</v>
      </c>
      <c r="F47" s="65">
        <v>0</v>
      </c>
      <c r="G47" s="65">
        <v>0</v>
      </c>
      <c r="H47" s="246">
        <v>1700</v>
      </c>
      <c r="I47" s="246">
        <v>22000</v>
      </c>
      <c r="J47" s="197" t="s">
        <v>266</v>
      </c>
      <c r="K47" s="388">
        <v>500000</v>
      </c>
    </row>
    <row r="48" spans="1:11" ht="15.95" customHeight="1" x14ac:dyDescent="0.25">
      <c r="A48" s="189" t="s">
        <v>192</v>
      </c>
      <c r="B48" s="190"/>
      <c r="C48" s="190"/>
      <c r="D48" s="191"/>
      <c r="E48" s="191"/>
      <c r="F48" s="191"/>
      <c r="G48" s="190"/>
      <c r="H48" s="190"/>
      <c r="I48" s="190"/>
      <c r="J48" s="190"/>
      <c r="K48" s="382">
        <f>SUM(K49)</f>
        <v>0</v>
      </c>
    </row>
    <row r="49" spans="1:11" ht="4.5" customHeight="1" x14ac:dyDescent="0.25">
      <c r="A49" s="65">
        <v>0</v>
      </c>
      <c r="B49" s="65">
        <v>0</v>
      </c>
      <c r="C49" s="65">
        <v>0</v>
      </c>
      <c r="D49" s="65">
        <v>0</v>
      </c>
      <c r="E49" s="65">
        <v>0</v>
      </c>
      <c r="F49" s="65">
        <v>0</v>
      </c>
      <c r="G49" s="65">
        <v>0</v>
      </c>
      <c r="H49" s="65">
        <v>0</v>
      </c>
      <c r="I49" s="65">
        <v>0</v>
      </c>
      <c r="J49" s="65">
        <v>0</v>
      </c>
      <c r="K49" s="383">
        <v>0</v>
      </c>
    </row>
    <row r="50" spans="1:11" ht="15.95" customHeight="1" x14ac:dyDescent="0.25">
      <c r="A50" s="189" t="s">
        <v>193</v>
      </c>
      <c r="B50" s="190"/>
      <c r="C50" s="190"/>
      <c r="D50" s="191"/>
      <c r="E50" s="191"/>
      <c r="F50" s="191"/>
      <c r="G50" s="190"/>
      <c r="H50" s="190"/>
      <c r="I50" s="190"/>
      <c r="J50" s="190"/>
      <c r="K50" s="382">
        <f>SUM(K51:K55)</f>
        <v>12767600</v>
      </c>
    </row>
    <row r="51" spans="1:11" s="251" customFormat="1" ht="15.95" customHeight="1" x14ac:dyDescent="0.25">
      <c r="A51" s="248" t="s">
        <v>267</v>
      </c>
      <c r="B51" s="259" t="s">
        <v>268</v>
      </c>
      <c r="C51" s="490" t="s">
        <v>269</v>
      </c>
      <c r="D51" s="467">
        <v>0.34</v>
      </c>
      <c r="E51" s="65">
        <v>0</v>
      </c>
      <c r="F51" s="65">
        <v>0</v>
      </c>
      <c r="G51" s="65">
        <v>0</v>
      </c>
      <c r="H51" s="65">
        <v>0</v>
      </c>
      <c r="I51" s="65">
        <v>0</v>
      </c>
      <c r="J51" s="65">
        <v>0</v>
      </c>
      <c r="K51" s="484">
        <v>5500000</v>
      </c>
    </row>
    <row r="52" spans="1:11" s="251" customFormat="1" ht="15.95" customHeight="1" x14ac:dyDescent="0.25">
      <c r="A52" s="248" t="s">
        <v>270</v>
      </c>
      <c r="B52" s="490" t="s">
        <v>271</v>
      </c>
      <c r="C52" s="65">
        <v>0</v>
      </c>
      <c r="D52" s="65">
        <v>0</v>
      </c>
      <c r="E52" s="65">
        <v>0</v>
      </c>
      <c r="F52" s="65">
        <v>0</v>
      </c>
      <c r="G52" s="65">
        <v>0</v>
      </c>
      <c r="H52" s="65">
        <v>0</v>
      </c>
      <c r="I52" s="65">
        <v>0</v>
      </c>
      <c r="J52" s="65">
        <v>0</v>
      </c>
      <c r="K52" s="484">
        <v>4090000</v>
      </c>
    </row>
    <row r="53" spans="1:11" s="251" customFormat="1" ht="15.95" customHeight="1" x14ac:dyDescent="0.25">
      <c r="A53" s="248" t="s">
        <v>272</v>
      </c>
      <c r="B53" s="250" t="s">
        <v>273</v>
      </c>
      <c r="C53" s="250" t="s">
        <v>210</v>
      </c>
      <c r="D53" s="465"/>
      <c r="E53" s="65">
        <v>0</v>
      </c>
      <c r="F53" s="65">
        <v>0</v>
      </c>
      <c r="G53" s="65">
        <v>0</v>
      </c>
      <c r="H53" s="65">
        <v>0</v>
      </c>
      <c r="I53" s="65">
        <v>0</v>
      </c>
      <c r="J53" s="249" t="s">
        <v>274</v>
      </c>
      <c r="K53" s="484">
        <v>2000000</v>
      </c>
    </row>
    <row r="54" spans="1:11" s="251" customFormat="1" ht="15.95" customHeight="1" x14ac:dyDescent="0.25">
      <c r="A54" s="248" t="s">
        <v>275</v>
      </c>
      <c r="B54" s="249" t="s">
        <v>276</v>
      </c>
      <c r="C54" s="250" t="s">
        <v>277</v>
      </c>
      <c r="D54" s="65">
        <v>0</v>
      </c>
      <c r="E54" s="65">
        <v>0</v>
      </c>
      <c r="F54" s="65">
        <v>0</v>
      </c>
      <c r="G54" s="65">
        <v>0</v>
      </c>
      <c r="H54" s="257">
        <v>7620</v>
      </c>
      <c r="I54" s="257">
        <v>24765</v>
      </c>
      <c r="J54" s="249" t="s">
        <v>278</v>
      </c>
      <c r="K54" s="484">
        <v>1000000</v>
      </c>
    </row>
    <row r="55" spans="1:11" s="251" customFormat="1" ht="15.95" customHeight="1" x14ac:dyDescent="0.25">
      <c r="A55" s="248" t="s">
        <v>279</v>
      </c>
      <c r="B55" s="250" t="s">
        <v>280</v>
      </c>
      <c r="C55" s="250" t="s">
        <v>210</v>
      </c>
      <c r="D55" s="465">
        <v>0.378</v>
      </c>
      <c r="E55" s="65">
        <v>0</v>
      </c>
      <c r="F55" s="65">
        <v>0</v>
      </c>
      <c r="G55" s="65">
        <v>0</v>
      </c>
      <c r="H55" s="65">
        <v>0</v>
      </c>
      <c r="I55" s="65">
        <v>0</v>
      </c>
      <c r="J55" s="249" t="s">
        <v>281</v>
      </c>
      <c r="K55" s="484">
        <v>177600</v>
      </c>
    </row>
    <row r="56" spans="1:11" s="251" customFormat="1" ht="15.95" hidden="1" customHeight="1" x14ac:dyDescent="0.25">
      <c r="A56" s="248"/>
      <c r="B56" s="250"/>
      <c r="C56" s="250"/>
      <c r="D56" s="467"/>
      <c r="E56" s="65"/>
      <c r="F56" s="65"/>
      <c r="G56" s="65"/>
      <c r="H56" s="65"/>
      <c r="I56" s="65"/>
      <c r="J56" s="249"/>
      <c r="K56" s="484"/>
    </row>
    <row r="57" spans="1:11" s="251" customFormat="1" ht="15.95" customHeight="1" x14ac:dyDescent="0.25">
      <c r="A57" s="260" t="s">
        <v>282</v>
      </c>
      <c r="B57" s="261"/>
      <c r="C57" s="261"/>
      <c r="D57" s="491"/>
      <c r="E57" s="492"/>
      <c r="F57" s="492"/>
      <c r="G57" s="492"/>
      <c r="H57" s="492"/>
      <c r="I57" s="492"/>
      <c r="J57" s="262"/>
      <c r="K57" s="493">
        <f>SUM(K58:K63)</f>
        <v>100550000</v>
      </c>
    </row>
    <row r="58" spans="1:11" s="251" customFormat="1" ht="15.95" customHeight="1" x14ac:dyDescent="0.25">
      <c r="A58" s="260" t="s">
        <v>283</v>
      </c>
      <c r="B58" s="263"/>
      <c r="C58" s="263"/>
      <c r="D58" s="494"/>
      <c r="E58" s="495"/>
      <c r="F58" s="495"/>
      <c r="G58" s="495"/>
      <c r="H58" s="495"/>
      <c r="I58" s="495"/>
      <c r="J58" s="264"/>
      <c r="K58" s="496"/>
    </row>
    <row r="59" spans="1:11" s="251" customFormat="1" ht="15.95" customHeight="1" x14ac:dyDescent="0.25">
      <c r="A59" s="497" t="s">
        <v>267</v>
      </c>
      <c r="B59" s="259" t="s">
        <v>268</v>
      </c>
      <c r="C59" s="250" t="s">
        <v>210</v>
      </c>
      <c r="D59" s="467">
        <v>0.48499999999999999</v>
      </c>
      <c r="E59" s="65">
        <v>0</v>
      </c>
      <c r="F59" s="65">
        <v>0</v>
      </c>
      <c r="G59" s="65">
        <v>0</v>
      </c>
      <c r="H59" s="65">
        <v>0</v>
      </c>
      <c r="I59" s="65">
        <v>0</v>
      </c>
      <c r="J59" s="65">
        <v>0</v>
      </c>
      <c r="K59" s="484">
        <v>94000000</v>
      </c>
    </row>
    <row r="60" spans="1:11" s="251" customFormat="1" ht="19.5" customHeight="1" x14ac:dyDescent="0.25">
      <c r="A60" s="497" t="s">
        <v>284</v>
      </c>
      <c r="B60" s="265" t="s">
        <v>285</v>
      </c>
      <c r="C60" s="250" t="s">
        <v>210</v>
      </c>
      <c r="D60" s="65">
        <v>0</v>
      </c>
      <c r="E60" s="65">
        <v>0</v>
      </c>
      <c r="F60" s="65">
        <v>0</v>
      </c>
      <c r="G60" s="65">
        <v>0</v>
      </c>
      <c r="H60" s="257">
        <v>7948</v>
      </c>
      <c r="I60" s="257">
        <v>662461</v>
      </c>
      <c r="J60" s="65">
        <v>0</v>
      </c>
      <c r="K60" s="484">
        <v>5500000</v>
      </c>
    </row>
    <row r="61" spans="1:11" s="251" customFormat="1" ht="15.95" customHeight="1" x14ac:dyDescent="0.25">
      <c r="A61" s="497" t="s">
        <v>286</v>
      </c>
      <c r="B61" s="65">
        <v>0</v>
      </c>
      <c r="C61" s="65">
        <v>0</v>
      </c>
      <c r="D61" s="65">
        <v>0</v>
      </c>
      <c r="E61" s="65">
        <v>0</v>
      </c>
      <c r="F61" s="65">
        <v>0</v>
      </c>
      <c r="G61" s="65">
        <v>0</v>
      </c>
      <c r="H61" s="65">
        <v>0</v>
      </c>
      <c r="I61" s="65">
        <v>0</v>
      </c>
      <c r="J61" s="65">
        <v>0</v>
      </c>
      <c r="K61" s="484">
        <v>1000000</v>
      </c>
    </row>
    <row r="62" spans="1:11" s="251" customFormat="1" ht="20.25" customHeight="1" x14ac:dyDescent="0.25">
      <c r="A62" s="497" t="s">
        <v>287</v>
      </c>
      <c r="B62" s="65">
        <v>0</v>
      </c>
      <c r="C62" s="65">
        <v>0</v>
      </c>
      <c r="D62" s="65">
        <v>0</v>
      </c>
      <c r="E62" s="65">
        <v>0</v>
      </c>
      <c r="F62" s="65">
        <v>0</v>
      </c>
      <c r="G62" s="65">
        <v>0</v>
      </c>
      <c r="H62" s="65">
        <v>0</v>
      </c>
      <c r="I62" s="65">
        <v>0</v>
      </c>
      <c r="J62" s="65">
        <v>0</v>
      </c>
      <c r="K62" s="484">
        <v>50000</v>
      </c>
    </row>
    <row r="63" spans="1:11" s="251" customFormat="1" ht="15.95" hidden="1" customHeight="1" x14ac:dyDescent="0.25">
      <c r="A63" s="248"/>
      <c r="B63" s="250"/>
      <c r="C63" s="250"/>
      <c r="D63" s="467"/>
      <c r="E63" s="65"/>
      <c r="F63" s="65"/>
      <c r="G63" s="65"/>
      <c r="H63" s="65"/>
      <c r="I63" s="65"/>
      <c r="J63" s="249"/>
      <c r="K63" s="484"/>
    </row>
    <row r="64" spans="1:11" s="251" customFormat="1" ht="15.95" customHeight="1" x14ac:dyDescent="0.25">
      <c r="A64" s="266" t="s">
        <v>288</v>
      </c>
      <c r="B64" s="267"/>
      <c r="C64" s="267"/>
      <c r="D64" s="498"/>
      <c r="E64" s="499"/>
      <c r="F64" s="499"/>
      <c r="G64" s="499"/>
      <c r="H64" s="499"/>
      <c r="I64" s="499"/>
      <c r="J64" s="268"/>
      <c r="K64" s="500">
        <f>SUM(K65:K69)</f>
        <v>19000000</v>
      </c>
    </row>
    <row r="65" spans="1:11" s="251" customFormat="1" ht="15.95" customHeight="1" x14ac:dyDescent="0.25">
      <c r="A65" s="269" t="s">
        <v>289</v>
      </c>
      <c r="B65" s="270"/>
      <c r="C65" s="263"/>
      <c r="D65" s="494"/>
      <c r="E65" s="495"/>
      <c r="F65" s="495"/>
      <c r="G65" s="495"/>
      <c r="H65" s="495"/>
      <c r="I65" s="495"/>
      <c r="J65" s="264"/>
      <c r="K65" s="496"/>
    </row>
    <row r="66" spans="1:11" s="251" customFormat="1" ht="15.95" customHeight="1" x14ac:dyDescent="0.25">
      <c r="A66" s="248" t="s">
        <v>290</v>
      </c>
      <c r="B66" s="250" t="s">
        <v>291</v>
      </c>
      <c r="C66" s="250" t="s">
        <v>210</v>
      </c>
      <c r="D66" s="65">
        <v>0</v>
      </c>
      <c r="E66" s="65">
        <v>0</v>
      </c>
      <c r="F66" s="65">
        <v>0</v>
      </c>
      <c r="G66" s="65">
        <v>0</v>
      </c>
      <c r="H66" s="257">
        <v>15000</v>
      </c>
      <c r="I66" s="257">
        <v>170000</v>
      </c>
      <c r="J66" s="65">
        <v>0</v>
      </c>
      <c r="K66" s="484">
        <v>18100000</v>
      </c>
    </row>
    <row r="67" spans="1:11" s="251" customFormat="1" ht="15.95" customHeight="1" x14ac:dyDescent="0.25">
      <c r="A67" s="248" t="s">
        <v>292</v>
      </c>
      <c r="B67" s="250" t="s">
        <v>293</v>
      </c>
      <c r="C67" s="250" t="s">
        <v>210</v>
      </c>
      <c r="D67" s="501">
        <v>0.02</v>
      </c>
      <c r="E67" s="65">
        <v>0</v>
      </c>
      <c r="F67" s="65">
        <v>0</v>
      </c>
      <c r="G67" s="65">
        <v>0</v>
      </c>
      <c r="H67" s="65">
        <v>0</v>
      </c>
      <c r="I67" s="65">
        <v>0</v>
      </c>
      <c r="J67" s="65">
        <v>0</v>
      </c>
      <c r="K67" s="484">
        <v>600000</v>
      </c>
    </row>
    <row r="68" spans="1:11" s="251" customFormat="1" ht="15.95" customHeight="1" x14ac:dyDescent="0.25">
      <c r="A68" s="248" t="s">
        <v>294</v>
      </c>
      <c r="B68" s="250" t="s">
        <v>293</v>
      </c>
      <c r="C68" s="250" t="s">
        <v>210</v>
      </c>
      <c r="D68" s="501">
        <v>0.34</v>
      </c>
      <c r="E68" s="65" t="s">
        <v>295</v>
      </c>
      <c r="F68" s="65">
        <v>0</v>
      </c>
      <c r="G68" s="65">
        <v>0</v>
      </c>
      <c r="H68" s="65">
        <v>0</v>
      </c>
      <c r="I68" s="65">
        <v>0</v>
      </c>
      <c r="J68" s="65">
        <v>0</v>
      </c>
      <c r="K68" s="484">
        <v>300000</v>
      </c>
    </row>
    <row r="69" spans="1:11" s="251" customFormat="1" ht="15.95" hidden="1" customHeight="1" x14ac:dyDescent="0.25">
      <c r="A69" s="248"/>
      <c r="B69" s="250"/>
      <c r="C69" s="250"/>
      <c r="D69" s="467"/>
      <c r="E69" s="65"/>
      <c r="F69" s="65"/>
      <c r="G69" s="65"/>
      <c r="H69" s="65"/>
      <c r="I69" s="65"/>
      <c r="J69" s="249"/>
      <c r="K69" s="484"/>
    </row>
    <row r="70" spans="1:11" s="233" customFormat="1" ht="26.25" customHeight="1" x14ac:dyDescent="0.25">
      <c r="A70" s="502" t="s">
        <v>197</v>
      </c>
      <c r="B70" s="503"/>
      <c r="C70" s="503"/>
      <c r="D70" s="504"/>
      <c r="E70" s="504"/>
      <c r="F70" s="504"/>
      <c r="G70" s="503"/>
      <c r="H70" s="503"/>
      <c r="I70" s="503"/>
      <c r="J70" s="505"/>
      <c r="K70" s="506">
        <f>+K14+K16+K29+K34+K42+K44+K48+K50+K57+K64</f>
        <v>191300960</v>
      </c>
    </row>
    <row r="71" spans="1:11" x14ac:dyDescent="0.25">
      <c r="A71" s="271"/>
      <c r="B71" s="272"/>
      <c r="C71" s="272"/>
      <c r="D71" s="272"/>
      <c r="E71" s="272"/>
      <c r="F71" s="272"/>
      <c r="G71" s="272"/>
      <c r="H71" s="272"/>
      <c r="I71" s="272"/>
      <c r="J71" s="272"/>
      <c r="K71" s="272"/>
    </row>
    <row r="74" spans="1:11" x14ac:dyDescent="0.25">
      <c r="A74" s="273"/>
    </row>
    <row r="75" spans="1:11" x14ac:dyDescent="0.25">
      <c r="A75" s="273"/>
    </row>
    <row r="76" spans="1:11" x14ac:dyDescent="0.25">
      <c r="A76" s="273"/>
    </row>
    <row r="77" spans="1:11" x14ac:dyDescent="0.25">
      <c r="A77" s="273"/>
    </row>
    <row r="78" spans="1:11" x14ac:dyDescent="0.25">
      <c r="A78" s="273"/>
    </row>
    <row r="79" spans="1:11" x14ac:dyDescent="0.25">
      <c r="A79" s="273"/>
    </row>
    <row r="80" spans="1:11" x14ac:dyDescent="0.25">
      <c r="A80" s="273"/>
    </row>
    <row r="81" spans="1:1" x14ac:dyDescent="0.25">
      <c r="A81" s="273"/>
    </row>
    <row r="82" spans="1:1" x14ac:dyDescent="0.25">
      <c r="A82" s="273"/>
    </row>
    <row r="83" spans="1:1" x14ac:dyDescent="0.25">
      <c r="A83" s="273"/>
    </row>
    <row r="84" spans="1:1" x14ac:dyDescent="0.25">
      <c r="A84" s="228"/>
    </row>
  </sheetData>
  <mergeCells count="12">
    <mergeCell ref="J11:J12"/>
    <mergeCell ref="K11:K12"/>
    <mergeCell ref="E8:F8"/>
    <mergeCell ref="H8:I8"/>
    <mergeCell ref="H10:I10"/>
    <mergeCell ref="A11:A12"/>
    <mergeCell ref="B11:B12"/>
    <mergeCell ref="C11:C12"/>
    <mergeCell ref="D11:D12"/>
    <mergeCell ref="E11:F11"/>
    <mergeCell ref="G11:G12"/>
    <mergeCell ref="H11:I11"/>
  </mergeCells>
  <pageMargins left="0" right="0" top="0" bottom="0" header="0.31496062992125984" footer="0.31496062992125984"/>
  <pageSetup paperSize="9" scale="56" orientation="landscape"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workbookViewId="0">
      <selection activeCell="A21" sqref="A21"/>
    </sheetView>
  </sheetViews>
  <sheetFormatPr baseColWidth="10" defaultColWidth="10.85546875" defaultRowHeight="15" x14ac:dyDescent="0.25"/>
  <cols>
    <col min="1" max="1" width="65.140625" style="88" customWidth="1"/>
    <col min="2" max="6" width="17.7109375" style="88" customWidth="1"/>
    <col min="7" max="7" width="19.42578125" style="88" customWidth="1"/>
    <col min="8" max="10" width="17.7109375" style="88" customWidth="1"/>
    <col min="11" max="11" width="18.42578125" style="88" customWidth="1"/>
    <col min="12" max="256" width="10.85546875" style="88"/>
    <col min="257" max="257" width="65.140625" style="88" customWidth="1"/>
    <col min="258" max="262" width="17.7109375" style="88" customWidth="1"/>
    <col min="263" max="263" width="19.42578125" style="88" customWidth="1"/>
    <col min="264" max="266" width="17.7109375" style="88" customWidth="1"/>
    <col min="267" max="267" width="18.42578125" style="88" customWidth="1"/>
    <col min="268" max="512" width="10.85546875" style="88"/>
    <col min="513" max="513" width="65.140625" style="88" customWidth="1"/>
    <col min="514" max="518" width="17.7109375" style="88" customWidth="1"/>
    <col min="519" max="519" width="19.42578125" style="88" customWidth="1"/>
    <col min="520" max="522" width="17.7109375" style="88" customWidth="1"/>
    <col min="523" max="523" width="18.42578125" style="88" customWidth="1"/>
    <col min="524" max="768" width="10.85546875" style="88"/>
    <col min="769" max="769" width="65.140625" style="88" customWidth="1"/>
    <col min="770" max="774" width="17.7109375" style="88" customWidth="1"/>
    <col min="775" max="775" width="19.42578125" style="88" customWidth="1"/>
    <col min="776" max="778" width="17.7109375" style="88" customWidth="1"/>
    <col min="779" max="779" width="18.42578125" style="88" customWidth="1"/>
    <col min="780" max="1024" width="10.85546875" style="88"/>
    <col min="1025" max="1025" width="65.140625" style="88" customWidth="1"/>
    <col min="1026" max="1030" width="17.7109375" style="88" customWidth="1"/>
    <col min="1031" max="1031" width="19.42578125" style="88" customWidth="1"/>
    <col min="1032" max="1034" width="17.7109375" style="88" customWidth="1"/>
    <col min="1035" max="1035" width="18.42578125" style="88" customWidth="1"/>
    <col min="1036" max="1280" width="10.85546875" style="88"/>
    <col min="1281" max="1281" width="65.140625" style="88" customWidth="1"/>
    <col min="1282" max="1286" width="17.7109375" style="88" customWidth="1"/>
    <col min="1287" max="1287" width="19.42578125" style="88" customWidth="1"/>
    <col min="1288" max="1290" width="17.7109375" style="88" customWidth="1"/>
    <col min="1291" max="1291" width="18.42578125" style="88" customWidth="1"/>
    <col min="1292" max="1536" width="10.85546875" style="88"/>
    <col min="1537" max="1537" width="65.140625" style="88" customWidth="1"/>
    <col min="1538" max="1542" width="17.7109375" style="88" customWidth="1"/>
    <col min="1543" max="1543" width="19.42578125" style="88" customWidth="1"/>
    <col min="1544" max="1546" width="17.7109375" style="88" customWidth="1"/>
    <col min="1547" max="1547" width="18.42578125" style="88" customWidth="1"/>
    <col min="1548" max="1792" width="10.85546875" style="88"/>
    <col min="1793" max="1793" width="65.140625" style="88" customWidth="1"/>
    <col min="1794" max="1798" width="17.7109375" style="88" customWidth="1"/>
    <col min="1799" max="1799" width="19.42578125" style="88" customWidth="1"/>
    <col min="1800" max="1802" width="17.7109375" style="88" customWidth="1"/>
    <col min="1803" max="1803" width="18.42578125" style="88" customWidth="1"/>
    <col min="1804" max="2048" width="10.85546875" style="88"/>
    <col min="2049" max="2049" width="65.140625" style="88" customWidth="1"/>
    <col min="2050" max="2054" width="17.7109375" style="88" customWidth="1"/>
    <col min="2055" max="2055" width="19.42578125" style="88" customWidth="1"/>
    <col min="2056" max="2058" width="17.7109375" style="88" customWidth="1"/>
    <col min="2059" max="2059" width="18.42578125" style="88" customWidth="1"/>
    <col min="2060" max="2304" width="10.85546875" style="88"/>
    <col min="2305" max="2305" width="65.140625" style="88" customWidth="1"/>
    <col min="2306" max="2310" width="17.7109375" style="88" customWidth="1"/>
    <col min="2311" max="2311" width="19.42578125" style="88" customWidth="1"/>
    <col min="2312" max="2314" width="17.7109375" style="88" customWidth="1"/>
    <col min="2315" max="2315" width="18.42578125" style="88" customWidth="1"/>
    <col min="2316" max="2560" width="10.85546875" style="88"/>
    <col min="2561" max="2561" width="65.140625" style="88" customWidth="1"/>
    <col min="2562" max="2566" width="17.7109375" style="88" customWidth="1"/>
    <col min="2567" max="2567" width="19.42578125" style="88" customWidth="1"/>
    <col min="2568" max="2570" width="17.7109375" style="88" customWidth="1"/>
    <col min="2571" max="2571" width="18.42578125" style="88" customWidth="1"/>
    <col min="2572" max="2816" width="10.85546875" style="88"/>
    <col min="2817" max="2817" width="65.140625" style="88" customWidth="1"/>
    <col min="2818" max="2822" width="17.7109375" style="88" customWidth="1"/>
    <col min="2823" max="2823" width="19.42578125" style="88" customWidth="1"/>
    <col min="2824" max="2826" width="17.7109375" style="88" customWidth="1"/>
    <col min="2827" max="2827" width="18.42578125" style="88" customWidth="1"/>
    <col min="2828" max="3072" width="10.85546875" style="88"/>
    <col min="3073" max="3073" width="65.140625" style="88" customWidth="1"/>
    <col min="3074" max="3078" width="17.7109375" style="88" customWidth="1"/>
    <col min="3079" max="3079" width="19.42578125" style="88" customWidth="1"/>
    <col min="3080" max="3082" width="17.7109375" style="88" customWidth="1"/>
    <col min="3083" max="3083" width="18.42578125" style="88" customWidth="1"/>
    <col min="3084" max="3328" width="10.85546875" style="88"/>
    <col min="3329" max="3329" width="65.140625" style="88" customWidth="1"/>
    <col min="3330" max="3334" width="17.7109375" style="88" customWidth="1"/>
    <col min="3335" max="3335" width="19.42578125" style="88" customWidth="1"/>
    <col min="3336" max="3338" width="17.7109375" style="88" customWidth="1"/>
    <col min="3339" max="3339" width="18.42578125" style="88" customWidth="1"/>
    <col min="3340" max="3584" width="10.85546875" style="88"/>
    <col min="3585" max="3585" width="65.140625" style="88" customWidth="1"/>
    <col min="3586" max="3590" width="17.7109375" style="88" customWidth="1"/>
    <col min="3591" max="3591" width="19.42578125" style="88" customWidth="1"/>
    <col min="3592" max="3594" width="17.7109375" style="88" customWidth="1"/>
    <col min="3595" max="3595" width="18.42578125" style="88" customWidth="1"/>
    <col min="3596" max="3840" width="10.85546875" style="88"/>
    <col min="3841" max="3841" width="65.140625" style="88" customWidth="1"/>
    <col min="3842" max="3846" width="17.7109375" style="88" customWidth="1"/>
    <col min="3847" max="3847" width="19.42578125" style="88" customWidth="1"/>
    <col min="3848" max="3850" width="17.7109375" style="88" customWidth="1"/>
    <col min="3851" max="3851" width="18.42578125" style="88" customWidth="1"/>
    <col min="3852" max="4096" width="10.85546875" style="88"/>
    <col min="4097" max="4097" width="65.140625" style="88" customWidth="1"/>
    <col min="4098" max="4102" width="17.7109375" style="88" customWidth="1"/>
    <col min="4103" max="4103" width="19.42578125" style="88" customWidth="1"/>
    <col min="4104" max="4106" width="17.7109375" style="88" customWidth="1"/>
    <col min="4107" max="4107" width="18.42578125" style="88" customWidth="1"/>
    <col min="4108" max="4352" width="10.85546875" style="88"/>
    <col min="4353" max="4353" width="65.140625" style="88" customWidth="1"/>
    <col min="4354" max="4358" width="17.7109375" style="88" customWidth="1"/>
    <col min="4359" max="4359" width="19.42578125" style="88" customWidth="1"/>
    <col min="4360" max="4362" width="17.7109375" style="88" customWidth="1"/>
    <col min="4363" max="4363" width="18.42578125" style="88" customWidth="1"/>
    <col min="4364" max="4608" width="10.85546875" style="88"/>
    <col min="4609" max="4609" width="65.140625" style="88" customWidth="1"/>
    <col min="4610" max="4614" width="17.7109375" style="88" customWidth="1"/>
    <col min="4615" max="4615" width="19.42578125" style="88" customWidth="1"/>
    <col min="4616" max="4618" width="17.7109375" style="88" customWidth="1"/>
    <col min="4619" max="4619" width="18.42578125" style="88" customWidth="1"/>
    <col min="4620" max="4864" width="10.85546875" style="88"/>
    <col min="4865" max="4865" width="65.140625" style="88" customWidth="1"/>
    <col min="4866" max="4870" width="17.7109375" style="88" customWidth="1"/>
    <col min="4871" max="4871" width="19.42578125" style="88" customWidth="1"/>
    <col min="4872" max="4874" width="17.7109375" style="88" customWidth="1"/>
    <col min="4875" max="4875" width="18.42578125" style="88" customWidth="1"/>
    <col min="4876" max="5120" width="10.85546875" style="88"/>
    <col min="5121" max="5121" width="65.140625" style="88" customWidth="1"/>
    <col min="5122" max="5126" width="17.7109375" style="88" customWidth="1"/>
    <col min="5127" max="5127" width="19.42578125" style="88" customWidth="1"/>
    <col min="5128" max="5130" width="17.7109375" style="88" customWidth="1"/>
    <col min="5131" max="5131" width="18.42578125" style="88" customWidth="1"/>
    <col min="5132" max="5376" width="10.85546875" style="88"/>
    <col min="5377" max="5377" width="65.140625" style="88" customWidth="1"/>
    <col min="5378" max="5382" width="17.7109375" style="88" customWidth="1"/>
    <col min="5383" max="5383" width="19.42578125" style="88" customWidth="1"/>
    <col min="5384" max="5386" width="17.7109375" style="88" customWidth="1"/>
    <col min="5387" max="5387" width="18.42578125" style="88" customWidth="1"/>
    <col min="5388" max="5632" width="10.85546875" style="88"/>
    <col min="5633" max="5633" width="65.140625" style="88" customWidth="1"/>
    <col min="5634" max="5638" width="17.7109375" style="88" customWidth="1"/>
    <col min="5639" max="5639" width="19.42578125" style="88" customWidth="1"/>
    <col min="5640" max="5642" width="17.7109375" style="88" customWidth="1"/>
    <col min="5643" max="5643" width="18.42578125" style="88" customWidth="1"/>
    <col min="5644" max="5888" width="10.85546875" style="88"/>
    <col min="5889" max="5889" width="65.140625" style="88" customWidth="1"/>
    <col min="5890" max="5894" width="17.7109375" style="88" customWidth="1"/>
    <col min="5895" max="5895" width="19.42578125" style="88" customWidth="1"/>
    <col min="5896" max="5898" width="17.7109375" style="88" customWidth="1"/>
    <col min="5899" max="5899" width="18.42578125" style="88" customWidth="1"/>
    <col min="5900" max="6144" width="10.85546875" style="88"/>
    <col min="6145" max="6145" width="65.140625" style="88" customWidth="1"/>
    <col min="6146" max="6150" width="17.7109375" style="88" customWidth="1"/>
    <col min="6151" max="6151" width="19.42578125" style="88" customWidth="1"/>
    <col min="6152" max="6154" width="17.7109375" style="88" customWidth="1"/>
    <col min="6155" max="6155" width="18.42578125" style="88" customWidth="1"/>
    <col min="6156" max="6400" width="10.85546875" style="88"/>
    <col min="6401" max="6401" width="65.140625" style="88" customWidth="1"/>
    <col min="6402" max="6406" width="17.7109375" style="88" customWidth="1"/>
    <col min="6407" max="6407" width="19.42578125" style="88" customWidth="1"/>
    <col min="6408" max="6410" width="17.7109375" style="88" customWidth="1"/>
    <col min="6411" max="6411" width="18.42578125" style="88" customWidth="1"/>
    <col min="6412" max="6656" width="10.85546875" style="88"/>
    <col min="6657" max="6657" width="65.140625" style="88" customWidth="1"/>
    <col min="6658" max="6662" width="17.7109375" style="88" customWidth="1"/>
    <col min="6663" max="6663" width="19.42578125" style="88" customWidth="1"/>
    <col min="6664" max="6666" width="17.7109375" style="88" customWidth="1"/>
    <col min="6667" max="6667" width="18.42578125" style="88" customWidth="1"/>
    <col min="6668" max="6912" width="10.85546875" style="88"/>
    <col min="6913" max="6913" width="65.140625" style="88" customWidth="1"/>
    <col min="6914" max="6918" width="17.7109375" style="88" customWidth="1"/>
    <col min="6919" max="6919" width="19.42578125" style="88" customWidth="1"/>
    <col min="6920" max="6922" width="17.7109375" style="88" customWidth="1"/>
    <col min="6923" max="6923" width="18.42578125" style="88" customWidth="1"/>
    <col min="6924" max="7168" width="10.85546875" style="88"/>
    <col min="7169" max="7169" width="65.140625" style="88" customWidth="1"/>
    <col min="7170" max="7174" width="17.7109375" style="88" customWidth="1"/>
    <col min="7175" max="7175" width="19.42578125" style="88" customWidth="1"/>
    <col min="7176" max="7178" width="17.7109375" style="88" customWidth="1"/>
    <col min="7179" max="7179" width="18.42578125" style="88" customWidth="1"/>
    <col min="7180" max="7424" width="10.85546875" style="88"/>
    <col min="7425" max="7425" width="65.140625" style="88" customWidth="1"/>
    <col min="7426" max="7430" width="17.7109375" style="88" customWidth="1"/>
    <col min="7431" max="7431" width="19.42578125" style="88" customWidth="1"/>
    <col min="7432" max="7434" width="17.7109375" style="88" customWidth="1"/>
    <col min="7435" max="7435" width="18.42578125" style="88" customWidth="1"/>
    <col min="7436" max="7680" width="10.85546875" style="88"/>
    <col min="7681" max="7681" width="65.140625" style="88" customWidth="1"/>
    <col min="7682" max="7686" width="17.7109375" style="88" customWidth="1"/>
    <col min="7687" max="7687" width="19.42578125" style="88" customWidth="1"/>
    <col min="7688" max="7690" width="17.7109375" style="88" customWidth="1"/>
    <col min="7691" max="7691" width="18.42578125" style="88" customWidth="1"/>
    <col min="7692" max="7936" width="10.85546875" style="88"/>
    <col min="7937" max="7937" width="65.140625" style="88" customWidth="1"/>
    <col min="7938" max="7942" width="17.7109375" style="88" customWidth="1"/>
    <col min="7943" max="7943" width="19.42578125" style="88" customWidth="1"/>
    <col min="7944" max="7946" width="17.7109375" style="88" customWidth="1"/>
    <col min="7947" max="7947" width="18.42578125" style="88" customWidth="1"/>
    <col min="7948" max="8192" width="10.85546875" style="88"/>
    <col min="8193" max="8193" width="65.140625" style="88" customWidth="1"/>
    <col min="8194" max="8198" width="17.7109375" style="88" customWidth="1"/>
    <col min="8199" max="8199" width="19.42578125" style="88" customWidth="1"/>
    <col min="8200" max="8202" width="17.7109375" style="88" customWidth="1"/>
    <col min="8203" max="8203" width="18.42578125" style="88" customWidth="1"/>
    <col min="8204" max="8448" width="10.85546875" style="88"/>
    <col min="8449" max="8449" width="65.140625" style="88" customWidth="1"/>
    <col min="8450" max="8454" width="17.7109375" style="88" customWidth="1"/>
    <col min="8455" max="8455" width="19.42578125" style="88" customWidth="1"/>
    <col min="8456" max="8458" width="17.7109375" style="88" customWidth="1"/>
    <col min="8459" max="8459" width="18.42578125" style="88" customWidth="1"/>
    <col min="8460" max="8704" width="10.85546875" style="88"/>
    <col min="8705" max="8705" width="65.140625" style="88" customWidth="1"/>
    <col min="8706" max="8710" width="17.7109375" style="88" customWidth="1"/>
    <col min="8711" max="8711" width="19.42578125" style="88" customWidth="1"/>
    <col min="8712" max="8714" width="17.7109375" style="88" customWidth="1"/>
    <col min="8715" max="8715" width="18.42578125" style="88" customWidth="1"/>
    <col min="8716" max="8960" width="10.85546875" style="88"/>
    <col min="8961" max="8961" width="65.140625" style="88" customWidth="1"/>
    <col min="8962" max="8966" width="17.7109375" style="88" customWidth="1"/>
    <col min="8967" max="8967" width="19.42578125" style="88" customWidth="1"/>
    <col min="8968" max="8970" width="17.7109375" style="88" customWidth="1"/>
    <col min="8971" max="8971" width="18.42578125" style="88" customWidth="1"/>
    <col min="8972" max="9216" width="10.85546875" style="88"/>
    <col min="9217" max="9217" width="65.140625" style="88" customWidth="1"/>
    <col min="9218" max="9222" width="17.7109375" style="88" customWidth="1"/>
    <col min="9223" max="9223" width="19.42578125" style="88" customWidth="1"/>
    <col min="9224" max="9226" width="17.7109375" style="88" customWidth="1"/>
    <col min="9227" max="9227" width="18.42578125" style="88" customWidth="1"/>
    <col min="9228" max="9472" width="10.85546875" style="88"/>
    <col min="9473" max="9473" width="65.140625" style="88" customWidth="1"/>
    <col min="9474" max="9478" width="17.7109375" style="88" customWidth="1"/>
    <col min="9479" max="9479" width="19.42578125" style="88" customWidth="1"/>
    <col min="9480" max="9482" width="17.7109375" style="88" customWidth="1"/>
    <col min="9483" max="9483" width="18.42578125" style="88" customWidth="1"/>
    <col min="9484" max="9728" width="10.85546875" style="88"/>
    <col min="9729" max="9729" width="65.140625" style="88" customWidth="1"/>
    <col min="9730" max="9734" width="17.7109375" style="88" customWidth="1"/>
    <col min="9735" max="9735" width="19.42578125" style="88" customWidth="1"/>
    <col min="9736" max="9738" width="17.7109375" style="88" customWidth="1"/>
    <col min="9739" max="9739" width="18.42578125" style="88" customWidth="1"/>
    <col min="9740" max="9984" width="10.85546875" style="88"/>
    <col min="9985" max="9985" width="65.140625" style="88" customWidth="1"/>
    <col min="9986" max="9990" width="17.7109375" style="88" customWidth="1"/>
    <col min="9991" max="9991" width="19.42578125" style="88" customWidth="1"/>
    <col min="9992" max="9994" width="17.7109375" style="88" customWidth="1"/>
    <col min="9995" max="9995" width="18.42578125" style="88" customWidth="1"/>
    <col min="9996" max="10240" width="10.85546875" style="88"/>
    <col min="10241" max="10241" width="65.140625" style="88" customWidth="1"/>
    <col min="10242" max="10246" width="17.7109375" style="88" customWidth="1"/>
    <col min="10247" max="10247" width="19.42578125" style="88" customWidth="1"/>
    <col min="10248" max="10250" width="17.7109375" style="88" customWidth="1"/>
    <col min="10251" max="10251" width="18.42578125" style="88" customWidth="1"/>
    <col min="10252" max="10496" width="10.85546875" style="88"/>
    <col min="10497" max="10497" width="65.140625" style="88" customWidth="1"/>
    <col min="10498" max="10502" width="17.7109375" style="88" customWidth="1"/>
    <col min="10503" max="10503" width="19.42578125" style="88" customWidth="1"/>
    <col min="10504" max="10506" width="17.7109375" style="88" customWidth="1"/>
    <col min="10507" max="10507" width="18.42578125" style="88" customWidth="1"/>
    <col min="10508" max="10752" width="10.85546875" style="88"/>
    <col min="10753" max="10753" width="65.140625" style="88" customWidth="1"/>
    <col min="10754" max="10758" width="17.7109375" style="88" customWidth="1"/>
    <col min="10759" max="10759" width="19.42578125" style="88" customWidth="1"/>
    <col min="10760" max="10762" width="17.7109375" style="88" customWidth="1"/>
    <col min="10763" max="10763" width="18.42578125" style="88" customWidth="1"/>
    <col min="10764" max="11008" width="10.85546875" style="88"/>
    <col min="11009" max="11009" width="65.140625" style="88" customWidth="1"/>
    <col min="11010" max="11014" width="17.7109375" style="88" customWidth="1"/>
    <col min="11015" max="11015" width="19.42578125" style="88" customWidth="1"/>
    <col min="11016" max="11018" width="17.7109375" style="88" customWidth="1"/>
    <col min="11019" max="11019" width="18.42578125" style="88" customWidth="1"/>
    <col min="11020" max="11264" width="10.85546875" style="88"/>
    <col min="11265" max="11265" width="65.140625" style="88" customWidth="1"/>
    <col min="11266" max="11270" width="17.7109375" style="88" customWidth="1"/>
    <col min="11271" max="11271" width="19.42578125" style="88" customWidth="1"/>
    <col min="11272" max="11274" width="17.7109375" style="88" customWidth="1"/>
    <col min="11275" max="11275" width="18.42578125" style="88" customWidth="1"/>
    <col min="11276" max="11520" width="10.85546875" style="88"/>
    <col min="11521" max="11521" width="65.140625" style="88" customWidth="1"/>
    <col min="11522" max="11526" width="17.7109375" style="88" customWidth="1"/>
    <col min="11527" max="11527" width="19.42578125" style="88" customWidth="1"/>
    <col min="11528" max="11530" width="17.7109375" style="88" customWidth="1"/>
    <col min="11531" max="11531" width="18.42578125" style="88" customWidth="1"/>
    <col min="11532" max="11776" width="10.85546875" style="88"/>
    <col min="11777" max="11777" width="65.140625" style="88" customWidth="1"/>
    <col min="11778" max="11782" width="17.7109375" style="88" customWidth="1"/>
    <col min="11783" max="11783" width="19.42578125" style="88" customWidth="1"/>
    <col min="11784" max="11786" width="17.7109375" style="88" customWidth="1"/>
    <col min="11787" max="11787" width="18.42578125" style="88" customWidth="1"/>
    <col min="11788" max="12032" width="10.85546875" style="88"/>
    <col min="12033" max="12033" width="65.140625" style="88" customWidth="1"/>
    <col min="12034" max="12038" width="17.7109375" style="88" customWidth="1"/>
    <col min="12039" max="12039" width="19.42578125" style="88" customWidth="1"/>
    <col min="12040" max="12042" width="17.7109375" style="88" customWidth="1"/>
    <col min="12043" max="12043" width="18.42578125" style="88" customWidth="1"/>
    <col min="12044" max="12288" width="10.85546875" style="88"/>
    <col min="12289" max="12289" width="65.140625" style="88" customWidth="1"/>
    <col min="12290" max="12294" width="17.7109375" style="88" customWidth="1"/>
    <col min="12295" max="12295" width="19.42578125" style="88" customWidth="1"/>
    <col min="12296" max="12298" width="17.7109375" style="88" customWidth="1"/>
    <col min="12299" max="12299" width="18.42578125" style="88" customWidth="1"/>
    <col min="12300" max="12544" width="10.85546875" style="88"/>
    <col min="12545" max="12545" width="65.140625" style="88" customWidth="1"/>
    <col min="12546" max="12550" width="17.7109375" style="88" customWidth="1"/>
    <col min="12551" max="12551" width="19.42578125" style="88" customWidth="1"/>
    <col min="12552" max="12554" width="17.7109375" style="88" customWidth="1"/>
    <col min="12555" max="12555" width="18.42578125" style="88" customWidth="1"/>
    <col min="12556" max="12800" width="10.85546875" style="88"/>
    <col min="12801" max="12801" width="65.140625" style="88" customWidth="1"/>
    <col min="12802" max="12806" width="17.7109375" style="88" customWidth="1"/>
    <col min="12807" max="12807" width="19.42578125" style="88" customWidth="1"/>
    <col min="12808" max="12810" width="17.7109375" style="88" customWidth="1"/>
    <col min="12811" max="12811" width="18.42578125" style="88" customWidth="1"/>
    <col min="12812" max="13056" width="10.85546875" style="88"/>
    <col min="13057" max="13057" width="65.140625" style="88" customWidth="1"/>
    <col min="13058" max="13062" width="17.7109375" style="88" customWidth="1"/>
    <col min="13063" max="13063" width="19.42578125" style="88" customWidth="1"/>
    <col min="13064" max="13066" width="17.7109375" style="88" customWidth="1"/>
    <col min="13067" max="13067" width="18.42578125" style="88" customWidth="1"/>
    <col min="13068" max="13312" width="10.85546875" style="88"/>
    <col min="13313" max="13313" width="65.140625" style="88" customWidth="1"/>
    <col min="13314" max="13318" width="17.7109375" style="88" customWidth="1"/>
    <col min="13319" max="13319" width="19.42578125" style="88" customWidth="1"/>
    <col min="13320" max="13322" width="17.7109375" style="88" customWidth="1"/>
    <col min="13323" max="13323" width="18.42578125" style="88" customWidth="1"/>
    <col min="13324" max="13568" width="10.85546875" style="88"/>
    <col min="13569" max="13569" width="65.140625" style="88" customWidth="1"/>
    <col min="13570" max="13574" width="17.7109375" style="88" customWidth="1"/>
    <col min="13575" max="13575" width="19.42578125" style="88" customWidth="1"/>
    <col min="13576" max="13578" width="17.7109375" style="88" customWidth="1"/>
    <col min="13579" max="13579" width="18.42578125" style="88" customWidth="1"/>
    <col min="13580" max="13824" width="10.85546875" style="88"/>
    <col min="13825" max="13825" width="65.140625" style="88" customWidth="1"/>
    <col min="13826" max="13830" width="17.7109375" style="88" customWidth="1"/>
    <col min="13831" max="13831" width="19.42578125" style="88" customWidth="1"/>
    <col min="13832" max="13834" width="17.7109375" style="88" customWidth="1"/>
    <col min="13835" max="13835" width="18.42578125" style="88" customWidth="1"/>
    <col min="13836" max="14080" width="10.85546875" style="88"/>
    <col min="14081" max="14081" width="65.140625" style="88" customWidth="1"/>
    <col min="14082" max="14086" width="17.7109375" style="88" customWidth="1"/>
    <col min="14087" max="14087" width="19.42578125" style="88" customWidth="1"/>
    <col min="14088" max="14090" width="17.7109375" style="88" customWidth="1"/>
    <col min="14091" max="14091" width="18.42578125" style="88" customWidth="1"/>
    <col min="14092" max="14336" width="10.85546875" style="88"/>
    <col min="14337" max="14337" width="65.140625" style="88" customWidth="1"/>
    <col min="14338" max="14342" width="17.7109375" style="88" customWidth="1"/>
    <col min="14343" max="14343" width="19.42578125" style="88" customWidth="1"/>
    <col min="14344" max="14346" width="17.7109375" style="88" customWidth="1"/>
    <col min="14347" max="14347" width="18.42578125" style="88" customWidth="1"/>
    <col min="14348" max="14592" width="10.85546875" style="88"/>
    <col min="14593" max="14593" width="65.140625" style="88" customWidth="1"/>
    <col min="14594" max="14598" width="17.7109375" style="88" customWidth="1"/>
    <col min="14599" max="14599" width="19.42578125" style="88" customWidth="1"/>
    <col min="14600" max="14602" width="17.7109375" style="88" customWidth="1"/>
    <col min="14603" max="14603" width="18.42578125" style="88" customWidth="1"/>
    <col min="14604" max="14848" width="10.85546875" style="88"/>
    <col min="14849" max="14849" width="65.140625" style="88" customWidth="1"/>
    <col min="14850" max="14854" width="17.7109375" style="88" customWidth="1"/>
    <col min="14855" max="14855" width="19.42578125" style="88" customWidth="1"/>
    <col min="14856" max="14858" width="17.7109375" style="88" customWidth="1"/>
    <col min="14859" max="14859" width="18.42578125" style="88" customWidth="1"/>
    <col min="14860" max="15104" width="10.85546875" style="88"/>
    <col min="15105" max="15105" width="65.140625" style="88" customWidth="1"/>
    <col min="15106" max="15110" width="17.7109375" style="88" customWidth="1"/>
    <col min="15111" max="15111" width="19.42578125" style="88" customWidth="1"/>
    <col min="15112" max="15114" width="17.7109375" style="88" customWidth="1"/>
    <col min="15115" max="15115" width="18.42578125" style="88" customWidth="1"/>
    <col min="15116" max="15360" width="10.85546875" style="88"/>
    <col min="15361" max="15361" width="65.140625" style="88" customWidth="1"/>
    <col min="15362" max="15366" width="17.7109375" style="88" customWidth="1"/>
    <col min="15367" max="15367" width="19.42578125" style="88" customWidth="1"/>
    <col min="15368" max="15370" width="17.7109375" style="88" customWidth="1"/>
    <col min="15371" max="15371" width="18.42578125" style="88" customWidth="1"/>
    <col min="15372" max="15616" width="10.85546875" style="88"/>
    <col min="15617" max="15617" width="65.140625" style="88" customWidth="1"/>
    <col min="15618" max="15622" width="17.7109375" style="88" customWidth="1"/>
    <col min="15623" max="15623" width="19.42578125" style="88" customWidth="1"/>
    <col min="15624" max="15626" width="17.7109375" style="88" customWidth="1"/>
    <col min="15627" max="15627" width="18.42578125" style="88" customWidth="1"/>
    <col min="15628" max="15872" width="10.85546875" style="88"/>
    <col min="15873" max="15873" width="65.140625" style="88" customWidth="1"/>
    <col min="15874" max="15878" width="17.7109375" style="88" customWidth="1"/>
    <col min="15879" max="15879" width="19.42578125" style="88" customWidth="1"/>
    <col min="15880" max="15882" width="17.7109375" style="88" customWidth="1"/>
    <col min="15883" max="15883" width="18.42578125" style="88" customWidth="1"/>
    <col min="15884" max="16128" width="10.85546875" style="88"/>
    <col min="16129" max="16129" width="65.140625" style="88" customWidth="1"/>
    <col min="16130" max="16134" width="17.7109375" style="88" customWidth="1"/>
    <col min="16135" max="16135" width="19.42578125" style="88" customWidth="1"/>
    <col min="16136" max="16138" width="17.7109375" style="88" customWidth="1"/>
    <col min="16139" max="16139" width="18.42578125" style="88" customWidth="1"/>
    <col min="16140" max="16384" width="10.85546875" style="88"/>
  </cols>
  <sheetData>
    <row r="1" spans="1:11" s="78" customFormat="1" ht="21" customHeight="1" x14ac:dyDescent="0.25">
      <c r="A1" s="76" t="s">
        <v>107</v>
      </c>
      <c r="B1" s="77"/>
    </row>
    <row r="2" spans="1:11" s="78" customFormat="1" ht="19.5" customHeight="1" x14ac:dyDescent="0.25">
      <c r="A2" s="1104" t="s">
        <v>1869</v>
      </c>
      <c r="B2" s="77"/>
      <c r="C2" s="79"/>
      <c r="D2" s="79"/>
      <c r="E2" s="79"/>
      <c r="F2" s="79"/>
      <c r="G2" s="79"/>
      <c r="H2" s="79"/>
      <c r="I2" s="79"/>
      <c r="J2" s="79"/>
      <c r="K2" s="80" t="s">
        <v>109</v>
      </c>
    </row>
    <row r="3" spans="1:11" s="78" customFormat="1" ht="22.5" customHeight="1" x14ac:dyDescent="0.25">
      <c r="A3" s="1104" t="s">
        <v>1870</v>
      </c>
      <c r="B3" s="77"/>
      <c r="C3" s="79"/>
      <c r="D3" s="79"/>
      <c r="E3" s="79"/>
      <c r="F3" s="79"/>
      <c r="G3" s="79"/>
      <c r="H3" s="79"/>
      <c r="I3" s="79"/>
      <c r="J3" s="79"/>
      <c r="K3" s="79"/>
    </row>
    <row r="4" spans="1:11" s="78" customFormat="1" ht="25.5" customHeight="1" x14ac:dyDescent="0.25">
      <c r="A4" s="76" t="s">
        <v>111</v>
      </c>
      <c r="B4" s="77"/>
      <c r="C4" s="79"/>
      <c r="D4" s="79"/>
      <c r="E4" s="79"/>
      <c r="F4" s="79"/>
      <c r="G4" s="79"/>
      <c r="H4" s="79"/>
      <c r="I4" s="79"/>
      <c r="J4" s="79"/>
      <c r="K4" s="79"/>
    </row>
    <row r="5" spans="1:11" s="78" customFormat="1" x14ac:dyDescent="0.25">
      <c r="A5" s="81"/>
      <c r="B5" s="77"/>
      <c r="C5" s="79"/>
      <c r="D5" s="79"/>
      <c r="E5" s="79"/>
      <c r="F5" s="79"/>
      <c r="G5" s="79"/>
      <c r="H5" s="79"/>
      <c r="I5" s="79"/>
      <c r="J5" s="79"/>
      <c r="K5" s="79"/>
    </row>
    <row r="6" spans="1:11" s="78" customFormat="1" ht="21.75" customHeight="1" x14ac:dyDescent="0.25">
      <c r="A6" s="1189"/>
      <c r="B6" s="1190"/>
      <c r="C6" s="1190"/>
      <c r="D6" s="1190"/>
      <c r="E6" s="79"/>
      <c r="F6" s="79"/>
      <c r="G6" s="79"/>
      <c r="H6" s="79"/>
      <c r="I6" s="79"/>
      <c r="J6" s="79"/>
      <c r="K6" s="79"/>
    </row>
    <row r="7" spans="1:11" s="78" customFormat="1" ht="21.75" customHeight="1" x14ac:dyDescent="0.25">
      <c r="A7" s="79"/>
      <c r="B7" s="79"/>
      <c r="C7" s="79"/>
      <c r="D7" s="79"/>
      <c r="E7" s="79"/>
      <c r="F7" s="79"/>
      <c r="G7" s="79"/>
      <c r="H7" s="79"/>
      <c r="I7" s="79"/>
      <c r="J7" s="79"/>
      <c r="K7" s="79"/>
    </row>
    <row r="8" spans="1:11" s="78" customFormat="1" ht="21.75" hidden="1" customHeight="1" x14ac:dyDescent="0.3">
      <c r="A8" s="1191"/>
      <c r="B8" s="1191"/>
      <c r="C8" s="79"/>
      <c r="D8" s="79"/>
      <c r="E8" s="79"/>
      <c r="F8" s="79"/>
      <c r="G8" s="79"/>
      <c r="H8" s="79"/>
      <c r="I8" s="79"/>
      <c r="J8" s="79"/>
      <c r="K8" s="79"/>
    </row>
    <row r="9" spans="1:11" s="78" customFormat="1" ht="36.75" hidden="1" customHeight="1" x14ac:dyDescent="0.3">
      <c r="A9" s="1192"/>
      <c r="B9" s="1192"/>
      <c r="C9" s="1192"/>
      <c r="D9" s="1192"/>
      <c r="E9" s="1192"/>
      <c r="F9" s="1192"/>
      <c r="G9" s="79"/>
      <c r="H9" s="79"/>
      <c r="I9" s="79"/>
      <c r="J9" s="79"/>
      <c r="K9" s="79"/>
    </row>
    <row r="10" spans="1:11" s="78" customFormat="1" ht="20.25" hidden="1" customHeight="1" x14ac:dyDescent="0.3">
      <c r="A10" s="1191"/>
      <c r="B10" s="77"/>
      <c r="C10" s="77"/>
      <c r="D10" s="77"/>
      <c r="E10" s="77"/>
      <c r="F10" s="77"/>
      <c r="G10" s="79"/>
      <c r="H10" s="79"/>
      <c r="I10" s="79"/>
      <c r="J10" s="79"/>
      <c r="K10" s="79"/>
    </row>
    <row r="11" spans="1:11" s="78" customFormat="1" ht="22.5" hidden="1" customHeight="1" x14ac:dyDescent="0.3">
      <c r="A11" s="1191"/>
      <c r="B11" s="1193"/>
      <c r="C11" s="1193"/>
      <c r="D11" s="1193"/>
      <c r="E11" s="1193"/>
      <c r="F11" s="1193"/>
    </row>
    <row r="12" spans="1:11" s="78" customFormat="1" ht="23.25" hidden="1" customHeight="1" x14ac:dyDescent="0.3">
      <c r="A12" s="1191"/>
      <c r="B12" s="1193"/>
      <c r="C12" s="1193"/>
      <c r="D12" s="1194"/>
      <c r="E12" s="1195"/>
      <c r="F12" s="1195"/>
      <c r="G12" s="377"/>
      <c r="H12" s="1196"/>
      <c r="I12" s="1196"/>
      <c r="K12" s="378"/>
    </row>
    <row r="13" spans="1:11" s="78" customFormat="1" ht="18.75" hidden="1" customHeight="1" x14ac:dyDescent="0.3">
      <c r="A13" s="1191"/>
      <c r="B13" s="1193"/>
      <c r="C13" s="1193"/>
      <c r="D13" s="1194"/>
      <c r="E13" s="1194"/>
      <c r="F13" s="1194"/>
      <c r="G13" s="377"/>
      <c r="H13" s="378"/>
      <c r="I13" s="378"/>
      <c r="K13" s="378"/>
    </row>
    <row r="14" spans="1:11" s="78" customFormat="1" ht="18.75" hidden="1" customHeight="1" x14ac:dyDescent="0.25">
      <c r="A14" s="377"/>
      <c r="D14" s="378"/>
      <c r="E14" s="378"/>
      <c r="F14" s="378"/>
      <c r="G14" s="377"/>
      <c r="H14" s="378"/>
      <c r="I14" s="378"/>
      <c r="K14" s="378"/>
    </row>
    <row r="15" spans="1:11" s="78" customFormat="1" x14ac:dyDescent="0.25">
      <c r="A15" s="82" t="s">
        <v>112</v>
      </c>
      <c r="B15" s="82" t="s">
        <v>113</v>
      </c>
      <c r="C15" s="82" t="s">
        <v>114</v>
      </c>
      <c r="D15" s="82"/>
      <c r="E15" s="83" t="s">
        <v>115</v>
      </c>
      <c r="F15" s="83"/>
      <c r="G15" s="82" t="s">
        <v>116</v>
      </c>
      <c r="H15" s="1105" t="s">
        <v>117</v>
      </c>
      <c r="I15" s="1105"/>
      <c r="J15" s="82" t="s">
        <v>118</v>
      </c>
      <c r="K15" s="82" t="s">
        <v>119</v>
      </c>
    </row>
    <row r="16" spans="1:11" s="84" customFormat="1" ht="15" customHeight="1" x14ac:dyDescent="0.25">
      <c r="A16" s="1197" t="s">
        <v>120</v>
      </c>
      <c r="B16" s="1198" t="s">
        <v>121</v>
      </c>
      <c r="C16" s="1198" t="s">
        <v>122</v>
      </c>
      <c r="D16" s="1198" t="s">
        <v>123</v>
      </c>
      <c r="E16" s="1198" t="s">
        <v>124</v>
      </c>
      <c r="F16" s="1198"/>
      <c r="G16" s="1198" t="s">
        <v>125</v>
      </c>
      <c r="H16" s="1198" t="s">
        <v>126</v>
      </c>
      <c r="I16" s="1198"/>
      <c r="J16" s="1198" t="s">
        <v>298</v>
      </c>
      <c r="K16" s="1199" t="s">
        <v>128</v>
      </c>
    </row>
    <row r="17" spans="1:11" s="84" customFormat="1" x14ac:dyDescent="0.25">
      <c r="A17" s="1197"/>
      <c r="B17" s="1198"/>
      <c r="C17" s="1198"/>
      <c r="D17" s="1198"/>
      <c r="E17" s="1200" t="s">
        <v>129</v>
      </c>
      <c r="F17" s="1200" t="s">
        <v>130</v>
      </c>
      <c r="G17" s="1198"/>
      <c r="H17" s="1200" t="s">
        <v>129</v>
      </c>
      <c r="I17" s="1200" t="s">
        <v>130</v>
      </c>
      <c r="J17" s="1198"/>
      <c r="K17" s="1199"/>
    </row>
    <row r="18" spans="1:11" ht="15.95" customHeight="1" x14ac:dyDescent="0.25">
      <c r="A18" s="85" t="s">
        <v>131</v>
      </c>
      <c r="B18" s="86"/>
      <c r="C18" s="86"/>
      <c r="D18" s="86"/>
      <c r="E18" s="86"/>
      <c r="F18" s="86"/>
      <c r="G18" s="86"/>
      <c r="H18" s="86"/>
      <c r="I18" s="86"/>
      <c r="J18" s="86"/>
      <c r="K18" s="87">
        <f>SUM(K19)</f>
        <v>0</v>
      </c>
    </row>
    <row r="19" spans="1:11" ht="19.5" customHeight="1" x14ac:dyDescent="0.25">
      <c r="A19" s="89"/>
      <c r="B19" s="90"/>
      <c r="C19" s="90"/>
      <c r="D19" s="91"/>
      <c r="E19" s="91"/>
      <c r="F19" s="91"/>
      <c r="G19" s="90"/>
      <c r="H19" s="90"/>
      <c r="I19" s="90"/>
      <c r="J19" s="90"/>
      <c r="K19" s="92"/>
    </row>
    <row r="20" spans="1:11" ht="15.95" customHeight="1" x14ac:dyDescent="0.25">
      <c r="A20" s="85" t="s">
        <v>132</v>
      </c>
      <c r="B20" s="86"/>
      <c r="C20" s="86"/>
      <c r="D20" s="93"/>
      <c r="E20" s="93"/>
      <c r="F20" s="93"/>
      <c r="G20" s="86"/>
      <c r="H20" s="86"/>
      <c r="I20" s="86"/>
      <c r="J20" s="86"/>
      <c r="K20" s="87">
        <f>SUM(K21:K30)</f>
        <v>1157800000</v>
      </c>
    </row>
    <row r="21" spans="1:11" ht="15.95" customHeight="1" x14ac:dyDescent="0.25">
      <c r="A21" s="89" t="s">
        <v>1871</v>
      </c>
      <c r="B21" s="90" t="s">
        <v>1872</v>
      </c>
      <c r="C21" s="90" t="s">
        <v>210</v>
      </c>
      <c r="D21" s="94">
        <v>1.6500000000000001E-2</v>
      </c>
      <c r="E21" s="94">
        <v>6.0000000000000001E-3</v>
      </c>
      <c r="F21" s="94">
        <v>6.6000000000000003E-2</v>
      </c>
      <c r="G21" s="90"/>
      <c r="H21" s="90"/>
      <c r="I21" s="90"/>
      <c r="J21" s="90" t="s">
        <v>1873</v>
      </c>
      <c r="K21" s="95">
        <v>670000000</v>
      </c>
    </row>
    <row r="22" spans="1:11" ht="15.95" customHeight="1" x14ac:dyDescent="0.25">
      <c r="A22" s="89" t="s">
        <v>1874</v>
      </c>
      <c r="B22" s="90" t="s">
        <v>1875</v>
      </c>
      <c r="C22" s="90" t="s">
        <v>210</v>
      </c>
      <c r="D22" s="94">
        <v>0.16</v>
      </c>
      <c r="E22" s="94"/>
      <c r="F22" s="94"/>
      <c r="G22" s="90"/>
      <c r="H22" s="90"/>
      <c r="I22" s="90"/>
      <c r="J22" s="90" t="s">
        <v>1876</v>
      </c>
      <c r="K22" s="95">
        <v>283500000</v>
      </c>
    </row>
    <row r="23" spans="1:11" ht="15.95" customHeight="1" x14ac:dyDescent="0.25">
      <c r="A23" s="89" t="s">
        <v>1874</v>
      </c>
      <c r="B23" s="90" t="s">
        <v>1875</v>
      </c>
      <c r="C23" s="90" t="s">
        <v>210</v>
      </c>
      <c r="D23" s="1201">
        <v>8.6956000000000006E-2</v>
      </c>
      <c r="E23" s="94"/>
      <c r="F23" s="94"/>
      <c r="G23" s="90"/>
      <c r="H23" s="90"/>
      <c r="I23" s="90"/>
      <c r="J23" s="90" t="s">
        <v>1876</v>
      </c>
      <c r="K23" s="95"/>
    </row>
    <row r="24" spans="1:11" ht="15.95" customHeight="1" x14ac:dyDescent="0.25">
      <c r="A24" s="89" t="s">
        <v>786</v>
      </c>
      <c r="B24" s="90" t="s">
        <v>1877</v>
      </c>
      <c r="C24" s="90" t="s">
        <v>210</v>
      </c>
      <c r="D24" s="94"/>
      <c r="E24" s="94"/>
      <c r="F24" s="94"/>
      <c r="G24" s="90"/>
      <c r="H24" s="90">
        <v>5100</v>
      </c>
      <c r="I24" s="90">
        <v>16600</v>
      </c>
      <c r="J24" s="90" t="s">
        <v>1878</v>
      </c>
      <c r="K24" s="95">
        <v>108000000</v>
      </c>
    </row>
    <row r="25" spans="1:11" ht="15.95" customHeight="1" x14ac:dyDescent="0.25">
      <c r="A25" s="89" t="s">
        <v>599</v>
      </c>
      <c r="B25" s="90" t="s">
        <v>1879</v>
      </c>
      <c r="C25" s="90" t="s">
        <v>210</v>
      </c>
      <c r="D25" s="94"/>
      <c r="E25" s="94">
        <v>2.0400000000000001E-2</v>
      </c>
      <c r="F25" s="94">
        <v>4.3899999999999995E-2</v>
      </c>
      <c r="G25" s="90"/>
      <c r="H25" s="90"/>
      <c r="I25" s="90"/>
      <c r="J25" s="90" t="s">
        <v>1880</v>
      </c>
      <c r="K25" s="95">
        <v>96300000</v>
      </c>
    </row>
    <row r="26" spans="1:11" ht="15.95" customHeight="1" x14ac:dyDescent="0.25">
      <c r="A26" s="89"/>
      <c r="B26" s="90"/>
      <c r="C26" s="90"/>
      <c r="D26" s="91"/>
      <c r="E26" s="91"/>
      <c r="F26" s="91"/>
      <c r="G26" s="90"/>
      <c r="H26" s="90"/>
      <c r="I26" s="90"/>
      <c r="J26" s="90"/>
      <c r="K26" s="95"/>
    </row>
    <row r="27" spans="1:11" ht="15.95" customHeight="1" x14ac:dyDescent="0.25">
      <c r="A27" s="89"/>
      <c r="B27" s="90"/>
      <c r="C27" s="90"/>
      <c r="D27" s="91"/>
      <c r="E27" s="91"/>
      <c r="F27" s="91"/>
      <c r="G27" s="90"/>
      <c r="H27" s="90"/>
      <c r="I27" s="90"/>
      <c r="J27" s="90"/>
      <c r="K27" s="95"/>
    </row>
    <row r="28" spans="1:11" ht="15.95" customHeight="1" x14ac:dyDescent="0.25">
      <c r="A28" s="89"/>
      <c r="B28" s="90"/>
      <c r="C28" s="90"/>
      <c r="D28" s="91"/>
      <c r="E28" s="91"/>
      <c r="F28" s="91"/>
      <c r="G28" s="90"/>
      <c r="H28" s="90"/>
      <c r="I28" s="90"/>
      <c r="J28" s="90"/>
      <c r="K28" s="95"/>
    </row>
    <row r="29" spans="1:11" ht="15.95" customHeight="1" x14ac:dyDescent="0.25">
      <c r="A29" s="89"/>
      <c r="B29" s="90"/>
      <c r="C29" s="90"/>
      <c r="D29" s="91"/>
      <c r="E29" s="91"/>
      <c r="F29" s="91"/>
      <c r="G29" s="90"/>
      <c r="H29" s="90"/>
      <c r="I29" s="90"/>
      <c r="J29" s="90"/>
      <c r="K29" s="95"/>
    </row>
    <row r="30" spans="1:11" ht="15.95" customHeight="1" x14ac:dyDescent="0.25">
      <c r="A30" s="89"/>
      <c r="B30" s="90"/>
      <c r="C30" s="90"/>
      <c r="D30" s="91"/>
      <c r="E30" s="91"/>
      <c r="F30" s="91"/>
      <c r="G30" s="90"/>
      <c r="H30" s="90"/>
      <c r="I30" s="90"/>
      <c r="J30" s="90"/>
      <c r="K30" s="96"/>
    </row>
    <row r="31" spans="1:11" s="78" customFormat="1" ht="15.95" customHeight="1" x14ac:dyDescent="0.25">
      <c r="A31" s="97" t="s">
        <v>149</v>
      </c>
      <c r="B31" s="98"/>
      <c r="C31" s="98"/>
      <c r="D31" s="99"/>
      <c r="E31" s="99"/>
      <c r="F31" s="99"/>
      <c r="G31" s="98"/>
      <c r="H31" s="98"/>
      <c r="I31" s="98"/>
      <c r="J31" s="98"/>
      <c r="K31" s="100">
        <f>SUM(K32:K33)</f>
        <v>18000000</v>
      </c>
    </row>
    <row r="32" spans="1:11" s="78" customFormat="1" ht="15.95" customHeight="1" x14ac:dyDescent="0.25">
      <c r="A32" s="89" t="s">
        <v>1881</v>
      </c>
      <c r="B32" s="101" t="s">
        <v>1882</v>
      </c>
      <c r="C32" s="101" t="s">
        <v>1883</v>
      </c>
      <c r="D32" s="102" t="s">
        <v>1884</v>
      </c>
      <c r="E32" s="102"/>
      <c r="F32" s="102"/>
      <c r="G32" s="101"/>
      <c r="H32" s="101"/>
      <c r="I32" s="101"/>
      <c r="J32" s="101"/>
      <c r="K32" s="103">
        <v>18000000</v>
      </c>
    </row>
    <row r="33" spans="1:11" s="78" customFormat="1" ht="15.95" customHeight="1" x14ac:dyDescent="0.25">
      <c r="A33" s="89"/>
      <c r="B33" s="101"/>
      <c r="C33" s="101"/>
      <c r="D33" s="102"/>
      <c r="E33" s="102"/>
      <c r="F33" s="102"/>
      <c r="G33" s="101"/>
      <c r="H33" s="101"/>
      <c r="I33" s="101"/>
      <c r="J33" s="101"/>
      <c r="K33" s="103"/>
    </row>
    <row r="34" spans="1:11" ht="15.95" customHeight="1" x14ac:dyDescent="0.25">
      <c r="A34" s="85" t="s">
        <v>155</v>
      </c>
      <c r="B34" s="86"/>
      <c r="C34" s="86"/>
      <c r="D34" s="93"/>
      <c r="E34" s="93"/>
      <c r="F34" s="93"/>
      <c r="G34" s="86"/>
      <c r="H34" s="86"/>
      <c r="I34" s="86"/>
      <c r="J34" s="86"/>
      <c r="K34" s="87">
        <f>SUM(K35:K41)</f>
        <v>65800000</v>
      </c>
    </row>
    <row r="35" spans="1:11" ht="15.95" customHeight="1" x14ac:dyDescent="0.25">
      <c r="A35" s="89" t="s">
        <v>816</v>
      </c>
      <c r="B35" s="90" t="s">
        <v>1885</v>
      </c>
      <c r="C35" s="90" t="s">
        <v>1886</v>
      </c>
      <c r="D35" s="94"/>
      <c r="E35" s="91"/>
      <c r="F35" s="91"/>
      <c r="G35" s="90"/>
      <c r="H35" s="90"/>
      <c r="I35" s="90"/>
      <c r="J35" s="90" t="s">
        <v>1887</v>
      </c>
      <c r="K35" s="92">
        <v>25900000</v>
      </c>
    </row>
    <row r="36" spans="1:11" ht="15.95" customHeight="1" x14ac:dyDescent="0.25">
      <c r="A36" s="89" t="s">
        <v>1888</v>
      </c>
      <c r="B36" s="90" t="s">
        <v>1889</v>
      </c>
      <c r="C36" s="90"/>
      <c r="D36" s="94">
        <v>1.6500000000000001E-2</v>
      </c>
      <c r="E36" s="91"/>
      <c r="F36" s="91"/>
      <c r="G36" s="90"/>
      <c r="H36" s="90"/>
      <c r="I36" s="90"/>
      <c r="J36" s="90" t="s">
        <v>1890</v>
      </c>
      <c r="K36" s="92">
        <v>18000000</v>
      </c>
    </row>
    <row r="37" spans="1:11" ht="15.95" customHeight="1" x14ac:dyDescent="0.25">
      <c r="A37" s="89" t="s">
        <v>1891</v>
      </c>
      <c r="B37" s="90" t="s">
        <v>1885</v>
      </c>
      <c r="C37" s="90"/>
      <c r="D37" s="94"/>
      <c r="E37" s="91"/>
      <c r="F37" s="91"/>
      <c r="G37" s="90"/>
      <c r="H37" s="90"/>
      <c r="I37" s="90"/>
      <c r="J37" s="90" t="s">
        <v>1892</v>
      </c>
      <c r="K37" s="92">
        <v>21500000</v>
      </c>
    </row>
    <row r="38" spans="1:11" ht="15.95" customHeight="1" x14ac:dyDescent="0.25">
      <c r="A38" s="89" t="s">
        <v>1893</v>
      </c>
      <c r="B38" s="90" t="s">
        <v>1885</v>
      </c>
      <c r="C38" s="90"/>
      <c r="D38" s="94"/>
      <c r="E38" s="91"/>
      <c r="F38" s="91"/>
      <c r="G38" s="90"/>
      <c r="H38" s="90"/>
      <c r="I38" s="90"/>
      <c r="J38" s="90" t="s">
        <v>1894</v>
      </c>
      <c r="K38" s="92">
        <v>400000</v>
      </c>
    </row>
    <row r="39" spans="1:11" ht="15.95" customHeight="1" x14ac:dyDescent="0.25">
      <c r="A39" s="89"/>
      <c r="B39" s="90"/>
      <c r="C39" s="90"/>
      <c r="D39" s="94"/>
      <c r="E39" s="91"/>
      <c r="F39" s="91"/>
      <c r="G39" s="90"/>
      <c r="H39" s="90"/>
      <c r="I39" s="90"/>
      <c r="J39" s="90"/>
      <c r="K39" s="92"/>
    </row>
    <row r="40" spans="1:11" ht="15.95" customHeight="1" x14ac:dyDescent="0.25">
      <c r="A40" s="89"/>
      <c r="B40" s="90"/>
      <c r="C40" s="90"/>
      <c r="D40" s="94"/>
      <c r="E40" s="91"/>
      <c r="F40" s="91"/>
      <c r="G40" s="90"/>
      <c r="H40" s="90"/>
      <c r="I40" s="90"/>
      <c r="J40" s="90"/>
      <c r="K40" s="92"/>
    </row>
    <row r="41" spans="1:11" ht="15.95" customHeight="1" x14ac:dyDescent="0.25">
      <c r="A41" s="89"/>
      <c r="B41" s="90"/>
      <c r="C41" s="90"/>
      <c r="D41" s="94"/>
      <c r="E41" s="91"/>
      <c r="F41" s="91"/>
      <c r="G41" s="90"/>
      <c r="H41" s="90"/>
      <c r="I41" s="90"/>
      <c r="J41" s="90"/>
      <c r="K41" s="92"/>
    </row>
    <row r="42" spans="1:11" ht="15.95" customHeight="1" x14ac:dyDescent="0.25">
      <c r="A42" s="85" t="s">
        <v>190</v>
      </c>
      <c r="B42" s="86"/>
      <c r="C42" s="86"/>
      <c r="D42" s="93"/>
      <c r="E42" s="93"/>
      <c r="F42" s="93"/>
      <c r="G42" s="86"/>
      <c r="H42" s="86"/>
      <c r="I42" s="86"/>
      <c r="J42" s="86"/>
      <c r="K42" s="87">
        <f>SUM(K43:K45)</f>
        <v>2300000</v>
      </c>
    </row>
    <row r="43" spans="1:11" ht="15.95" customHeight="1" x14ac:dyDescent="0.25">
      <c r="A43" s="104" t="s">
        <v>1895</v>
      </c>
      <c r="B43" s="90" t="s">
        <v>1896</v>
      </c>
      <c r="C43" s="90" t="s">
        <v>210</v>
      </c>
      <c r="D43" s="91"/>
      <c r="E43" s="91"/>
      <c r="F43" s="91"/>
      <c r="G43" s="90"/>
      <c r="H43" s="90"/>
      <c r="I43" s="90"/>
      <c r="J43" s="90"/>
      <c r="K43" s="92">
        <v>2300000</v>
      </c>
    </row>
    <row r="44" spans="1:11" ht="15.95" customHeight="1" x14ac:dyDescent="0.25">
      <c r="A44" s="104"/>
      <c r="B44" s="90"/>
      <c r="C44" s="90"/>
      <c r="D44" s="91"/>
      <c r="E44" s="91"/>
      <c r="F44" s="91"/>
      <c r="G44" s="90"/>
      <c r="H44" s="90"/>
      <c r="I44" s="90"/>
      <c r="J44" s="90"/>
      <c r="K44" s="92"/>
    </row>
    <row r="45" spans="1:11" ht="15.95" customHeight="1" x14ac:dyDescent="0.25">
      <c r="A45" s="104"/>
      <c r="B45" s="90"/>
      <c r="C45" s="90"/>
      <c r="D45" s="91"/>
      <c r="E45" s="91"/>
      <c r="F45" s="91"/>
      <c r="G45" s="90"/>
      <c r="H45" s="90"/>
      <c r="I45" s="90"/>
      <c r="J45" s="90"/>
      <c r="K45" s="92"/>
    </row>
    <row r="46" spans="1:11" ht="15.95" customHeight="1" x14ac:dyDescent="0.25">
      <c r="A46" s="85" t="s">
        <v>191</v>
      </c>
      <c r="B46" s="86"/>
      <c r="C46" s="86"/>
      <c r="D46" s="93"/>
      <c r="E46" s="93"/>
      <c r="F46" s="93"/>
      <c r="G46" s="86"/>
      <c r="H46" s="86"/>
      <c r="I46" s="86"/>
      <c r="J46" s="86"/>
      <c r="K46" s="87">
        <f>SUM(K47:K49)</f>
        <v>8000000</v>
      </c>
    </row>
    <row r="47" spans="1:11" ht="15.95" customHeight="1" x14ac:dyDescent="0.25">
      <c r="A47" s="104" t="s">
        <v>1749</v>
      </c>
      <c r="B47" s="90" t="s">
        <v>1897</v>
      </c>
      <c r="C47" s="90" t="s">
        <v>210</v>
      </c>
      <c r="D47" s="91" t="s">
        <v>1897</v>
      </c>
      <c r="E47" s="91"/>
      <c r="F47" s="91"/>
      <c r="G47" s="90"/>
      <c r="H47" s="90" t="s">
        <v>1898</v>
      </c>
      <c r="I47" s="90"/>
      <c r="J47" s="90" t="s">
        <v>1899</v>
      </c>
      <c r="K47" s="92">
        <v>8000000</v>
      </c>
    </row>
    <row r="48" spans="1:11" ht="15.95" customHeight="1" x14ac:dyDescent="0.25">
      <c r="A48" s="104"/>
      <c r="B48" s="90"/>
      <c r="C48" s="90"/>
      <c r="D48" s="91"/>
      <c r="E48" s="91"/>
      <c r="F48" s="91"/>
      <c r="G48" s="90"/>
      <c r="H48" s="90"/>
      <c r="I48" s="90"/>
      <c r="J48" s="90"/>
      <c r="K48" s="92"/>
    </row>
    <row r="49" spans="1:11" ht="15.95" customHeight="1" x14ac:dyDescent="0.25">
      <c r="A49" s="104"/>
      <c r="B49" s="90"/>
      <c r="C49" s="90"/>
      <c r="D49" s="91"/>
      <c r="E49" s="91"/>
      <c r="F49" s="91"/>
      <c r="G49" s="90"/>
      <c r="H49" s="90"/>
      <c r="I49" s="90"/>
      <c r="J49" s="90"/>
      <c r="K49" s="92"/>
    </row>
    <row r="50" spans="1:11" s="78" customFormat="1" ht="15.95" customHeight="1" x14ac:dyDescent="0.25">
      <c r="A50" s="97" t="s">
        <v>192</v>
      </c>
      <c r="B50" s="98"/>
      <c r="C50" s="98"/>
      <c r="D50" s="99"/>
      <c r="E50" s="99"/>
      <c r="F50" s="99"/>
      <c r="G50" s="98"/>
      <c r="H50" s="98"/>
      <c r="I50" s="98"/>
      <c r="J50" s="98"/>
      <c r="K50" s="100">
        <f>SUM(K51)</f>
        <v>0</v>
      </c>
    </row>
    <row r="51" spans="1:11" s="78" customFormat="1" ht="15.95" customHeight="1" x14ac:dyDescent="0.25">
      <c r="A51" s="105"/>
      <c r="B51" s="101"/>
      <c r="C51" s="101"/>
      <c r="D51" s="102"/>
      <c r="E51" s="102"/>
      <c r="F51" s="102"/>
      <c r="G51" s="101"/>
      <c r="H51" s="101"/>
      <c r="I51" s="101"/>
      <c r="J51" s="101"/>
      <c r="K51" s="103"/>
    </row>
    <row r="52" spans="1:11" ht="15.95" customHeight="1" x14ac:dyDescent="0.25">
      <c r="A52" s="85" t="s">
        <v>193</v>
      </c>
      <c r="B52" s="86"/>
      <c r="C52" s="86"/>
      <c r="D52" s="93"/>
      <c r="E52" s="93"/>
      <c r="F52" s="93"/>
      <c r="G52" s="86"/>
      <c r="H52" s="86"/>
      <c r="I52" s="86"/>
      <c r="J52" s="86"/>
      <c r="K52" s="87">
        <f>SUM(K53)</f>
        <v>301000000</v>
      </c>
    </row>
    <row r="53" spans="1:11" ht="15.95" customHeight="1" x14ac:dyDescent="0.25">
      <c r="A53" s="104" t="s">
        <v>1900</v>
      </c>
      <c r="B53" s="90" t="s">
        <v>1901</v>
      </c>
      <c r="C53" s="90" t="s">
        <v>210</v>
      </c>
      <c r="D53" s="91"/>
      <c r="E53" s="91"/>
      <c r="F53" s="91"/>
      <c r="G53" s="90"/>
      <c r="H53" s="90"/>
      <c r="I53" s="90"/>
      <c r="J53" s="90"/>
      <c r="K53" s="92">
        <v>301000000</v>
      </c>
    </row>
    <row r="54" spans="1:11" ht="15.95" customHeight="1" x14ac:dyDescent="0.25">
      <c r="A54" s="1202" t="s">
        <v>197</v>
      </c>
      <c r="B54" s="1203"/>
      <c r="C54" s="1203"/>
      <c r="D54" s="1204"/>
      <c r="E54" s="1204"/>
      <c r="F54" s="1204"/>
      <c r="G54" s="1203"/>
      <c r="H54" s="1203"/>
      <c r="I54" s="1203"/>
      <c r="J54" s="1203"/>
      <c r="K54" s="1205">
        <f>+K18+K20+K31+K34+K42+K46+K50+K52</f>
        <v>1552900000</v>
      </c>
    </row>
    <row r="55" spans="1:11" x14ac:dyDescent="0.25">
      <c r="A55" s="106"/>
      <c r="B55" s="107"/>
      <c r="C55" s="107"/>
      <c r="D55" s="107"/>
      <c r="E55" s="107"/>
      <c r="F55" s="107"/>
      <c r="G55" s="107"/>
      <c r="H55" s="107"/>
      <c r="I55" s="107"/>
      <c r="J55" s="107"/>
      <c r="K55" s="107"/>
    </row>
  </sheetData>
  <sheetProtection selectLockedCells="1" selectUnlockedCells="1"/>
  <mergeCells count="13">
    <mergeCell ref="H16:I16"/>
    <mergeCell ref="J16:J17"/>
    <mergeCell ref="K16:K17"/>
    <mergeCell ref="A9:F9"/>
    <mergeCell ref="E12:F12"/>
    <mergeCell ref="H12:I12"/>
    <mergeCell ref="H15:I15"/>
    <mergeCell ref="A16:A17"/>
    <mergeCell ref="B16:B17"/>
    <mergeCell ref="C16:C17"/>
    <mergeCell ref="D16:D17"/>
    <mergeCell ref="E16:F16"/>
    <mergeCell ref="G16:G17"/>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zoomScale="80" zoomScaleNormal="80" workbookViewId="0">
      <pane xSplit="1" topLeftCell="G1" activePane="topRight" state="frozen"/>
      <selection pane="topRight" activeCell="K45" sqref="K45"/>
    </sheetView>
  </sheetViews>
  <sheetFormatPr baseColWidth="10" defaultRowHeight="15" x14ac:dyDescent="0.25"/>
  <cols>
    <col min="1" max="1" width="67.7109375" style="75" bestFit="1" customWidth="1"/>
    <col min="2" max="2" width="29.85546875" style="75" bestFit="1" customWidth="1"/>
    <col min="3" max="6" width="17.7109375" style="75" customWidth="1"/>
    <col min="7" max="7" width="19.42578125" style="75" customWidth="1"/>
    <col min="8" max="9" width="17.7109375" style="75" customWidth="1"/>
    <col min="10" max="10" width="70.28515625" style="75" bestFit="1" customWidth="1"/>
    <col min="11" max="11" width="17.7109375" style="75" customWidth="1"/>
    <col min="12" max="256" width="11.42578125" style="75"/>
    <col min="257" max="257" width="67.7109375" style="75" bestFit="1" customWidth="1"/>
    <col min="258" max="258" width="29.85546875" style="75" bestFit="1" customWidth="1"/>
    <col min="259" max="262" width="17.7109375" style="75" customWidth="1"/>
    <col min="263" max="263" width="19.42578125" style="75" customWidth="1"/>
    <col min="264" max="265" width="17.7109375" style="75" customWidth="1"/>
    <col min="266" max="266" width="70.28515625" style="75" bestFit="1" customWidth="1"/>
    <col min="267" max="267" width="17.7109375" style="75" customWidth="1"/>
    <col min="268" max="512" width="11.42578125" style="75"/>
    <col min="513" max="513" width="67.7109375" style="75" bestFit="1" customWidth="1"/>
    <col min="514" max="514" width="29.85546875" style="75" bestFit="1" customWidth="1"/>
    <col min="515" max="518" width="17.7109375" style="75" customWidth="1"/>
    <col min="519" max="519" width="19.42578125" style="75" customWidth="1"/>
    <col min="520" max="521" width="17.7109375" style="75" customWidth="1"/>
    <col min="522" max="522" width="70.28515625" style="75" bestFit="1" customWidth="1"/>
    <col min="523" max="523" width="17.7109375" style="75" customWidth="1"/>
    <col min="524" max="768" width="11.42578125" style="75"/>
    <col min="769" max="769" width="67.7109375" style="75" bestFit="1" customWidth="1"/>
    <col min="770" max="770" width="29.85546875" style="75" bestFit="1" customWidth="1"/>
    <col min="771" max="774" width="17.7109375" style="75" customWidth="1"/>
    <col min="775" max="775" width="19.42578125" style="75" customWidth="1"/>
    <col min="776" max="777" width="17.7109375" style="75" customWidth="1"/>
    <col min="778" max="778" width="70.28515625" style="75" bestFit="1" customWidth="1"/>
    <col min="779" max="779" width="17.7109375" style="75" customWidth="1"/>
    <col min="780" max="1024" width="11.42578125" style="75"/>
    <col min="1025" max="1025" width="67.7109375" style="75" bestFit="1" customWidth="1"/>
    <col min="1026" max="1026" width="29.85546875" style="75" bestFit="1" customWidth="1"/>
    <col min="1027" max="1030" width="17.7109375" style="75" customWidth="1"/>
    <col min="1031" max="1031" width="19.42578125" style="75" customWidth="1"/>
    <col min="1032" max="1033" width="17.7109375" style="75" customWidth="1"/>
    <col min="1034" max="1034" width="70.28515625" style="75" bestFit="1" customWidth="1"/>
    <col min="1035" max="1035" width="17.7109375" style="75" customWidth="1"/>
    <col min="1036" max="1280" width="11.42578125" style="75"/>
    <col min="1281" max="1281" width="67.7109375" style="75" bestFit="1" customWidth="1"/>
    <col min="1282" max="1282" width="29.85546875" style="75" bestFit="1" customWidth="1"/>
    <col min="1283" max="1286" width="17.7109375" style="75" customWidth="1"/>
    <col min="1287" max="1287" width="19.42578125" style="75" customWidth="1"/>
    <col min="1288" max="1289" width="17.7109375" style="75" customWidth="1"/>
    <col min="1290" max="1290" width="70.28515625" style="75" bestFit="1" customWidth="1"/>
    <col min="1291" max="1291" width="17.7109375" style="75" customWidth="1"/>
    <col min="1292" max="1536" width="11.42578125" style="75"/>
    <col min="1537" max="1537" width="67.7109375" style="75" bestFit="1" customWidth="1"/>
    <col min="1538" max="1538" width="29.85546875" style="75" bestFit="1" customWidth="1"/>
    <col min="1539" max="1542" width="17.7109375" style="75" customWidth="1"/>
    <col min="1543" max="1543" width="19.42578125" style="75" customWidth="1"/>
    <col min="1544" max="1545" width="17.7109375" style="75" customWidth="1"/>
    <col min="1546" max="1546" width="70.28515625" style="75" bestFit="1" customWidth="1"/>
    <col min="1547" max="1547" width="17.7109375" style="75" customWidth="1"/>
    <col min="1548" max="1792" width="11.42578125" style="75"/>
    <col min="1793" max="1793" width="67.7109375" style="75" bestFit="1" customWidth="1"/>
    <col min="1794" max="1794" width="29.85546875" style="75" bestFit="1" customWidth="1"/>
    <col min="1795" max="1798" width="17.7109375" style="75" customWidth="1"/>
    <col min="1799" max="1799" width="19.42578125" style="75" customWidth="1"/>
    <col min="1800" max="1801" width="17.7109375" style="75" customWidth="1"/>
    <col min="1802" max="1802" width="70.28515625" style="75" bestFit="1" customWidth="1"/>
    <col min="1803" max="1803" width="17.7109375" style="75" customWidth="1"/>
    <col min="1804" max="2048" width="11.42578125" style="75"/>
    <col min="2049" max="2049" width="67.7109375" style="75" bestFit="1" customWidth="1"/>
    <col min="2050" max="2050" width="29.85546875" style="75" bestFit="1" customWidth="1"/>
    <col min="2051" max="2054" width="17.7109375" style="75" customWidth="1"/>
    <col min="2055" max="2055" width="19.42578125" style="75" customWidth="1"/>
    <col min="2056" max="2057" width="17.7109375" style="75" customWidth="1"/>
    <col min="2058" max="2058" width="70.28515625" style="75" bestFit="1" customWidth="1"/>
    <col min="2059" max="2059" width="17.7109375" style="75" customWidth="1"/>
    <col min="2060" max="2304" width="11.42578125" style="75"/>
    <col min="2305" max="2305" width="67.7109375" style="75" bestFit="1" customWidth="1"/>
    <col min="2306" max="2306" width="29.85546875" style="75" bestFit="1" customWidth="1"/>
    <col min="2307" max="2310" width="17.7109375" style="75" customWidth="1"/>
    <col min="2311" max="2311" width="19.42578125" style="75" customWidth="1"/>
    <col min="2312" max="2313" width="17.7109375" style="75" customWidth="1"/>
    <col min="2314" max="2314" width="70.28515625" style="75" bestFit="1" customWidth="1"/>
    <col min="2315" max="2315" width="17.7109375" style="75" customWidth="1"/>
    <col min="2316" max="2560" width="11.42578125" style="75"/>
    <col min="2561" max="2561" width="67.7109375" style="75" bestFit="1" customWidth="1"/>
    <col min="2562" max="2562" width="29.85546875" style="75" bestFit="1" customWidth="1"/>
    <col min="2563" max="2566" width="17.7109375" style="75" customWidth="1"/>
    <col min="2567" max="2567" width="19.42578125" style="75" customWidth="1"/>
    <col min="2568" max="2569" width="17.7109375" style="75" customWidth="1"/>
    <col min="2570" max="2570" width="70.28515625" style="75" bestFit="1" customWidth="1"/>
    <col min="2571" max="2571" width="17.7109375" style="75" customWidth="1"/>
    <col min="2572" max="2816" width="11.42578125" style="75"/>
    <col min="2817" max="2817" width="67.7109375" style="75" bestFit="1" customWidth="1"/>
    <col min="2818" max="2818" width="29.85546875" style="75" bestFit="1" customWidth="1"/>
    <col min="2819" max="2822" width="17.7109375" style="75" customWidth="1"/>
    <col min="2823" max="2823" width="19.42578125" style="75" customWidth="1"/>
    <col min="2824" max="2825" width="17.7109375" style="75" customWidth="1"/>
    <col min="2826" max="2826" width="70.28515625" style="75" bestFit="1" customWidth="1"/>
    <col min="2827" max="2827" width="17.7109375" style="75" customWidth="1"/>
    <col min="2828" max="3072" width="11.42578125" style="75"/>
    <col min="3073" max="3073" width="67.7109375" style="75" bestFit="1" customWidth="1"/>
    <col min="3074" max="3074" width="29.85546875" style="75" bestFit="1" customWidth="1"/>
    <col min="3075" max="3078" width="17.7109375" style="75" customWidth="1"/>
    <col min="3079" max="3079" width="19.42578125" style="75" customWidth="1"/>
    <col min="3080" max="3081" width="17.7109375" style="75" customWidth="1"/>
    <col min="3082" max="3082" width="70.28515625" style="75" bestFit="1" customWidth="1"/>
    <col min="3083" max="3083" width="17.7109375" style="75" customWidth="1"/>
    <col min="3084" max="3328" width="11.42578125" style="75"/>
    <col min="3329" max="3329" width="67.7109375" style="75" bestFit="1" customWidth="1"/>
    <col min="3330" max="3330" width="29.85546875" style="75" bestFit="1" customWidth="1"/>
    <col min="3331" max="3334" width="17.7109375" style="75" customWidth="1"/>
    <col min="3335" max="3335" width="19.42578125" style="75" customWidth="1"/>
    <col min="3336" max="3337" width="17.7109375" style="75" customWidth="1"/>
    <col min="3338" max="3338" width="70.28515625" style="75" bestFit="1" customWidth="1"/>
    <col min="3339" max="3339" width="17.7109375" style="75" customWidth="1"/>
    <col min="3340" max="3584" width="11.42578125" style="75"/>
    <col min="3585" max="3585" width="67.7109375" style="75" bestFit="1" customWidth="1"/>
    <col min="3586" max="3586" width="29.85546875" style="75" bestFit="1" customWidth="1"/>
    <col min="3587" max="3590" width="17.7109375" style="75" customWidth="1"/>
    <col min="3591" max="3591" width="19.42578125" style="75" customWidth="1"/>
    <col min="3592" max="3593" width="17.7109375" style="75" customWidth="1"/>
    <col min="3594" max="3594" width="70.28515625" style="75" bestFit="1" customWidth="1"/>
    <col min="3595" max="3595" width="17.7109375" style="75" customWidth="1"/>
    <col min="3596" max="3840" width="11.42578125" style="75"/>
    <col min="3841" max="3841" width="67.7109375" style="75" bestFit="1" customWidth="1"/>
    <col min="3842" max="3842" width="29.85546875" style="75" bestFit="1" customWidth="1"/>
    <col min="3843" max="3846" width="17.7109375" style="75" customWidth="1"/>
    <col min="3847" max="3847" width="19.42578125" style="75" customWidth="1"/>
    <col min="3848" max="3849" width="17.7109375" style="75" customWidth="1"/>
    <col min="3850" max="3850" width="70.28515625" style="75" bestFit="1" customWidth="1"/>
    <col min="3851" max="3851" width="17.7109375" style="75" customWidth="1"/>
    <col min="3852" max="4096" width="11.42578125" style="75"/>
    <col min="4097" max="4097" width="67.7109375" style="75" bestFit="1" customWidth="1"/>
    <col min="4098" max="4098" width="29.85546875" style="75" bestFit="1" customWidth="1"/>
    <col min="4099" max="4102" width="17.7109375" style="75" customWidth="1"/>
    <col min="4103" max="4103" width="19.42578125" style="75" customWidth="1"/>
    <col min="4104" max="4105" width="17.7109375" style="75" customWidth="1"/>
    <col min="4106" max="4106" width="70.28515625" style="75" bestFit="1" customWidth="1"/>
    <col min="4107" max="4107" width="17.7109375" style="75" customWidth="1"/>
    <col min="4108" max="4352" width="11.42578125" style="75"/>
    <col min="4353" max="4353" width="67.7109375" style="75" bestFit="1" customWidth="1"/>
    <col min="4354" max="4354" width="29.85546875" style="75" bestFit="1" customWidth="1"/>
    <col min="4355" max="4358" width="17.7109375" style="75" customWidth="1"/>
    <col min="4359" max="4359" width="19.42578125" style="75" customWidth="1"/>
    <col min="4360" max="4361" width="17.7109375" style="75" customWidth="1"/>
    <col min="4362" max="4362" width="70.28515625" style="75" bestFit="1" customWidth="1"/>
    <col min="4363" max="4363" width="17.7109375" style="75" customWidth="1"/>
    <col min="4364" max="4608" width="11.42578125" style="75"/>
    <col min="4609" max="4609" width="67.7109375" style="75" bestFit="1" customWidth="1"/>
    <col min="4610" max="4610" width="29.85546875" style="75" bestFit="1" customWidth="1"/>
    <col min="4611" max="4614" width="17.7109375" style="75" customWidth="1"/>
    <col min="4615" max="4615" width="19.42578125" style="75" customWidth="1"/>
    <col min="4616" max="4617" width="17.7109375" style="75" customWidth="1"/>
    <col min="4618" max="4618" width="70.28515625" style="75" bestFit="1" customWidth="1"/>
    <col min="4619" max="4619" width="17.7109375" style="75" customWidth="1"/>
    <col min="4620" max="4864" width="11.42578125" style="75"/>
    <col min="4865" max="4865" width="67.7109375" style="75" bestFit="1" customWidth="1"/>
    <col min="4866" max="4866" width="29.85546875" style="75" bestFit="1" customWidth="1"/>
    <col min="4867" max="4870" width="17.7109375" style="75" customWidth="1"/>
    <col min="4871" max="4871" width="19.42578125" style="75" customWidth="1"/>
    <col min="4872" max="4873" width="17.7109375" style="75" customWidth="1"/>
    <col min="4874" max="4874" width="70.28515625" style="75" bestFit="1" customWidth="1"/>
    <col min="4875" max="4875" width="17.7109375" style="75" customWidth="1"/>
    <col min="4876" max="5120" width="11.42578125" style="75"/>
    <col min="5121" max="5121" width="67.7109375" style="75" bestFit="1" customWidth="1"/>
    <col min="5122" max="5122" width="29.85546875" style="75" bestFit="1" customWidth="1"/>
    <col min="5123" max="5126" width="17.7109375" style="75" customWidth="1"/>
    <col min="5127" max="5127" width="19.42578125" style="75" customWidth="1"/>
    <col min="5128" max="5129" width="17.7109375" style="75" customWidth="1"/>
    <col min="5130" max="5130" width="70.28515625" style="75" bestFit="1" customWidth="1"/>
    <col min="5131" max="5131" width="17.7109375" style="75" customWidth="1"/>
    <col min="5132" max="5376" width="11.42578125" style="75"/>
    <col min="5377" max="5377" width="67.7109375" style="75" bestFit="1" customWidth="1"/>
    <col min="5378" max="5378" width="29.85546875" style="75" bestFit="1" customWidth="1"/>
    <col min="5379" max="5382" width="17.7109375" style="75" customWidth="1"/>
    <col min="5383" max="5383" width="19.42578125" style="75" customWidth="1"/>
    <col min="5384" max="5385" width="17.7109375" style="75" customWidth="1"/>
    <col min="5386" max="5386" width="70.28515625" style="75" bestFit="1" customWidth="1"/>
    <col min="5387" max="5387" width="17.7109375" style="75" customWidth="1"/>
    <col min="5388" max="5632" width="11.42578125" style="75"/>
    <col min="5633" max="5633" width="67.7109375" style="75" bestFit="1" customWidth="1"/>
    <col min="5634" max="5634" width="29.85546875" style="75" bestFit="1" customWidth="1"/>
    <col min="5635" max="5638" width="17.7109375" style="75" customWidth="1"/>
    <col min="5639" max="5639" width="19.42578125" style="75" customWidth="1"/>
    <col min="5640" max="5641" width="17.7109375" style="75" customWidth="1"/>
    <col min="5642" max="5642" width="70.28515625" style="75" bestFit="1" customWidth="1"/>
    <col min="5643" max="5643" width="17.7109375" style="75" customWidth="1"/>
    <col min="5644" max="5888" width="11.42578125" style="75"/>
    <col min="5889" max="5889" width="67.7109375" style="75" bestFit="1" customWidth="1"/>
    <col min="5890" max="5890" width="29.85546875" style="75" bestFit="1" customWidth="1"/>
    <col min="5891" max="5894" width="17.7109375" style="75" customWidth="1"/>
    <col min="5895" max="5895" width="19.42578125" style="75" customWidth="1"/>
    <col min="5896" max="5897" width="17.7109375" style="75" customWidth="1"/>
    <col min="5898" max="5898" width="70.28515625" style="75" bestFit="1" customWidth="1"/>
    <col min="5899" max="5899" width="17.7109375" style="75" customWidth="1"/>
    <col min="5900" max="6144" width="11.42578125" style="75"/>
    <col min="6145" max="6145" width="67.7109375" style="75" bestFit="1" customWidth="1"/>
    <col min="6146" max="6146" width="29.85546875" style="75" bestFit="1" customWidth="1"/>
    <col min="6147" max="6150" width="17.7109375" style="75" customWidth="1"/>
    <col min="6151" max="6151" width="19.42578125" style="75" customWidth="1"/>
    <col min="6152" max="6153" width="17.7109375" style="75" customWidth="1"/>
    <col min="6154" max="6154" width="70.28515625" style="75" bestFit="1" customWidth="1"/>
    <col min="6155" max="6155" width="17.7109375" style="75" customWidth="1"/>
    <col min="6156" max="6400" width="11.42578125" style="75"/>
    <col min="6401" max="6401" width="67.7109375" style="75" bestFit="1" customWidth="1"/>
    <col min="6402" max="6402" width="29.85546875" style="75" bestFit="1" customWidth="1"/>
    <col min="6403" max="6406" width="17.7109375" style="75" customWidth="1"/>
    <col min="6407" max="6407" width="19.42578125" style="75" customWidth="1"/>
    <col min="6408" max="6409" width="17.7109375" style="75" customWidth="1"/>
    <col min="6410" max="6410" width="70.28515625" style="75" bestFit="1" customWidth="1"/>
    <col min="6411" max="6411" width="17.7109375" style="75" customWidth="1"/>
    <col min="6412" max="6656" width="11.42578125" style="75"/>
    <col min="6657" max="6657" width="67.7109375" style="75" bestFit="1" customWidth="1"/>
    <col min="6658" max="6658" width="29.85546875" style="75" bestFit="1" customWidth="1"/>
    <col min="6659" max="6662" width="17.7109375" style="75" customWidth="1"/>
    <col min="6663" max="6663" width="19.42578125" style="75" customWidth="1"/>
    <col min="6664" max="6665" width="17.7109375" style="75" customWidth="1"/>
    <col min="6666" max="6666" width="70.28515625" style="75" bestFit="1" customWidth="1"/>
    <col min="6667" max="6667" width="17.7109375" style="75" customWidth="1"/>
    <col min="6668" max="6912" width="11.42578125" style="75"/>
    <col min="6913" max="6913" width="67.7109375" style="75" bestFit="1" customWidth="1"/>
    <col min="6914" max="6914" width="29.85546875" style="75" bestFit="1" customWidth="1"/>
    <col min="6915" max="6918" width="17.7109375" style="75" customWidth="1"/>
    <col min="6919" max="6919" width="19.42578125" style="75" customWidth="1"/>
    <col min="6920" max="6921" width="17.7109375" style="75" customWidth="1"/>
    <col min="6922" max="6922" width="70.28515625" style="75" bestFit="1" customWidth="1"/>
    <col min="6923" max="6923" width="17.7109375" style="75" customWidth="1"/>
    <col min="6924" max="7168" width="11.42578125" style="75"/>
    <col min="7169" max="7169" width="67.7109375" style="75" bestFit="1" customWidth="1"/>
    <col min="7170" max="7170" width="29.85546875" style="75" bestFit="1" customWidth="1"/>
    <col min="7171" max="7174" width="17.7109375" style="75" customWidth="1"/>
    <col min="7175" max="7175" width="19.42578125" style="75" customWidth="1"/>
    <col min="7176" max="7177" width="17.7109375" style="75" customWidth="1"/>
    <col min="7178" max="7178" width="70.28515625" style="75" bestFit="1" customWidth="1"/>
    <col min="7179" max="7179" width="17.7109375" style="75" customWidth="1"/>
    <col min="7180" max="7424" width="11.42578125" style="75"/>
    <col min="7425" max="7425" width="67.7109375" style="75" bestFit="1" customWidth="1"/>
    <col min="7426" max="7426" width="29.85546875" style="75" bestFit="1" customWidth="1"/>
    <col min="7427" max="7430" width="17.7109375" style="75" customWidth="1"/>
    <col min="7431" max="7431" width="19.42578125" style="75" customWidth="1"/>
    <col min="7432" max="7433" width="17.7109375" style="75" customWidth="1"/>
    <col min="7434" max="7434" width="70.28515625" style="75" bestFit="1" customWidth="1"/>
    <col min="7435" max="7435" width="17.7109375" style="75" customWidth="1"/>
    <col min="7436" max="7680" width="11.42578125" style="75"/>
    <col min="7681" max="7681" width="67.7109375" style="75" bestFit="1" customWidth="1"/>
    <col min="7682" max="7682" width="29.85546875" style="75" bestFit="1" customWidth="1"/>
    <col min="7683" max="7686" width="17.7109375" style="75" customWidth="1"/>
    <col min="7687" max="7687" width="19.42578125" style="75" customWidth="1"/>
    <col min="7688" max="7689" width="17.7109375" style="75" customWidth="1"/>
    <col min="7690" max="7690" width="70.28515625" style="75" bestFit="1" customWidth="1"/>
    <col min="7691" max="7691" width="17.7109375" style="75" customWidth="1"/>
    <col min="7692" max="7936" width="11.42578125" style="75"/>
    <col min="7937" max="7937" width="67.7109375" style="75" bestFit="1" customWidth="1"/>
    <col min="7938" max="7938" width="29.85546875" style="75" bestFit="1" customWidth="1"/>
    <col min="7939" max="7942" width="17.7109375" style="75" customWidth="1"/>
    <col min="7943" max="7943" width="19.42578125" style="75" customWidth="1"/>
    <col min="7944" max="7945" width="17.7109375" style="75" customWidth="1"/>
    <col min="7946" max="7946" width="70.28515625" style="75" bestFit="1" customWidth="1"/>
    <col min="7947" max="7947" width="17.7109375" style="75" customWidth="1"/>
    <col min="7948" max="8192" width="11.42578125" style="75"/>
    <col min="8193" max="8193" width="67.7109375" style="75" bestFit="1" customWidth="1"/>
    <col min="8194" max="8194" width="29.85546875" style="75" bestFit="1" customWidth="1"/>
    <col min="8195" max="8198" width="17.7109375" style="75" customWidth="1"/>
    <col min="8199" max="8199" width="19.42578125" style="75" customWidth="1"/>
    <col min="8200" max="8201" width="17.7109375" style="75" customWidth="1"/>
    <col min="8202" max="8202" width="70.28515625" style="75" bestFit="1" customWidth="1"/>
    <col min="8203" max="8203" width="17.7109375" style="75" customWidth="1"/>
    <col min="8204" max="8448" width="11.42578125" style="75"/>
    <col min="8449" max="8449" width="67.7109375" style="75" bestFit="1" customWidth="1"/>
    <col min="8450" max="8450" width="29.85546875" style="75" bestFit="1" customWidth="1"/>
    <col min="8451" max="8454" width="17.7109375" style="75" customWidth="1"/>
    <col min="8455" max="8455" width="19.42578125" style="75" customWidth="1"/>
    <col min="8456" max="8457" width="17.7109375" style="75" customWidth="1"/>
    <col min="8458" max="8458" width="70.28515625" style="75" bestFit="1" customWidth="1"/>
    <col min="8459" max="8459" width="17.7109375" style="75" customWidth="1"/>
    <col min="8460" max="8704" width="11.42578125" style="75"/>
    <col min="8705" max="8705" width="67.7109375" style="75" bestFit="1" customWidth="1"/>
    <col min="8706" max="8706" width="29.85546875" style="75" bestFit="1" customWidth="1"/>
    <col min="8707" max="8710" width="17.7109375" style="75" customWidth="1"/>
    <col min="8711" max="8711" width="19.42578125" style="75" customWidth="1"/>
    <col min="8712" max="8713" width="17.7109375" style="75" customWidth="1"/>
    <col min="8714" max="8714" width="70.28515625" style="75" bestFit="1" customWidth="1"/>
    <col min="8715" max="8715" width="17.7109375" style="75" customWidth="1"/>
    <col min="8716" max="8960" width="11.42578125" style="75"/>
    <col min="8961" max="8961" width="67.7109375" style="75" bestFit="1" customWidth="1"/>
    <col min="8962" max="8962" width="29.85546875" style="75" bestFit="1" customWidth="1"/>
    <col min="8963" max="8966" width="17.7109375" style="75" customWidth="1"/>
    <col min="8967" max="8967" width="19.42578125" style="75" customWidth="1"/>
    <col min="8968" max="8969" width="17.7109375" style="75" customWidth="1"/>
    <col min="8970" max="8970" width="70.28515625" style="75" bestFit="1" customWidth="1"/>
    <col min="8971" max="8971" width="17.7109375" style="75" customWidth="1"/>
    <col min="8972" max="9216" width="11.42578125" style="75"/>
    <col min="9217" max="9217" width="67.7109375" style="75" bestFit="1" customWidth="1"/>
    <col min="9218" max="9218" width="29.85546875" style="75" bestFit="1" customWidth="1"/>
    <col min="9219" max="9222" width="17.7109375" style="75" customWidth="1"/>
    <col min="9223" max="9223" width="19.42578125" style="75" customWidth="1"/>
    <col min="9224" max="9225" width="17.7109375" style="75" customWidth="1"/>
    <col min="9226" max="9226" width="70.28515625" style="75" bestFit="1" customWidth="1"/>
    <col min="9227" max="9227" width="17.7109375" style="75" customWidth="1"/>
    <col min="9228" max="9472" width="11.42578125" style="75"/>
    <col min="9473" max="9473" width="67.7109375" style="75" bestFit="1" customWidth="1"/>
    <col min="9474" max="9474" width="29.85546875" style="75" bestFit="1" customWidth="1"/>
    <col min="9475" max="9478" width="17.7109375" style="75" customWidth="1"/>
    <col min="9479" max="9479" width="19.42578125" style="75" customWidth="1"/>
    <col min="9480" max="9481" width="17.7109375" style="75" customWidth="1"/>
    <col min="9482" max="9482" width="70.28515625" style="75" bestFit="1" customWidth="1"/>
    <col min="9483" max="9483" width="17.7109375" style="75" customWidth="1"/>
    <col min="9484" max="9728" width="11.42578125" style="75"/>
    <col min="9729" max="9729" width="67.7109375" style="75" bestFit="1" customWidth="1"/>
    <col min="9730" max="9730" width="29.85546875" style="75" bestFit="1" customWidth="1"/>
    <col min="9731" max="9734" width="17.7109375" style="75" customWidth="1"/>
    <col min="9735" max="9735" width="19.42578125" style="75" customWidth="1"/>
    <col min="9736" max="9737" width="17.7109375" style="75" customWidth="1"/>
    <col min="9738" max="9738" width="70.28515625" style="75" bestFit="1" customWidth="1"/>
    <col min="9739" max="9739" width="17.7109375" style="75" customWidth="1"/>
    <col min="9740" max="9984" width="11.42578125" style="75"/>
    <col min="9985" max="9985" width="67.7109375" style="75" bestFit="1" customWidth="1"/>
    <col min="9986" max="9986" width="29.85546875" style="75" bestFit="1" customWidth="1"/>
    <col min="9987" max="9990" width="17.7109375" style="75" customWidth="1"/>
    <col min="9991" max="9991" width="19.42578125" style="75" customWidth="1"/>
    <col min="9992" max="9993" width="17.7109375" style="75" customWidth="1"/>
    <col min="9994" max="9994" width="70.28515625" style="75" bestFit="1" customWidth="1"/>
    <col min="9995" max="9995" width="17.7109375" style="75" customWidth="1"/>
    <col min="9996" max="10240" width="11.42578125" style="75"/>
    <col min="10241" max="10241" width="67.7109375" style="75" bestFit="1" customWidth="1"/>
    <col min="10242" max="10242" width="29.85546875" style="75" bestFit="1" customWidth="1"/>
    <col min="10243" max="10246" width="17.7109375" style="75" customWidth="1"/>
    <col min="10247" max="10247" width="19.42578125" style="75" customWidth="1"/>
    <col min="10248" max="10249" width="17.7109375" style="75" customWidth="1"/>
    <col min="10250" max="10250" width="70.28515625" style="75" bestFit="1" customWidth="1"/>
    <col min="10251" max="10251" width="17.7109375" style="75" customWidth="1"/>
    <col min="10252" max="10496" width="11.42578125" style="75"/>
    <col min="10497" max="10497" width="67.7109375" style="75" bestFit="1" customWidth="1"/>
    <col min="10498" max="10498" width="29.85546875" style="75" bestFit="1" customWidth="1"/>
    <col min="10499" max="10502" width="17.7109375" style="75" customWidth="1"/>
    <col min="10503" max="10503" width="19.42578125" style="75" customWidth="1"/>
    <col min="10504" max="10505" width="17.7109375" style="75" customWidth="1"/>
    <col min="10506" max="10506" width="70.28515625" style="75" bestFit="1" customWidth="1"/>
    <col min="10507" max="10507" width="17.7109375" style="75" customWidth="1"/>
    <col min="10508" max="10752" width="11.42578125" style="75"/>
    <col min="10753" max="10753" width="67.7109375" style="75" bestFit="1" customWidth="1"/>
    <col min="10754" max="10754" width="29.85546875" style="75" bestFit="1" customWidth="1"/>
    <col min="10755" max="10758" width="17.7109375" style="75" customWidth="1"/>
    <col min="10759" max="10759" width="19.42578125" style="75" customWidth="1"/>
    <col min="10760" max="10761" width="17.7109375" style="75" customWidth="1"/>
    <col min="10762" max="10762" width="70.28515625" style="75" bestFit="1" customWidth="1"/>
    <col min="10763" max="10763" width="17.7109375" style="75" customWidth="1"/>
    <col min="10764" max="11008" width="11.42578125" style="75"/>
    <col min="11009" max="11009" width="67.7109375" style="75" bestFit="1" customWidth="1"/>
    <col min="11010" max="11010" width="29.85546875" style="75" bestFit="1" customWidth="1"/>
    <col min="11011" max="11014" width="17.7109375" style="75" customWidth="1"/>
    <col min="11015" max="11015" width="19.42578125" style="75" customWidth="1"/>
    <col min="11016" max="11017" width="17.7109375" style="75" customWidth="1"/>
    <col min="11018" max="11018" width="70.28515625" style="75" bestFit="1" customWidth="1"/>
    <col min="11019" max="11019" width="17.7109375" style="75" customWidth="1"/>
    <col min="11020" max="11264" width="11.42578125" style="75"/>
    <col min="11265" max="11265" width="67.7109375" style="75" bestFit="1" customWidth="1"/>
    <col min="11266" max="11266" width="29.85546875" style="75" bestFit="1" customWidth="1"/>
    <col min="11267" max="11270" width="17.7109375" style="75" customWidth="1"/>
    <col min="11271" max="11271" width="19.42578125" style="75" customWidth="1"/>
    <col min="11272" max="11273" width="17.7109375" style="75" customWidth="1"/>
    <col min="11274" max="11274" width="70.28515625" style="75" bestFit="1" customWidth="1"/>
    <col min="11275" max="11275" width="17.7109375" style="75" customWidth="1"/>
    <col min="11276" max="11520" width="11.42578125" style="75"/>
    <col min="11521" max="11521" width="67.7109375" style="75" bestFit="1" customWidth="1"/>
    <col min="11522" max="11522" width="29.85546875" style="75" bestFit="1" customWidth="1"/>
    <col min="11523" max="11526" width="17.7109375" style="75" customWidth="1"/>
    <col min="11527" max="11527" width="19.42578125" style="75" customWidth="1"/>
    <col min="11528" max="11529" width="17.7109375" style="75" customWidth="1"/>
    <col min="11530" max="11530" width="70.28515625" style="75" bestFit="1" customWidth="1"/>
    <col min="11531" max="11531" width="17.7109375" style="75" customWidth="1"/>
    <col min="11532" max="11776" width="11.42578125" style="75"/>
    <col min="11777" max="11777" width="67.7109375" style="75" bestFit="1" customWidth="1"/>
    <col min="11778" max="11778" width="29.85546875" style="75" bestFit="1" customWidth="1"/>
    <col min="11779" max="11782" width="17.7109375" style="75" customWidth="1"/>
    <col min="11783" max="11783" width="19.42578125" style="75" customWidth="1"/>
    <col min="11784" max="11785" width="17.7109375" style="75" customWidth="1"/>
    <col min="11786" max="11786" width="70.28515625" style="75" bestFit="1" customWidth="1"/>
    <col min="11787" max="11787" width="17.7109375" style="75" customWidth="1"/>
    <col min="11788" max="12032" width="11.42578125" style="75"/>
    <col min="12033" max="12033" width="67.7109375" style="75" bestFit="1" customWidth="1"/>
    <col min="12034" max="12034" width="29.85546875" style="75" bestFit="1" customWidth="1"/>
    <col min="12035" max="12038" width="17.7109375" style="75" customWidth="1"/>
    <col min="12039" max="12039" width="19.42578125" style="75" customWidth="1"/>
    <col min="12040" max="12041" width="17.7109375" style="75" customWidth="1"/>
    <col min="12042" max="12042" width="70.28515625" style="75" bestFit="1" customWidth="1"/>
    <col min="12043" max="12043" width="17.7109375" style="75" customWidth="1"/>
    <col min="12044" max="12288" width="11.42578125" style="75"/>
    <col min="12289" max="12289" width="67.7109375" style="75" bestFit="1" customWidth="1"/>
    <col min="12290" max="12290" width="29.85546875" style="75" bestFit="1" customWidth="1"/>
    <col min="12291" max="12294" width="17.7109375" style="75" customWidth="1"/>
    <col min="12295" max="12295" width="19.42578125" style="75" customWidth="1"/>
    <col min="12296" max="12297" width="17.7109375" style="75" customWidth="1"/>
    <col min="12298" max="12298" width="70.28515625" style="75" bestFit="1" customWidth="1"/>
    <col min="12299" max="12299" width="17.7109375" style="75" customWidth="1"/>
    <col min="12300" max="12544" width="11.42578125" style="75"/>
    <col min="12545" max="12545" width="67.7109375" style="75" bestFit="1" customWidth="1"/>
    <col min="12546" max="12546" width="29.85546875" style="75" bestFit="1" customWidth="1"/>
    <col min="12547" max="12550" width="17.7109375" style="75" customWidth="1"/>
    <col min="12551" max="12551" width="19.42578125" style="75" customWidth="1"/>
    <col min="12552" max="12553" width="17.7109375" style="75" customWidth="1"/>
    <col min="12554" max="12554" width="70.28515625" style="75" bestFit="1" customWidth="1"/>
    <col min="12555" max="12555" width="17.7109375" style="75" customWidth="1"/>
    <col min="12556" max="12800" width="11.42578125" style="75"/>
    <col min="12801" max="12801" width="67.7109375" style="75" bestFit="1" customWidth="1"/>
    <col min="12802" max="12802" width="29.85546875" style="75" bestFit="1" customWidth="1"/>
    <col min="12803" max="12806" width="17.7109375" style="75" customWidth="1"/>
    <col min="12807" max="12807" width="19.42578125" style="75" customWidth="1"/>
    <col min="12808" max="12809" width="17.7109375" style="75" customWidth="1"/>
    <col min="12810" max="12810" width="70.28515625" style="75" bestFit="1" customWidth="1"/>
    <col min="12811" max="12811" width="17.7109375" style="75" customWidth="1"/>
    <col min="12812" max="13056" width="11.42578125" style="75"/>
    <col min="13057" max="13057" width="67.7109375" style="75" bestFit="1" customWidth="1"/>
    <col min="13058" max="13058" width="29.85546875" style="75" bestFit="1" customWidth="1"/>
    <col min="13059" max="13062" width="17.7109375" style="75" customWidth="1"/>
    <col min="13063" max="13063" width="19.42578125" style="75" customWidth="1"/>
    <col min="13064" max="13065" width="17.7109375" style="75" customWidth="1"/>
    <col min="13066" max="13066" width="70.28515625" style="75" bestFit="1" customWidth="1"/>
    <col min="13067" max="13067" width="17.7109375" style="75" customWidth="1"/>
    <col min="13068" max="13312" width="11.42578125" style="75"/>
    <col min="13313" max="13313" width="67.7109375" style="75" bestFit="1" customWidth="1"/>
    <col min="13314" max="13314" width="29.85546875" style="75" bestFit="1" customWidth="1"/>
    <col min="13315" max="13318" width="17.7109375" style="75" customWidth="1"/>
    <col min="13319" max="13319" width="19.42578125" style="75" customWidth="1"/>
    <col min="13320" max="13321" width="17.7109375" style="75" customWidth="1"/>
    <col min="13322" max="13322" width="70.28515625" style="75" bestFit="1" customWidth="1"/>
    <col min="13323" max="13323" width="17.7109375" style="75" customWidth="1"/>
    <col min="13324" max="13568" width="11.42578125" style="75"/>
    <col min="13569" max="13569" width="67.7109375" style="75" bestFit="1" customWidth="1"/>
    <col min="13570" max="13570" width="29.85546875" style="75" bestFit="1" customWidth="1"/>
    <col min="13571" max="13574" width="17.7109375" style="75" customWidth="1"/>
    <col min="13575" max="13575" width="19.42578125" style="75" customWidth="1"/>
    <col min="13576" max="13577" width="17.7109375" style="75" customWidth="1"/>
    <col min="13578" max="13578" width="70.28515625" style="75" bestFit="1" customWidth="1"/>
    <col min="13579" max="13579" width="17.7109375" style="75" customWidth="1"/>
    <col min="13580" max="13824" width="11.42578125" style="75"/>
    <col min="13825" max="13825" width="67.7109375" style="75" bestFit="1" customWidth="1"/>
    <col min="13826" max="13826" width="29.85546875" style="75" bestFit="1" customWidth="1"/>
    <col min="13827" max="13830" width="17.7109375" style="75" customWidth="1"/>
    <col min="13831" max="13831" width="19.42578125" style="75" customWidth="1"/>
    <col min="13832" max="13833" width="17.7109375" style="75" customWidth="1"/>
    <col min="13834" max="13834" width="70.28515625" style="75" bestFit="1" customWidth="1"/>
    <col min="13835" max="13835" width="17.7109375" style="75" customWidth="1"/>
    <col min="13836" max="14080" width="11.42578125" style="75"/>
    <col min="14081" max="14081" width="67.7109375" style="75" bestFit="1" customWidth="1"/>
    <col min="14082" max="14082" width="29.85546875" style="75" bestFit="1" customWidth="1"/>
    <col min="14083" max="14086" width="17.7109375" style="75" customWidth="1"/>
    <col min="14087" max="14087" width="19.42578125" style="75" customWidth="1"/>
    <col min="14088" max="14089" width="17.7109375" style="75" customWidth="1"/>
    <col min="14090" max="14090" width="70.28515625" style="75" bestFit="1" customWidth="1"/>
    <col min="14091" max="14091" width="17.7109375" style="75" customWidth="1"/>
    <col min="14092" max="14336" width="11.42578125" style="75"/>
    <col min="14337" max="14337" width="67.7109375" style="75" bestFit="1" customWidth="1"/>
    <col min="14338" max="14338" width="29.85546875" style="75" bestFit="1" customWidth="1"/>
    <col min="14339" max="14342" width="17.7109375" style="75" customWidth="1"/>
    <col min="14343" max="14343" width="19.42578125" style="75" customWidth="1"/>
    <col min="14344" max="14345" width="17.7109375" style="75" customWidth="1"/>
    <col min="14346" max="14346" width="70.28515625" style="75" bestFit="1" customWidth="1"/>
    <col min="14347" max="14347" width="17.7109375" style="75" customWidth="1"/>
    <col min="14348" max="14592" width="11.42578125" style="75"/>
    <col min="14593" max="14593" width="67.7109375" style="75" bestFit="1" customWidth="1"/>
    <col min="14594" max="14594" width="29.85546875" style="75" bestFit="1" customWidth="1"/>
    <col min="14595" max="14598" width="17.7109375" style="75" customWidth="1"/>
    <col min="14599" max="14599" width="19.42578125" style="75" customWidth="1"/>
    <col min="14600" max="14601" width="17.7109375" style="75" customWidth="1"/>
    <col min="14602" max="14602" width="70.28515625" style="75" bestFit="1" customWidth="1"/>
    <col min="14603" max="14603" width="17.7109375" style="75" customWidth="1"/>
    <col min="14604" max="14848" width="11.42578125" style="75"/>
    <col min="14849" max="14849" width="67.7109375" style="75" bestFit="1" customWidth="1"/>
    <col min="14850" max="14850" width="29.85546875" style="75" bestFit="1" customWidth="1"/>
    <col min="14851" max="14854" width="17.7109375" style="75" customWidth="1"/>
    <col min="14855" max="14855" width="19.42578125" style="75" customWidth="1"/>
    <col min="14856" max="14857" width="17.7109375" style="75" customWidth="1"/>
    <col min="14858" max="14858" width="70.28515625" style="75" bestFit="1" customWidth="1"/>
    <col min="14859" max="14859" width="17.7109375" style="75" customWidth="1"/>
    <col min="14860" max="15104" width="11.42578125" style="75"/>
    <col min="15105" max="15105" width="67.7109375" style="75" bestFit="1" customWidth="1"/>
    <col min="15106" max="15106" width="29.85546875" style="75" bestFit="1" customWidth="1"/>
    <col min="15107" max="15110" width="17.7109375" style="75" customWidth="1"/>
    <col min="15111" max="15111" width="19.42578125" style="75" customWidth="1"/>
    <col min="15112" max="15113" width="17.7109375" style="75" customWidth="1"/>
    <col min="15114" max="15114" width="70.28515625" style="75" bestFit="1" customWidth="1"/>
    <col min="15115" max="15115" width="17.7109375" style="75" customWidth="1"/>
    <col min="15116" max="15360" width="11.42578125" style="75"/>
    <col min="15361" max="15361" width="67.7109375" style="75" bestFit="1" customWidth="1"/>
    <col min="15362" max="15362" width="29.85546875" style="75" bestFit="1" customWidth="1"/>
    <col min="15363" max="15366" width="17.7109375" style="75" customWidth="1"/>
    <col min="15367" max="15367" width="19.42578125" style="75" customWidth="1"/>
    <col min="15368" max="15369" width="17.7109375" style="75" customWidth="1"/>
    <col min="15370" max="15370" width="70.28515625" style="75" bestFit="1" customWidth="1"/>
    <col min="15371" max="15371" width="17.7109375" style="75" customWidth="1"/>
    <col min="15372" max="15616" width="11.42578125" style="75"/>
    <col min="15617" max="15617" width="67.7109375" style="75" bestFit="1" customWidth="1"/>
    <col min="15618" max="15618" width="29.85546875" style="75" bestFit="1" customWidth="1"/>
    <col min="15619" max="15622" width="17.7109375" style="75" customWidth="1"/>
    <col min="15623" max="15623" width="19.42578125" style="75" customWidth="1"/>
    <col min="15624" max="15625" width="17.7109375" style="75" customWidth="1"/>
    <col min="15626" max="15626" width="70.28515625" style="75" bestFit="1" customWidth="1"/>
    <col min="15627" max="15627" width="17.7109375" style="75" customWidth="1"/>
    <col min="15628" max="15872" width="11.42578125" style="75"/>
    <col min="15873" max="15873" width="67.7109375" style="75" bestFit="1" customWidth="1"/>
    <col min="15874" max="15874" width="29.85546875" style="75" bestFit="1" customWidth="1"/>
    <col min="15875" max="15878" width="17.7109375" style="75" customWidth="1"/>
    <col min="15879" max="15879" width="19.42578125" style="75" customWidth="1"/>
    <col min="15880" max="15881" width="17.7109375" style="75" customWidth="1"/>
    <col min="15882" max="15882" width="70.28515625" style="75" bestFit="1" customWidth="1"/>
    <col min="15883" max="15883" width="17.7109375" style="75" customWidth="1"/>
    <col min="15884" max="16128" width="11.42578125" style="75"/>
    <col min="16129" max="16129" width="67.7109375" style="75" bestFit="1" customWidth="1"/>
    <col min="16130" max="16130" width="29.85546875" style="75" bestFit="1" customWidth="1"/>
    <col min="16131" max="16134" width="17.7109375" style="75" customWidth="1"/>
    <col min="16135" max="16135" width="19.42578125" style="75" customWidth="1"/>
    <col min="16136" max="16137" width="17.7109375" style="75" customWidth="1"/>
    <col min="16138" max="16138" width="70.28515625" style="75" bestFit="1" customWidth="1"/>
    <col min="16139" max="16139" width="17.7109375" style="75" customWidth="1"/>
    <col min="16140" max="16384" width="11.42578125" style="75"/>
  </cols>
  <sheetData>
    <row r="1" spans="1:11" s="110" customFormat="1" ht="21" customHeight="1" x14ac:dyDescent="0.25">
      <c r="A1" s="108" t="s">
        <v>107</v>
      </c>
      <c r="B1" s="109"/>
    </row>
    <row r="2" spans="1:11" s="110" customFormat="1" ht="19.5" customHeight="1" x14ac:dyDescent="0.25">
      <c r="A2" s="68" t="s">
        <v>296</v>
      </c>
      <c r="B2" s="109"/>
      <c r="C2" s="111"/>
      <c r="D2" s="111"/>
      <c r="E2" s="111"/>
      <c r="F2" s="111"/>
      <c r="G2" s="111"/>
      <c r="H2" s="111"/>
      <c r="I2" s="111"/>
      <c r="J2" s="111"/>
      <c r="K2" s="112" t="s">
        <v>109</v>
      </c>
    </row>
    <row r="3" spans="1:11" s="110" customFormat="1" ht="22.5" customHeight="1" x14ac:dyDescent="0.25">
      <c r="A3" s="63" t="s">
        <v>297</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ht="18.75" customHeight="1" x14ac:dyDescent="0.25">
      <c r="A6" s="159"/>
      <c r="D6" s="160"/>
      <c r="E6" s="160"/>
      <c r="F6" s="160"/>
      <c r="G6" s="159"/>
      <c r="H6" s="160"/>
      <c r="I6" s="160"/>
      <c r="K6" s="160"/>
    </row>
    <row r="7" spans="1:11" s="110" customFormat="1" x14ac:dyDescent="0.25">
      <c r="A7" s="114" t="s">
        <v>112</v>
      </c>
      <c r="B7" s="114" t="s">
        <v>113</v>
      </c>
      <c r="C7" s="114" t="s">
        <v>114</v>
      </c>
      <c r="D7" s="114"/>
      <c r="E7" s="115" t="s">
        <v>115</v>
      </c>
      <c r="F7" s="115"/>
      <c r="G7" s="114" t="s">
        <v>116</v>
      </c>
      <c r="H7" s="71" t="s">
        <v>117</v>
      </c>
      <c r="I7" s="71"/>
      <c r="J7" s="114" t="s">
        <v>118</v>
      </c>
      <c r="K7" s="114" t="s">
        <v>119</v>
      </c>
    </row>
    <row r="8" spans="1:11" s="116" customFormat="1" x14ac:dyDescent="0.25">
      <c r="A8" s="64" t="s">
        <v>120</v>
      </c>
      <c r="B8" s="61" t="s">
        <v>121</v>
      </c>
      <c r="C8" s="61" t="s">
        <v>122</v>
      </c>
      <c r="D8" s="61" t="s">
        <v>123</v>
      </c>
      <c r="E8" s="61" t="s">
        <v>124</v>
      </c>
      <c r="F8" s="61"/>
      <c r="G8" s="61" t="s">
        <v>125</v>
      </c>
      <c r="H8" s="61" t="s">
        <v>126</v>
      </c>
      <c r="I8" s="61"/>
      <c r="J8" s="61" t="s">
        <v>298</v>
      </c>
      <c r="K8" s="73" t="s">
        <v>128</v>
      </c>
    </row>
    <row r="9" spans="1:11" s="116" customFormat="1" x14ac:dyDescent="0.25">
      <c r="A9" s="64"/>
      <c r="B9" s="61"/>
      <c r="C9" s="61"/>
      <c r="D9" s="61"/>
      <c r="E9" s="117" t="s">
        <v>129</v>
      </c>
      <c r="F9" s="117" t="s">
        <v>130</v>
      </c>
      <c r="G9" s="61"/>
      <c r="H9" s="117" t="s">
        <v>129</v>
      </c>
      <c r="I9" s="117" t="s">
        <v>130</v>
      </c>
      <c r="J9" s="61"/>
      <c r="K9" s="73"/>
    </row>
    <row r="10" spans="1:11" ht="15.95" customHeight="1" x14ac:dyDescent="0.25">
      <c r="A10" s="118" t="s">
        <v>131</v>
      </c>
      <c r="B10" s="119"/>
      <c r="C10" s="119"/>
      <c r="D10" s="119"/>
      <c r="E10" s="119"/>
      <c r="F10" s="119"/>
      <c r="G10" s="119"/>
      <c r="H10" s="119"/>
      <c r="I10" s="119"/>
      <c r="J10" s="119"/>
      <c r="K10" s="120">
        <f>SUM(K11)</f>
        <v>0</v>
      </c>
    </row>
    <row r="11" spans="1:11" ht="19.5" customHeight="1" x14ac:dyDescent="0.25">
      <c r="A11" s="121"/>
      <c r="B11" s="122"/>
      <c r="C11" s="122"/>
      <c r="D11" s="123"/>
      <c r="E11" s="123"/>
      <c r="F11" s="123"/>
      <c r="G11" s="122"/>
      <c r="H11" s="122"/>
      <c r="I11" s="122"/>
      <c r="J11" s="122"/>
      <c r="K11" s="124"/>
    </row>
    <row r="12" spans="1:11" ht="15.95" customHeight="1" x14ac:dyDescent="0.25">
      <c r="A12" s="118" t="s">
        <v>132</v>
      </c>
      <c r="B12" s="119"/>
      <c r="C12" s="119"/>
      <c r="D12" s="125"/>
      <c r="E12" s="125"/>
      <c r="F12" s="125"/>
      <c r="G12" s="119"/>
      <c r="H12" s="119"/>
      <c r="I12" s="119"/>
      <c r="J12" s="119"/>
      <c r="K12" s="277">
        <f>SUM(K13:K17)</f>
        <v>128307880</v>
      </c>
    </row>
    <row r="13" spans="1:11" ht="15.95" customHeight="1" x14ac:dyDescent="0.25">
      <c r="A13" s="121" t="s">
        <v>299</v>
      </c>
      <c r="B13" s="126" t="s">
        <v>300</v>
      </c>
      <c r="C13" s="126" t="s">
        <v>139</v>
      </c>
      <c r="D13" s="163" t="s">
        <v>301</v>
      </c>
      <c r="E13" s="163" t="s">
        <v>302</v>
      </c>
      <c r="F13" s="163" t="s">
        <v>303</v>
      </c>
      <c r="G13" s="126"/>
      <c r="H13" s="126"/>
      <c r="I13" s="126"/>
      <c r="J13" s="126" t="s">
        <v>304</v>
      </c>
      <c r="K13" s="278">
        <v>86994000</v>
      </c>
    </row>
    <row r="14" spans="1:11" ht="15.95" customHeight="1" x14ac:dyDescent="0.25">
      <c r="A14" s="121" t="s">
        <v>305</v>
      </c>
      <c r="B14" s="126" t="s">
        <v>134</v>
      </c>
      <c r="C14" s="126" t="s">
        <v>306</v>
      </c>
      <c r="D14" s="163" t="s">
        <v>307</v>
      </c>
      <c r="E14" s="163" t="s">
        <v>308</v>
      </c>
      <c r="F14" s="163" t="s">
        <v>309</v>
      </c>
      <c r="G14" s="126"/>
      <c r="H14" s="126"/>
      <c r="I14" s="126"/>
      <c r="J14" s="126" t="s">
        <v>310</v>
      </c>
      <c r="K14" s="278">
        <v>30807000</v>
      </c>
    </row>
    <row r="15" spans="1:11" ht="15.95" customHeight="1" x14ac:dyDescent="0.25">
      <c r="A15" s="218" t="s">
        <v>311</v>
      </c>
      <c r="B15" s="144" t="s">
        <v>180</v>
      </c>
      <c r="C15" s="144" t="s">
        <v>306</v>
      </c>
      <c r="D15" s="279" t="s">
        <v>180</v>
      </c>
      <c r="E15" s="279"/>
      <c r="F15" s="279"/>
      <c r="G15" s="220">
        <v>810</v>
      </c>
      <c r="H15" s="144"/>
      <c r="I15" s="144"/>
      <c r="J15" s="144" t="s">
        <v>312</v>
      </c>
      <c r="K15" s="280">
        <v>10307500</v>
      </c>
    </row>
    <row r="16" spans="1:11" ht="15.95" customHeight="1" x14ac:dyDescent="0.25">
      <c r="A16" s="218" t="s">
        <v>313</v>
      </c>
      <c r="B16" s="126" t="s">
        <v>180</v>
      </c>
      <c r="C16" s="126" t="s">
        <v>181</v>
      </c>
      <c r="D16" s="163" t="s">
        <v>180</v>
      </c>
      <c r="E16" s="279">
        <v>0.01</v>
      </c>
      <c r="F16" s="279">
        <v>0.05</v>
      </c>
      <c r="G16" s="144"/>
      <c r="H16" s="220">
        <v>4900</v>
      </c>
      <c r="I16" s="220">
        <v>20100</v>
      </c>
      <c r="J16" s="126" t="s">
        <v>314</v>
      </c>
      <c r="K16" s="278">
        <v>187200</v>
      </c>
    </row>
    <row r="17" spans="1:11" ht="15.95" customHeight="1" x14ac:dyDescent="0.25">
      <c r="A17" s="121" t="s">
        <v>315</v>
      </c>
      <c r="B17" s="126" t="s">
        <v>180</v>
      </c>
      <c r="C17" s="126" t="s">
        <v>181</v>
      </c>
      <c r="D17" s="163" t="s">
        <v>180</v>
      </c>
      <c r="E17" s="163"/>
      <c r="F17" s="163"/>
      <c r="G17" s="126"/>
      <c r="H17" s="219">
        <v>1460</v>
      </c>
      <c r="I17" s="219">
        <v>13500</v>
      </c>
      <c r="J17" s="126" t="s">
        <v>316</v>
      </c>
      <c r="K17" s="278">
        <v>12180</v>
      </c>
    </row>
    <row r="18" spans="1:11" ht="15.95" customHeight="1" x14ac:dyDescent="0.25">
      <c r="A18" s="133" t="s">
        <v>149</v>
      </c>
      <c r="B18" s="134"/>
      <c r="C18" s="134"/>
      <c r="D18" s="135"/>
      <c r="E18" s="135"/>
      <c r="F18" s="135"/>
      <c r="G18" s="134"/>
      <c r="H18" s="134"/>
      <c r="I18" s="134"/>
      <c r="J18" s="134"/>
      <c r="K18" s="281">
        <f>SUM(K19:K20)</f>
        <v>23250000</v>
      </c>
    </row>
    <row r="19" spans="1:11" ht="15.95" customHeight="1" x14ac:dyDescent="0.25">
      <c r="A19" s="121" t="s">
        <v>317</v>
      </c>
      <c r="B19" s="137" t="s">
        <v>318</v>
      </c>
      <c r="C19" s="137" t="s">
        <v>139</v>
      </c>
      <c r="D19" s="158" t="s">
        <v>180</v>
      </c>
      <c r="E19" s="158"/>
      <c r="F19" s="158"/>
      <c r="G19" s="137"/>
      <c r="H19" s="137"/>
      <c r="I19" s="137"/>
      <c r="J19" s="137" t="s">
        <v>319</v>
      </c>
      <c r="K19" s="282">
        <v>19065000</v>
      </c>
    </row>
    <row r="20" spans="1:11" ht="15.95" customHeight="1" x14ac:dyDescent="0.25">
      <c r="A20" s="121" t="s">
        <v>320</v>
      </c>
      <c r="B20" s="137" t="s">
        <v>321</v>
      </c>
      <c r="C20" s="137" t="s">
        <v>139</v>
      </c>
      <c r="D20" s="158" t="s">
        <v>180</v>
      </c>
      <c r="E20" s="158"/>
      <c r="F20" s="158"/>
      <c r="G20" s="137"/>
      <c r="H20" s="137"/>
      <c r="I20" s="137"/>
      <c r="J20" s="137" t="s">
        <v>319</v>
      </c>
      <c r="K20" s="282">
        <v>4185000</v>
      </c>
    </row>
    <row r="21" spans="1:11" ht="15.95" customHeight="1" x14ac:dyDescent="0.25">
      <c r="A21" s="118" t="s">
        <v>155</v>
      </c>
      <c r="B21" s="119"/>
      <c r="C21" s="119"/>
      <c r="D21" s="125"/>
      <c r="E21" s="125"/>
      <c r="F21" s="125"/>
      <c r="G21" s="119"/>
      <c r="H21" s="119"/>
      <c r="I21" s="119"/>
      <c r="J21" s="119"/>
      <c r="K21" s="277">
        <f>SUM(K22:K30)</f>
        <v>31790972</v>
      </c>
    </row>
    <row r="22" spans="1:11" ht="15.95" customHeight="1" x14ac:dyDescent="0.25">
      <c r="A22" s="121" t="s">
        <v>322</v>
      </c>
      <c r="B22" s="126" t="s">
        <v>323</v>
      </c>
      <c r="C22" s="126" t="s">
        <v>139</v>
      </c>
      <c r="D22" s="163" t="s">
        <v>180</v>
      </c>
      <c r="E22" s="163"/>
      <c r="F22" s="163"/>
      <c r="G22" s="219">
        <v>97380</v>
      </c>
      <c r="H22" s="126"/>
      <c r="I22" s="126"/>
      <c r="J22" s="126" t="s">
        <v>324</v>
      </c>
      <c r="K22" s="278">
        <v>19865520</v>
      </c>
    </row>
    <row r="23" spans="1:11" s="110" customFormat="1" ht="15.95" customHeight="1" x14ac:dyDescent="0.25">
      <c r="A23" s="121" t="s">
        <v>183</v>
      </c>
      <c r="B23" s="126" t="s">
        <v>180</v>
      </c>
      <c r="C23" s="126" t="s">
        <v>325</v>
      </c>
      <c r="D23" s="163" t="s">
        <v>180</v>
      </c>
      <c r="E23" s="163"/>
      <c r="F23" s="163"/>
      <c r="G23" s="126"/>
      <c r="H23" s="219">
        <v>110</v>
      </c>
      <c r="I23" s="219">
        <v>25000</v>
      </c>
      <c r="J23" s="126" t="s">
        <v>326</v>
      </c>
      <c r="K23" s="278">
        <v>6660000</v>
      </c>
    </row>
    <row r="24" spans="1:11" s="110" customFormat="1" ht="15.95" customHeight="1" x14ac:dyDescent="0.25">
      <c r="A24" s="121" t="s">
        <v>327</v>
      </c>
      <c r="B24" s="126" t="s">
        <v>328</v>
      </c>
      <c r="C24" s="126" t="s">
        <v>145</v>
      </c>
      <c r="D24" s="163" t="s">
        <v>180</v>
      </c>
      <c r="E24" s="163"/>
      <c r="F24" s="163"/>
      <c r="G24" s="126"/>
      <c r="H24" s="219">
        <v>700</v>
      </c>
      <c r="I24" s="219">
        <v>18600</v>
      </c>
      <c r="J24" s="126" t="s">
        <v>329</v>
      </c>
      <c r="K24" s="278">
        <v>2422800</v>
      </c>
    </row>
    <row r="25" spans="1:11" s="110" customFormat="1" ht="15.95" customHeight="1" x14ac:dyDescent="0.25">
      <c r="A25" s="121" t="s">
        <v>330</v>
      </c>
      <c r="B25" s="126" t="s">
        <v>331</v>
      </c>
      <c r="C25" s="126" t="s">
        <v>139</v>
      </c>
      <c r="D25" s="163" t="s">
        <v>180</v>
      </c>
      <c r="E25" s="163"/>
      <c r="F25" s="163"/>
      <c r="G25" s="219">
        <v>1980</v>
      </c>
      <c r="H25" s="126"/>
      <c r="I25" s="126"/>
      <c r="J25" s="126" t="s">
        <v>332</v>
      </c>
      <c r="K25" s="278">
        <v>2316600</v>
      </c>
    </row>
    <row r="26" spans="1:11" ht="15.95" customHeight="1" x14ac:dyDescent="0.25">
      <c r="A26" s="121" t="s">
        <v>333</v>
      </c>
      <c r="B26" s="126" t="s">
        <v>134</v>
      </c>
      <c r="C26" s="126" t="s">
        <v>334</v>
      </c>
      <c r="D26" s="163" t="s">
        <v>335</v>
      </c>
      <c r="E26" s="163"/>
      <c r="F26" s="163"/>
      <c r="G26" s="126"/>
      <c r="H26" s="126"/>
      <c r="I26" s="126"/>
      <c r="J26" s="126" t="s">
        <v>336</v>
      </c>
      <c r="K26" s="278">
        <v>241200</v>
      </c>
    </row>
    <row r="27" spans="1:11" ht="15.95" customHeight="1" x14ac:dyDescent="0.25">
      <c r="A27" s="121" t="s">
        <v>179</v>
      </c>
      <c r="B27" s="126" t="s">
        <v>180</v>
      </c>
      <c r="C27" s="126" t="s">
        <v>181</v>
      </c>
      <c r="D27" s="163" t="s">
        <v>180</v>
      </c>
      <c r="E27" s="163"/>
      <c r="F27" s="163"/>
      <c r="G27" s="126"/>
      <c r="H27" s="219">
        <v>5100</v>
      </c>
      <c r="I27" s="219">
        <v>25200</v>
      </c>
      <c r="J27" s="126" t="s">
        <v>337</v>
      </c>
      <c r="K27" s="278">
        <v>210600</v>
      </c>
    </row>
    <row r="28" spans="1:11" ht="15.95" customHeight="1" x14ac:dyDescent="0.25">
      <c r="A28" s="121" t="s">
        <v>338</v>
      </c>
      <c r="B28" s="126" t="s">
        <v>180</v>
      </c>
      <c r="C28" s="126" t="s">
        <v>139</v>
      </c>
      <c r="D28" s="163" t="s">
        <v>180</v>
      </c>
      <c r="E28" s="163"/>
      <c r="F28" s="163"/>
      <c r="G28" s="219">
        <v>200</v>
      </c>
      <c r="H28" s="126"/>
      <c r="I28" s="126"/>
      <c r="J28" s="126" t="s">
        <v>339</v>
      </c>
      <c r="K28" s="278">
        <v>60000</v>
      </c>
    </row>
    <row r="29" spans="1:11" ht="15.95" customHeight="1" x14ac:dyDescent="0.25">
      <c r="A29" s="121" t="s">
        <v>249</v>
      </c>
      <c r="B29" s="126" t="s">
        <v>180</v>
      </c>
      <c r="C29" s="126" t="s">
        <v>340</v>
      </c>
      <c r="D29" s="163" t="s">
        <v>180</v>
      </c>
      <c r="E29" s="163"/>
      <c r="F29" s="163"/>
      <c r="G29" s="126"/>
      <c r="H29" s="126"/>
      <c r="I29" s="126"/>
      <c r="J29" s="126" t="s">
        <v>341</v>
      </c>
      <c r="K29" s="278">
        <v>10872</v>
      </c>
    </row>
    <row r="30" spans="1:11" ht="15.95" customHeight="1" x14ac:dyDescent="0.25">
      <c r="A30" s="121" t="s">
        <v>169</v>
      </c>
      <c r="B30" s="126" t="s">
        <v>180</v>
      </c>
      <c r="C30" s="126" t="s">
        <v>181</v>
      </c>
      <c r="D30" s="163" t="s">
        <v>180</v>
      </c>
      <c r="E30" s="163"/>
      <c r="F30" s="163"/>
      <c r="G30" s="126"/>
      <c r="H30" s="219">
        <v>140</v>
      </c>
      <c r="I30" s="219">
        <v>5440</v>
      </c>
      <c r="J30" s="126" t="s">
        <v>342</v>
      </c>
      <c r="K30" s="278">
        <v>3380</v>
      </c>
    </row>
    <row r="31" spans="1:11" ht="15.95" customHeight="1" x14ac:dyDescent="0.25">
      <c r="A31" s="118" t="s">
        <v>190</v>
      </c>
      <c r="B31" s="119"/>
      <c r="C31" s="119"/>
      <c r="D31" s="125"/>
      <c r="E31" s="125"/>
      <c r="F31" s="125"/>
      <c r="G31" s="119"/>
      <c r="H31" s="119"/>
      <c r="I31" s="119"/>
      <c r="J31" s="119"/>
      <c r="K31" s="120">
        <f>SUM(K32:K32)</f>
        <v>0</v>
      </c>
    </row>
    <row r="32" spans="1:11" ht="15.95" customHeight="1" x14ac:dyDescent="0.25">
      <c r="A32" s="147"/>
      <c r="B32" s="122"/>
      <c r="C32" s="122"/>
      <c r="D32" s="123"/>
      <c r="E32" s="123"/>
      <c r="F32" s="123"/>
      <c r="G32" s="122"/>
      <c r="H32" s="122"/>
      <c r="I32" s="122"/>
      <c r="J32" s="122"/>
      <c r="K32" s="124"/>
    </row>
    <row r="33" spans="1:11" ht="15.95" customHeight="1" x14ac:dyDescent="0.25">
      <c r="A33" s="118" t="s">
        <v>191</v>
      </c>
      <c r="B33" s="119"/>
      <c r="C33" s="119"/>
      <c r="D33" s="125"/>
      <c r="E33" s="125"/>
      <c r="F33" s="125"/>
      <c r="G33" s="119"/>
      <c r="H33" s="119"/>
      <c r="I33" s="119"/>
      <c r="J33" s="119"/>
      <c r="K33" s="277">
        <f>SUM(K34:K35)</f>
        <v>7244800</v>
      </c>
    </row>
    <row r="34" spans="1:11" ht="15.95" customHeight="1" x14ac:dyDescent="0.25">
      <c r="A34" s="121" t="s">
        <v>343</v>
      </c>
      <c r="B34" s="126" t="s">
        <v>180</v>
      </c>
      <c r="C34" s="126" t="s">
        <v>325</v>
      </c>
      <c r="D34" s="163" t="s">
        <v>180</v>
      </c>
      <c r="E34" s="163">
        <v>0.01</v>
      </c>
      <c r="F34" s="163">
        <v>5</v>
      </c>
      <c r="G34" s="144"/>
      <c r="H34" s="126"/>
      <c r="I34" s="126"/>
      <c r="J34" s="126" t="s">
        <v>344</v>
      </c>
      <c r="K34" s="278">
        <v>7200000</v>
      </c>
    </row>
    <row r="35" spans="1:11" ht="15.95" customHeight="1" x14ac:dyDescent="0.25">
      <c r="A35" s="121" t="s">
        <v>345</v>
      </c>
      <c r="B35" s="126" t="s">
        <v>180</v>
      </c>
      <c r="C35" s="126" t="s">
        <v>346</v>
      </c>
      <c r="D35" s="163" t="s">
        <v>180</v>
      </c>
      <c r="E35" s="163"/>
      <c r="F35" s="163"/>
      <c r="G35" s="126"/>
      <c r="H35" s="126" t="s">
        <v>347</v>
      </c>
      <c r="I35" s="126" t="s">
        <v>348</v>
      </c>
      <c r="J35" s="126" t="s">
        <v>349</v>
      </c>
      <c r="K35" s="278">
        <v>44800</v>
      </c>
    </row>
    <row r="36" spans="1:11" ht="15.95" customHeight="1" x14ac:dyDescent="0.25">
      <c r="A36" s="133" t="s">
        <v>192</v>
      </c>
      <c r="B36" s="134"/>
      <c r="C36" s="134"/>
      <c r="D36" s="135"/>
      <c r="E36" s="135"/>
      <c r="F36" s="135"/>
      <c r="G36" s="134"/>
      <c r="H36" s="134"/>
      <c r="I36" s="134"/>
      <c r="J36" s="134"/>
      <c r="K36" s="136">
        <f>SUM(K37)</f>
        <v>0</v>
      </c>
    </row>
    <row r="37" spans="1:11" ht="15.95" customHeight="1" x14ac:dyDescent="0.25">
      <c r="A37" s="148"/>
      <c r="B37" s="140"/>
      <c r="C37" s="140"/>
      <c r="D37" s="141"/>
      <c r="E37" s="141"/>
      <c r="F37" s="141"/>
      <c r="G37" s="140"/>
      <c r="H37" s="140"/>
      <c r="I37" s="140"/>
      <c r="J37" s="140"/>
      <c r="K37" s="142"/>
    </row>
    <row r="38" spans="1:11" ht="15.95" customHeight="1" x14ac:dyDescent="0.25">
      <c r="A38" s="118" t="s">
        <v>193</v>
      </c>
      <c r="B38" s="119"/>
      <c r="C38" s="119"/>
      <c r="D38" s="125"/>
      <c r="E38" s="125"/>
      <c r="F38" s="125"/>
      <c r="G38" s="119"/>
      <c r="H38" s="119"/>
      <c r="I38" s="119"/>
      <c r="J38" s="119"/>
      <c r="K38" s="277">
        <f>SUM(K39:K44)</f>
        <v>79988300</v>
      </c>
    </row>
    <row r="39" spans="1:11" ht="15.95" customHeight="1" x14ac:dyDescent="0.25">
      <c r="A39" s="218" t="s">
        <v>350</v>
      </c>
      <c r="B39" s="144" t="s">
        <v>180</v>
      </c>
      <c r="C39" s="144" t="s">
        <v>139</v>
      </c>
      <c r="D39" s="279" t="s">
        <v>180</v>
      </c>
      <c r="E39" s="279"/>
      <c r="F39" s="279"/>
      <c r="G39" s="144"/>
      <c r="H39" s="144"/>
      <c r="I39" s="144"/>
      <c r="J39" s="144" t="s">
        <v>351</v>
      </c>
      <c r="K39" s="280">
        <v>56110000</v>
      </c>
    </row>
    <row r="40" spans="1:11" ht="15.95" customHeight="1" x14ac:dyDescent="0.25">
      <c r="A40" s="218" t="s">
        <v>352</v>
      </c>
      <c r="B40" s="144" t="s">
        <v>180</v>
      </c>
      <c r="C40" s="144" t="s">
        <v>325</v>
      </c>
      <c r="D40" s="279">
        <v>0.1</v>
      </c>
      <c r="E40" s="279"/>
      <c r="F40" s="279"/>
      <c r="G40" s="283"/>
      <c r="H40" s="144"/>
      <c r="I40" s="144"/>
      <c r="J40" s="144" t="s">
        <v>353</v>
      </c>
      <c r="K40" s="280">
        <v>11780100</v>
      </c>
    </row>
    <row r="41" spans="1:11" ht="15.95" customHeight="1" x14ac:dyDescent="0.25">
      <c r="A41" s="218" t="s">
        <v>354</v>
      </c>
      <c r="B41" s="144" t="s">
        <v>180</v>
      </c>
      <c r="C41" s="144" t="s">
        <v>139</v>
      </c>
      <c r="D41" s="279" t="s">
        <v>180</v>
      </c>
      <c r="E41" s="279"/>
      <c r="F41" s="279"/>
      <c r="G41" s="144"/>
      <c r="H41" s="144"/>
      <c r="I41" s="144"/>
      <c r="J41" s="144" t="s">
        <v>355</v>
      </c>
      <c r="K41" s="280">
        <v>6975000</v>
      </c>
    </row>
    <row r="42" spans="1:11" s="110" customFormat="1" ht="15.95" customHeight="1" x14ac:dyDescent="0.25">
      <c r="A42" s="218" t="s">
        <v>356</v>
      </c>
      <c r="B42" s="144" t="s">
        <v>180</v>
      </c>
      <c r="C42" s="144" t="s">
        <v>357</v>
      </c>
      <c r="D42" s="279" t="s">
        <v>180</v>
      </c>
      <c r="E42" s="279"/>
      <c r="F42" s="279"/>
      <c r="G42" s="144"/>
      <c r="H42" s="144"/>
      <c r="I42" s="144"/>
      <c r="J42" s="144" t="s">
        <v>358</v>
      </c>
      <c r="K42" s="280">
        <v>2500000</v>
      </c>
    </row>
    <row r="43" spans="1:11" s="110" customFormat="1" ht="15.95" customHeight="1" x14ac:dyDescent="0.25">
      <c r="A43" s="218" t="s">
        <v>359</v>
      </c>
      <c r="B43" s="144" t="s">
        <v>180</v>
      </c>
      <c r="C43" s="144" t="s">
        <v>139</v>
      </c>
      <c r="D43" s="279" t="s">
        <v>180</v>
      </c>
      <c r="E43" s="279"/>
      <c r="F43" s="279"/>
      <c r="G43" s="144"/>
      <c r="H43" s="144"/>
      <c r="I43" s="144"/>
      <c r="J43" s="144" t="s">
        <v>360</v>
      </c>
      <c r="K43" s="280">
        <v>2160000</v>
      </c>
    </row>
    <row r="44" spans="1:11" s="110" customFormat="1" ht="15.95" customHeight="1" x14ac:dyDescent="0.25">
      <c r="A44" s="121" t="s">
        <v>361</v>
      </c>
      <c r="B44" s="126" t="s">
        <v>362</v>
      </c>
      <c r="C44" s="126" t="s">
        <v>139</v>
      </c>
      <c r="D44" s="163" t="s">
        <v>180</v>
      </c>
      <c r="E44" s="163"/>
      <c r="F44" s="163"/>
      <c r="G44" s="126"/>
      <c r="H44" s="126"/>
      <c r="I44" s="126"/>
      <c r="J44" s="126" t="s">
        <v>363</v>
      </c>
      <c r="K44" s="278">
        <v>463200</v>
      </c>
    </row>
    <row r="45" spans="1:11" ht="15.95" customHeight="1" x14ac:dyDescent="0.25">
      <c r="A45" s="149" t="s">
        <v>197</v>
      </c>
      <c r="B45" s="150"/>
      <c r="C45" s="150"/>
      <c r="D45" s="151"/>
      <c r="E45" s="151"/>
      <c r="F45" s="151"/>
      <c r="G45" s="150"/>
      <c r="H45" s="150"/>
      <c r="I45" s="150"/>
      <c r="J45" s="150"/>
      <c r="K45" s="152">
        <f>+K10+K12+K18+K21+K31+K33+K36+K38</f>
        <v>270581952</v>
      </c>
    </row>
    <row r="46" spans="1:11" ht="15.95" customHeight="1" x14ac:dyDescent="0.25">
      <c r="A46" s="153"/>
      <c r="B46" s="154"/>
      <c r="C46" s="154"/>
      <c r="D46" s="154"/>
      <c r="E46" s="154"/>
      <c r="F46" s="154"/>
      <c r="G46" s="154"/>
      <c r="H46" s="154"/>
      <c r="I46" s="154"/>
      <c r="J46" s="154"/>
      <c r="K46" s="154"/>
    </row>
    <row r="47" spans="1:11" ht="15.95" customHeight="1" x14ac:dyDescent="0.25">
      <c r="A47" s="75" t="s">
        <v>364</v>
      </c>
    </row>
    <row r="48" spans="1:11" x14ac:dyDescent="0.25">
      <c r="A48" s="75" t="s">
        <v>365</v>
      </c>
    </row>
    <row r="50" spans="1:1" x14ac:dyDescent="0.25">
      <c r="A50" s="180"/>
    </row>
    <row r="51" spans="1:1" x14ac:dyDescent="0.25">
      <c r="A51" s="181"/>
    </row>
    <row r="52" spans="1:1" x14ac:dyDescent="0.25">
      <c r="A52" s="181"/>
    </row>
    <row r="53" spans="1:1" x14ac:dyDescent="0.25">
      <c r="A53" s="181"/>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zoomScaleNormal="100" workbookViewId="0">
      <selection activeCell="J58" sqref="J58"/>
    </sheetView>
  </sheetViews>
  <sheetFormatPr baseColWidth="10" defaultColWidth="55.85546875" defaultRowHeight="15" x14ac:dyDescent="0.25"/>
  <cols>
    <col min="1" max="1" width="65" style="75" bestFit="1" customWidth="1"/>
    <col min="2" max="2" width="18.7109375" style="75" customWidth="1"/>
    <col min="3" max="3" width="17.5703125" style="75" customWidth="1"/>
    <col min="4" max="4" width="16.42578125" style="75" customWidth="1"/>
    <col min="5" max="5" width="10.28515625" style="75" customWidth="1"/>
    <col min="6" max="6" width="11.140625" style="75" customWidth="1"/>
    <col min="7" max="7" width="13.42578125" style="75" bestFit="1" customWidth="1"/>
    <col min="8" max="8" width="10.28515625" style="75" bestFit="1" customWidth="1"/>
    <col min="9" max="9" width="11.7109375" style="75" bestFit="1" customWidth="1"/>
    <col min="10" max="10" width="25.85546875" style="75" bestFit="1" customWidth="1"/>
    <col min="11" max="11" width="25.28515625" style="75" bestFit="1" customWidth="1"/>
    <col min="12" max="12" width="13" style="75" customWidth="1"/>
    <col min="13" max="13" width="16.7109375" style="75" bestFit="1" customWidth="1"/>
    <col min="14" max="14" width="13.5703125" style="75" bestFit="1" customWidth="1"/>
    <col min="15" max="256" width="55.85546875" style="75"/>
    <col min="257" max="257" width="65" style="75" bestFit="1" customWidth="1"/>
    <col min="258" max="258" width="18.7109375" style="75" customWidth="1"/>
    <col min="259" max="259" width="17.5703125" style="75" customWidth="1"/>
    <col min="260" max="260" width="16.42578125" style="75" customWidth="1"/>
    <col min="261" max="261" width="10.28515625" style="75" customWidth="1"/>
    <col min="262" max="262" width="11.140625" style="75" customWidth="1"/>
    <col min="263" max="263" width="13.42578125" style="75" bestFit="1" customWidth="1"/>
    <col min="264" max="264" width="10.28515625" style="75" bestFit="1" customWidth="1"/>
    <col min="265" max="265" width="11.7109375" style="75" bestFit="1" customWidth="1"/>
    <col min="266" max="266" width="25.85546875" style="75" bestFit="1" customWidth="1"/>
    <col min="267" max="267" width="25.28515625" style="75" bestFit="1" customWidth="1"/>
    <col min="268" max="268" width="13" style="75" customWidth="1"/>
    <col min="269" max="269" width="16.7109375" style="75" bestFit="1" customWidth="1"/>
    <col min="270" max="270" width="13.5703125" style="75" bestFit="1" customWidth="1"/>
    <col min="271" max="512" width="55.85546875" style="75"/>
    <col min="513" max="513" width="65" style="75" bestFit="1" customWidth="1"/>
    <col min="514" max="514" width="18.7109375" style="75" customWidth="1"/>
    <col min="515" max="515" width="17.5703125" style="75" customWidth="1"/>
    <col min="516" max="516" width="16.42578125" style="75" customWidth="1"/>
    <col min="517" max="517" width="10.28515625" style="75" customWidth="1"/>
    <col min="518" max="518" width="11.140625" style="75" customWidth="1"/>
    <col min="519" max="519" width="13.42578125" style="75" bestFit="1" customWidth="1"/>
    <col min="520" max="520" width="10.28515625" style="75" bestFit="1" customWidth="1"/>
    <col min="521" max="521" width="11.7109375" style="75" bestFit="1" customWidth="1"/>
    <col min="522" max="522" width="25.85546875" style="75" bestFit="1" customWidth="1"/>
    <col min="523" max="523" width="25.28515625" style="75" bestFit="1" customWidth="1"/>
    <col min="524" max="524" width="13" style="75" customWidth="1"/>
    <col min="525" max="525" width="16.7109375" style="75" bestFit="1" customWidth="1"/>
    <col min="526" max="526" width="13.5703125" style="75" bestFit="1" customWidth="1"/>
    <col min="527" max="768" width="55.85546875" style="75"/>
    <col min="769" max="769" width="65" style="75" bestFit="1" customWidth="1"/>
    <col min="770" max="770" width="18.7109375" style="75" customWidth="1"/>
    <col min="771" max="771" width="17.5703125" style="75" customWidth="1"/>
    <col min="772" max="772" width="16.42578125" style="75" customWidth="1"/>
    <col min="773" max="773" width="10.28515625" style="75" customWidth="1"/>
    <col min="774" max="774" width="11.140625" style="75" customWidth="1"/>
    <col min="775" max="775" width="13.42578125" style="75" bestFit="1" customWidth="1"/>
    <col min="776" max="776" width="10.28515625" style="75" bestFit="1" customWidth="1"/>
    <col min="777" max="777" width="11.7109375" style="75" bestFit="1" customWidth="1"/>
    <col min="778" max="778" width="25.85546875" style="75" bestFit="1" customWidth="1"/>
    <col min="779" max="779" width="25.28515625" style="75" bestFit="1" customWidth="1"/>
    <col min="780" max="780" width="13" style="75" customWidth="1"/>
    <col min="781" max="781" width="16.7109375" style="75" bestFit="1" customWidth="1"/>
    <col min="782" max="782" width="13.5703125" style="75" bestFit="1" customWidth="1"/>
    <col min="783" max="1024" width="55.85546875" style="75"/>
    <col min="1025" max="1025" width="65" style="75" bestFit="1" customWidth="1"/>
    <col min="1026" max="1026" width="18.7109375" style="75" customWidth="1"/>
    <col min="1027" max="1027" width="17.5703125" style="75" customWidth="1"/>
    <col min="1028" max="1028" width="16.42578125" style="75" customWidth="1"/>
    <col min="1029" max="1029" width="10.28515625" style="75" customWidth="1"/>
    <col min="1030" max="1030" width="11.140625" style="75" customWidth="1"/>
    <col min="1031" max="1031" width="13.42578125" style="75" bestFit="1" customWidth="1"/>
    <col min="1032" max="1032" width="10.28515625" style="75" bestFit="1" customWidth="1"/>
    <col min="1033" max="1033" width="11.7109375" style="75" bestFit="1" customWidth="1"/>
    <col min="1034" max="1034" width="25.85546875" style="75" bestFit="1" customWidth="1"/>
    <col min="1035" max="1035" width="25.28515625" style="75" bestFit="1" customWidth="1"/>
    <col min="1036" max="1036" width="13" style="75" customWidth="1"/>
    <col min="1037" max="1037" width="16.7109375" style="75" bestFit="1" customWidth="1"/>
    <col min="1038" max="1038" width="13.5703125" style="75" bestFit="1" customWidth="1"/>
    <col min="1039" max="1280" width="55.85546875" style="75"/>
    <col min="1281" max="1281" width="65" style="75" bestFit="1" customWidth="1"/>
    <col min="1282" max="1282" width="18.7109375" style="75" customWidth="1"/>
    <col min="1283" max="1283" width="17.5703125" style="75" customWidth="1"/>
    <col min="1284" max="1284" width="16.42578125" style="75" customWidth="1"/>
    <col min="1285" max="1285" width="10.28515625" style="75" customWidth="1"/>
    <col min="1286" max="1286" width="11.140625" style="75" customWidth="1"/>
    <col min="1287" max="1287" width="13.42578125" style="75" bestFit="1" customWidth="1"/>
    <col min="1288" max="1288" width="10.28515625" style="75" bestFit="1" customWidth="1"/>
    <col min="1289" max="1289" width="11.7109375" style="75" bestFit="1" customWidth="1"/>
    <col min="1290" max="1290" width="25.85546875" style="75" bestFit="1" customWidth="1"/>
    <col min="1291" max="1291" width="25.28515625" style="75" bestFit="1" customWidth="1"/>
    <col min="1292" max="1292" width="13" style="75" customWidth="1"/>
    <col min="1293" max="1293" width="16.7109375" style="75" bestFit="1" customWidth="1"/>
    <col min="1294" max="1294" width="13.5703125" style="75" bestFit="1" customWidth="1"/>
    <col min="1295" max="1536" width="55.85546875" style="75"/>
    <col min="1537" max="1537" width="65" style="75" bestFit="1" customWidth="1"/>
    <col min="1538" max="1538" width="18.7109375" style="75" customWidth="1"/>
    <col min="1539" max="1539" width="17.5703125" style="75" customWidth="1"/>
    <col min="1540" max="1540" width="16.42578125" style="75" customWidth="1"/>
    <col min="1541" max="1541" width="10.28515625" style="75" customWidth="1"/>
    <col min="1542" max="1542" width="11.140625" style="75" customWidth="1"/>
    <col min="1543" max="1543" width="13.42578125" style="75" bestFit="1" customWidth="1"/>
    <col min="1544" max="1544" width="10.28515625" style="75" bestFit="1" customWidth="1"/>
    <col min="1545" max="1545" width="11.7109375" style="75" bestFit="1" customWidth="1"/>
    <col min="1546" max="1546" width="25.85546875" style="75" bestFit="1" customWidth="1"/>
    <col min="1547" max="1547" width="25.28515625" style="75" bestFit="1" customWidth="1"/>
    <col min="1548" max="1548" width="13" style="75" customWidth="1"/>
    <col min="1549" max="1549" width="16.7109375" style="75" bestFit="1" customWidth="1"/>
    <col min="1550" max="1550" width="13.5703125" style="75" bestFit="1" customWidth="1"/>
    <col min="1551" max="1792" width="55.85546875" style="75"/>
    <col min="1793" max="1793" width="65" style="75" bestFit="1" customWidth="1"/>
    <col min="1794" max="1794" width="18.7109375" style="75" customWidth="1"/>
    <col min="1795" max="1795" width="17.5703125" style="75" customWidth="1"/>
    <col min="1796" max="1796" width="16.42578125" style="75" customWidth="1"/>
    <col min="1797" max="1797" width="10.28515625" style="75" customWidth="1"/>
    <col min="1798" max="1798" width="11.140625" style="75" customWidth="1"/>
    <col min="1799" max="1799" width="13.42578125" style="75" bestFit="1" customWidth="1"/>
    <col min="1800" max="1800" width="10.28515625" style="75" bestFit="1" customWidth="1"/>
    <col min="1801" max="1801" width="11.7109375" style="75" bestFit="1" customWidth="1"/>
    <col min="1802" max="1802" width="25.85546875" style="75" bestFit="1" customWidth="1"/>
    <col min="1803" max="1803" width="25.28515625" style="75" bestFit="1" customWidth="1"/>
    <col min="1804" max="1804" width="13" style="75" customWidth="1"/>
    <col min="1805" max="1805" width="16.7109375" style="75" bestFit="1" customWidth="1"/>
    <col min="1806" max="1806" width="13.5703125" style="75" bestFit="1" customWidth="1"/>
    <col min="1807" max="2048" width="55.85546875" style="75"/>
    <col min="2049" max="2049" width="65" style="75" bestFit="1" customWidth="1"/>
    <col min="2050" max="2050" width="18.7109375" style="75" customWidth="1"/>
    <col min="2051" max="2051" width="17.5703125" style="75" customWidth="1"/>
    <col min="2052" max="2052" width="16.42578125" style="75" customWidth="1"/>
    <col min="2053" max="2053" width="10.28515625" style="75" customWidth="1"/>
    <col min="2054" max="2054" width="11.140625" style="75" customWidth="1"/>
    <col min="2055" max="2055" width="13.42578125" style="75" bestFit="1" customWidth="1"/>
    <col min="2056" max="2056" width="10.28515625" style="75" bestFit="1" customWidth="1"/>
    <col min="2057" max="2057" width="11.7109375" style="75" bestFit="1" customWidth="1"/>
    <col min="2058" max="2058" width="25.85546875" style="75" bestFit="1" customWidth="1"/>
    <col min="2059" max="2059" width="25.28515625" style="75" bestFit="1" customWidth="1"/>
    <col min="2060" max="2060" width="13" style="75" customWidth="1"/>
    <col min="2061" max="2061" width="16.7109375" style="75" bestFit="1" customWidth="1"/>
    <col min="2062" max="2062" width="13.5703125" style="75" bestFit="1" customWidth="1"/>
    <col min="2063" max="2304" width="55.85546875" style="75"/>
    <col min="2305" max="2305" width="65" style="75" bestFit="1" customWidth="1"/>
    <col min="2306" max="2306" width="18.7109375" style="75" customWidth="1"/>
    <col min="2307" max="2307" width="17.5703125" style="75" customWidth="1"/>
    <col min="2308" max="2308" width="16.42578125" style="75" customWidth="1"/>
    <col min="2309" max="2309" width="10.28515625" style="75" customWidth="1"/>
    <col min="2310" max="2310" width="11.140625" style="75" customWidth="1"/>
    <col min="2311" max="2311" width="13.42578125" style="75" bestFit="1" customWidth="1"/>
    <col min="2312" max="2312" width="10.28515625" style="75" bestFit="1" customWidth="1"/>
    <col min="2313" max="2313" width="11.7109375" style="75" bestFit="1" customWidth="1"/>
    <col min="2314" max="2314" width="25.85546875" style="75" bestFit="1" customWidth="1"/>
    <col min="2315" max="2315" width="25.28515625" style="75" bestFit="1" customWidth="1"/>
    <col min="2316" max="2316" width="13" style="75" customWidth="1"/>
    <col min="2317" max="2317" width="16.7109375" style="75" bestFit="1" customWidth="1"/>
    <col min="2318" max="2318" width="13.5703125" style="75" bestFit="1" customWidth="1"/>
    <col min="2319" max="2560" width="55.85546875" style="75"/>
    <col min="2561" max="2561" width="65" style="75" bestFit="1" customWidth="1"/>
    <col min="2562" max="2562" width="18.7109375" style="75" customWidth="1"/>
    <col min="2563" max="2563" width="17.5703125" style="75" customWidth="1"/>
    <col min="2564" max="2564" width="16.42578125" style="75" customWidth="1"/>
    <col min="2565" max="2565" width="10.28515625" style="75" customWidth="1"/>
    <col min="2566" max="2566" width="11.140625" style="75" customWidth="1"/>
    <col min="2567" max="2567" width="13.42578125" style="75" bestFit="1" customWidth="1"/>
    <col min="2568" max="2568" width="10.28515625" style="75" bestFit="1" customWidth="1"/>
    <col min="2569" max="2569" width="11.7109375" style="75" bestFit="1" customWidth="1"/>
    <col min="2570" max="2570" width="25.85546875" style="75" bestFit="1" customWidth="1"/>
    <col min="2571" max="2571" width="25.28515625" style="75" bestFit="1" customWidth="1"/>
    <col min="2572" max="2572" width="13" style="75" customWidth="1"/>
    <col min="2573" max="2573" width="16.7109375" style="75" bestFit="1" customWidth="1"/>
    <col min="2574" max="2574" width="13.5703125" style="75" bestFit="1" customWidth="1"/>
    <col min="2575" max="2816" width="55.85546875" style="75"/>
    <col min="2817" max="2817" width="65" style="75" bestFit="1" customWidth="1"/>
    <col min="2818" max="2818" width="18.7109375" style="75" customWidth="1"/>
    <col min="2819" max="2819" width="17.5703125" style="75" customWidth="1"/>
    <col min="2820" max="2820" width="16.42578125" style="75" customWidth="1"/>
    <col min="2821" max="2821" width="10.28515625" style="75" customWidth="1"/>
    <col min="2822" max="2822" width="11.140625" style="75" customWidth="1"/>
    <col min="2823" max="2823" width="13.42578125" style="75" bestFit="1" customWidth="1"/>
    <col min="2824" max="2824" width="10.28515625" style="75" bestFit="1" customWidth="1"/>
    <col min="2825" max="2825" width="11.7109375" style="75" bestFit="1" customWidth="1"/>
    <col min="2826" max="2826" width="25.85546875" style="75" bestFit="1" customWidth="1"/>
    <col min="2827" max="2827" width="25.28515625" style="75" bestFit="1" customWidth="1"/>
    <col min="2828" max="2828" width="13" style="75" customWidth="1"/>
    <col min="2829" max="2829" width="16.7109375" style="75" bestFit="1" customWidth="1"/>
    <col min="2830" max="2830" width="13.5703125" style="75" bestFit="1" customWidth="1"/>
    <col min="2831" max="3072" width="55.85546875" style="75"/>
    <col min="3073" max="3073" width="65" style="75" bestFit="1" customWidth="1"/>
    <col min="3074" max="3074" width="18.7109375" style="75" customWidth="1"/>
    <col min="3075" max="3075" width="17.5703125" style="75" customWidth="1"/>
    <col min="3076" max="3076" width="16.42578125" style="75" customWidth="1"/>
    <col min="3077" max="3077" width="10.28515625" style="75" customWidth="1"/>
    <col min="3078" max="3078" width="11.140625" style="75" customWidth="1"/>
    <col min="3079" max="3079" width="13.42578125" style="75" bestFit="1" customWidth="1"/>
    <col min="3080" max="3080" width="10.28515625" style="75" bestFit="1" customWidth="1"/>
    <col min="3081" max="3081" width="11.7109375" style="75" bestFit="1" customWidth="1"/>
    <col min="3082" max="3082" width="25.85546875" style="75" bestFit="1" customWidth="1"/>
    <col min="3083" max="3083" width="25.28515625" style="75" bestFit="1" customWidth="1"/>
    <col min="3084" max="3084" width="13" style="75" customWidth="1"/>
    <col min="3085" max="3085" width="16.7109375" style="75" bestFit="1" customWidth="1"/>
    <col min="3086" max="3086" width="13.5703125" style="75" bestFit="1" customWidth="1"/>
    <col min="3087" max="3328" width="55.85546875" style="75"/>
    <col min="3329" max="3329" width="65" style="75" bestFit="1" customWidth="1"/>
    <col min="3330" max="3330" width="18.7109375" style="75" customWidth="1"/>
    <col min="3331" max="3331" width="17.5703125" style="75" customWidth="1"/>
    <col min="3332" max="3332" width="16.42578125" style="75" customWidth="1"/>
    <col min="3333" max="3333" width="10.28515625" style="75" customWidth="1"/>
    <col min="3334" max="3334" width="11.140625" style="75" customWidth="1"/>
    <col min="3335" max="3335" width="13.42578125" style="75" bestFit="1" customWidth="1"/>
    <col min="3336" max="3336" width="10.28515625" style="75" bestFit="1" customWidth="1"/>
    <col min="3337" max="3337" width="11.7109375" style="75" bestFit="1" customWidth="1"/>
    <col min="3338" max="3338" width="25.85546875" style="75" bestFit="1" customWidth="1"/>
    <col min="3339" max="3339" width="25.28515625" style="75" bestFit="1" customWidth="1"/>
    <col min="3340" max="3340" width="13" style="75" customWidth="1"/>
    <col min="3341" max="3341" width="16.7109375" style="75" bestFit="1" customWidth="1"/>
    <col min="3342" max="3342" width="13.5703125" style="75" bestFit="1" customWidth="1"/>
    <col min="3343" max="3584" width="55.85546875" style="75"/>
    <col min="3585" max="3585" width="65" style="75" bestFit="1" customWidth="1"/>
    <col min="3586" max="3586" width="18.7109375" style="75" customWidth="1"/>
    <col min="3587" max="3587" width="17.5703125" style="75" customWidth="1"/>
    <col min="3588" max="3588" width="16.42578125" style="75" customWidth="1"/>
    <col min="3589" max="3589" width="10.28515625" style="75" customWidth="1"/>
    <col min="3590" max="3590" width="11.140625" style="75" customWidth="1"/>
    <col min="3591" max="3591" width="13.42578125" style="75" bestFit="1" customWidth="1"/>
    <col min="3592" max="3592" width="10.28515625" style="75" bestFit="1" customWidth="1"/>
    <col min="3593" max="3593" width="11.7109375" style="75" bestFit="1" customWidth="1"/>
    <col min="3594" max="3594" width="25.85546875" style="75" bestFit="1" customWidth="1"/>
    <col min="3595" max="3595" width="25.28515625" style="75" bestFit="1" customWidth="1"/>
    <col min="3596" max="3596" width="13" style="75" customWidth="1"/>
    <col min="3597" max="3597" width="16.7109375" style="75" bestFit="1" customWidth="1"/>
    <col min="3598" max="3598" width="13.5703125" style="75" bestFit="1" customWidth="1"/>
    <col min="3599" max="3840" width="55.85546875" style="75"/>
    <col min="3841" max="3841" width="65" style="75" bestFit="1" customWidth="1"/>
    <col min="3842" max="3842" width="18.7109375" style="75" customWidth="1"/>
    <col min="3843" max="3843" width="17.5703125" style="75" customWidth="1"/>
    <col min="3844" max="3844" width="16.42578125" style="75" customWidth="1"/>
    <col min="3845" max="3845" width="10.28515625" style="75" customWidth="1"/>
    <col min="3846" max="3846" width="11.140625" style="75" customWidth="1"/>
    <col min="3847" max="3847" width="13.42578125" style="75" bestFit="1" customWidth="1"/>
    <col min="3848" max="3848" width="10.28515625" style="75" bestFit="1" customWidth="1"/>
    <col min="3849" max="3849" width="11.7109375" style="75" bestFit="1" customWidth="1"/>
    <col min="3850" max="3850" width="25.85546875" style="75" bestFit="1" customWidth="1"/>
    <col min="3851" max="3851" width="25.28515625" style="75" bestFit="1" customWidth="1"/>
    <col min="3852" max="3852" width="13" style="75" customWidth="1"/>
    <col min="3853" max="3853" width="16.7109375" style="75" bestFit="1" customWidth="1"/>
    <col min="3854" max="3854" width="13.5703125" style="75" bestFit="1" customWidth="1"/>
    <col min="3855" max="4096" width="55.85546875" style="75"/>
    <col min="4097" max="4097" width="65" style="75" bestFit="1" customWidth="1"/>
    <col min="4098" max="4098" width="18.7109375" style="75" customWidth="1"/>
    <col min="4099" max="4099" width="17.5703125" style="75" customWidth="1"/>
    <col min="4100" max="4100" width="16.42578125" style="75" customWidth="1"/>
    <col min="4101" max="4101" width="10.28515625" style="75" customWidth="1"/>
    <col min="4102" max="4102" width="11.140625" style="75" customWidth="1"/>
    <col min="4103" max="4103" width="13.42578125" style="75" bestFit="1" customWidth="1"/>
    <col min="4104" max="4104" width="10.28515625" style="75" bestFit="1" customWidth="1"/>
    <col min="4105" max="4105" width="11.7109375" style="75" bestFit="1" customWidth="1"/>
    <col min="4106" max="4106" width="25.85546875" style="75" bestFit="1" customWidth="1"/>
    <col min="4107" max="4107" width="25.28515625" style="75" bestFit="1" customWidth="1"/>
    <col min="4108" max="4108" width="13" style="75" customWidth="1"/>
    <col min="4109" max="4109" width="16.7109375" style="75" bestFit="1" customWidth="1"/>
    <col min="4110" max="4110" width="13.5703125" style="75" bestFit="1" customWidth="1"/>
    <col min="4111" max="4352" width="55.85546875" style="75"/>
    <col min="4353" max="4353" width="65" style="75" bestFit="1" customWidth="1"/>
    <col min="4354" max="4354" width="18.7109375" style="75" customWidth="1"/>
    <col min="4355" max="4355" width="17.5703125" style="75" customWidth="1"/>
    <col min="4356" max="4356" width="16.42578125" style="75" customWidth="1"/>
    <col min="4357" max="4357" width="10.28515625" style="75" customWidth="1"/>
    <col min="4358" max="4358" width="11.140625" style="75" customWidth="1"/>
    <col min="4359" max="4359" width="13.42578125" style="75" bestFit="1" customWidth="1"/>
    <col min="4360" max="4360" width="10.28515625" style="75" bestFit="1" customWidth="1"/>
    <col min="4361" max="4361" width="11.7109375" style="75" bestFit="1" customWidth="1"/>
    <col min="4362" max="4362" width="25.85546875" style="75" bestFit="1" customWidth="1"/>
    <col min="4363" max="4363" width="25.28515625" style="75" bestFit="1" customWidth="1"/>
    <col min="4364" max="4364" width="13" style="75" customWidth="1"/>
    <col min="4365" max="4365" width="16.7109375" style="75" bestFit="1" customWidth="1"/>
    <col min="4366" max="4366" width="13.5703125" style="75" bestFit="1" customWidth="1"/>
    <col min="4367" max="4608" width="55.85546875" style="75"/>
    <col min="4609" max="4609" width="65" style="75" bestFit="1" customWidth="1"/>
    <col min="4610" max="4610" width="18.7109375" style="75" customWidth="1"/>
    <col min="4611" max="4611" width="17.5703125" style="75" customWidth="1"/>
    <col min="4612" max="4612" width="16.42578125" style="75" customWidth="1"/>
    <col min="4613" max="4613" width="10.28515625" style="75" customWidth="1"/>
    <col min="4614" max="4614" width="11.140625" style="75" customWidth="1"/>
    <col min="4615" max="4615" width="13.42578125" style="75" bestFit="1" customWidth="1"/>
    <col min="4616" max="4616" width="10.28515625" style="75" bestFit="1" customWidth="1"/>
    <col min="4617" max="4617" width="11.7109375" style="75" bestFit="1" customWidth="1"/>
    <col min="4618" max="4618" width="25.85546875" style="75" bestFit="1" customWidth="1"/>
    <col min="4619" max="4619" width="25.28515625" style="75" bestFit="1" customWidth="1"/>
    <col min="4620" max="4620" width="13" style="75" customWidth="1"/>
    <col min="4621" max="4621" width="16.7109375" style="75" bestFit="1" customWidth="1"/>
    <col min="4622" max="4622" width="13.5703125" style="75" bestFit="1" customWidth="1"/>
    <col min="4623" max="4864" width="55.85546875" style="75"/>
    <col min="4865" max="4865" width="65" style="75" bestFit="1" customWidth="1"/>
    <col min="4866" max="4866" width="18.7109375" style="75" customWidth="1"/>
    <col min="4867" max="4867" width="17.5703125" style="75" customWidth="1"/>
    <col min="4868" max="4868" width="16.42578125" style="75" customWidth="1"/>
    <col min="4869" max="4869" width="10.28515625" style="75" customWidth="1"/>
    <col min="4870" max="4870" width="11.140625" style="75" customWidth="1"/>
    <col min="4871" max="4871" width="13.42578125" style="75" bestFit="1" customWidth="1"/>
    <col min="4872" max="4872" width="10.28515625" style="75" bestFit="1" customWidth="1"/>
    <col min="4873" max="4873" width="11.7109375" style="75" bestFit="1" customWidth="1"/>
    <col min="4874" max="4874" width="25.85546875" style="75" bestFit="1" customWidth="1"/>
    <col min="4875" max="4875" width="25.28515625" style="75" bestFit="1" customWidth="1"/>
    <col min="4876" max="4876" width="13" style="75" customWidth="1"/>
    <col min="4877" max="4877" width="16.7109375" style="75" bestFit="1" customWidth="1"/>
    <col min="4878" max="4878" width="13.5703125" style="75" bestFit="1" customWidth="1"/>
    <col min="4879" max="5120" width="55.85546875" style="75"/>
    <col min="5121" max="5121" width="65" style="75" bestFit="1" customWidth="1"/>
    <col min="5122" max="5122" width="18.7109375" style="75" customWidth="1"/>
    <col min="5123" max="5123" width="17.5703125" style="75" customWidth="1"/>
    <col min="5124" max="5124" width="16.42578125" style="75" customWidth="1"/>
    <col min="5125" max="5125" width="10.28515625" style="75" customWidth="1"/>
    <col min="5126" max="5126" width="11.140625" style="75" customWidth="1"/>
    <col min="5127" max="5127" width="13.42578125" style="75" bestFit="1" customWidth="1"/>
    <col min="5128" max="5128" width="10.28515625" style="75" bestFit="1" customWidth="1"/>
    <col min="5129" max="5129" width="11.7109375" style="75" bestFit="1" customWidth="1"/>
    <col min="5130" max="5130" width="25.85546875" style="75" bestFit="1" customWidth="1"/>
    <col min="5131" max="5131" width="25.28515625" style="75" bestFit="1" customWidth="1"/>
    <col min="5132" max="5132" width="13" style="75" customWidth="1"/>
    <col min="5133" max="5133" width="16.7109375" style="75" bestFit="1" customWidth="1"/>
    <col min="5134" max="5134" width="13.5703125" style="75" bestFit="1" customWidth="1"/>
    <col min="5135" max="5376" width="55.85546875" style="75"/>
    <col min="5377" max="5377" width="65" style="75" bestFit="1" customWidth="1"/>
    <col min="5378" max="5378" width="18.7109375" style="75" customWidth="1"/>
    <col min="5379" max="5379" width="17.5703125" style="75" customWidth="1"/>
    <col min="5380" max="5380" width="16.42578125" style="75" customWidth="1"/>
    <col min="5381" max="5381" width="10.28515625" style="75" customWidth="1"/>
    <col min="5382" max="5382" width="11.140625" style="75" customWidth="1"/>
    <col min="5383" max="5383" width="13.42578125" style="75" bestFit="1" customWidth="1"/>
    <col min="5384" max="5384" width="10.28515625" style="75" bestFit="1" customWidth="1"/>
    <col min="5385" max="5385" width="11.7109375" style="75" bestFit="1" customWidth="1"/>
    <col min="5386" max="5386" width="25.85546875" style="75" bestFit="1" customWidth="1"/>
    <col min="5387" max="5387" width="25.28515625" style="75" bestFit="1" customWidth="1"/>
    <col min="5388" max="5388" width="13" style="75" customWidth="1"/>
    <col min="5389" max="5389" width="16.7109375" style="75" bestFit="1" customWidth="1"/>
    <col min="5390" max="5390" width="13.5703125" style="75" bestFit="1" customWidth="1"/>
    <col min="5391" max="5632" width="55.85546875" style="75"/>
    <col min="5633" max="5633" width="65" style="75" bestFit="1" customWidth="1"/>
    <col min="5634" max="5634" width="18.7109375" style="75" customWidth="1"/>
    <col min="5635" max="5635" width="17.5703125" style="75" customWidth="1"/>
    <col min="5636" max="5636" width="16.42578125" style="75" customWidth="1"/>
    <col min="5637" max="5637" width="10.28515625" style="75" customWidth="1"/>
    <col min="5638" max="5638" width="11.140625" style="75" customWidth="1"/>
    <col min="5639" max="5639" width="13.42578125" style="75" bestFit="1" customWidth="1"/>
    <col min="5640" max="5640" width="10.28515625" style="75" bestFit="1" customWidth="1"/>
    <col min="5641" max="5641" width="11.7109375" style="75" bestFit="1" customWidth="1"/>
    <col min="5642" max="5642" width="25.85546875" style="75" bestFit="1" customWidth="1"/>
    <col min="5643" max="5643" width="25.28515625" style="75" bestFit="1" customWidth="1"/>
    <col min="5644" max="5644" width="13" style="75" customWidth="1"/>
    <col min="5645" max="5645" width="16.7109375" style="75" bestFit="1" customWidth="1"/>
    <col min="5646" max="5646" width="13.5703125" style="75" bestFit="1" customWidth="1"/>
    <col min="5647" max="5888" width="55.85546875" style="75"/>
    <col min="5889" max="5889" width="65" style="75" bestFit="1" customWidth="1"/>
    <col min="5890" max="5890" width="18.7109375" style="75" customWidth="1"/>
    <col min="5891" max="5891" width="17.5703125" style="75" customWidth="1"/>
    <col min="5892" max="5892" width="16.42578125" style="75" customWidth="1"/>
    <col min="5893" max="5893" width="10.28515625" style="75" customWidth="1"/>
    <col min="5894" max="5894" width="11.140625" style="75" customWidth="1"/>
    <col min="5895" max="5895" width="13.42578125" style="75" bestFit="1" customWidth="1"/>
    <col min="5896" max="5896" width="10.28515625" style="75" bestFit="1" customWidth="1"/>
    <col min="5897" max="5897" width="11.7109375" style="75" bestFit="1" customWidth="1"/>
    <col min="5898" max="5898" width="25.85546875" style="75" bestFit="1" customWidth="1"/>
    <col min="5899" max="5899" width="25.28515625" style="75" bestFit="1" customWidth="1"/>
    <col min="5900" max="5900" width="13" style="75" customWidth="1"/>
    <col min="5901" max="5901" width="16.7109375" style="75" bestFit="1" customWidth="1"/>
    <col min="5902" max="5902" width="13.5703125" style="75" bestFit="1" customWidth="1"/>
    <col min="5903" max="6144" width="55.85546875" style="75"/>
    <col min="6145" max="6145" width="65" style="75" bestFit="1" customWidth="1"/>
    <col min="6146" max="6146" width="18.7109375" style="75" customWidth="1"/>
    <col min="6147" max="6147" width="17.5703125" style="75" customWidth="1"/>
    <col min="6148" max="6148" width="16.42578125" style="75" customWidth="1"/>
    <col min="6149" max="6149" width="10.28515625" style="75" customWidth="1"/>
    <col min="6150" max="6150" width="11.140625" style="75" customWidth="1"/>
    <col min="6151" max="6151" width="13.42578125" style="75" bestFit="1" customWidth="1"/>
    <col min="6152" max="6152" width="10.28515625" style="75" bestFit="1" customWidth="1"/>
    <col min="6153" max="6153" width="11.7109375" style="75" bestFit="1" customWidth="1"/>
    <col min="6154" max="6154" width="25.85546875" style="75" bestFit="1" customWidth="1"/>
    <col min="6155" max="6155" width="25.28515625" style="75" bestFit="1" customWidth="1"/>
    <col min="6156" max="6156" width="13" style="75" customWidth="1"/>
    <col min="6157" max="6157" width="16.7109375" style="75" bestFit="1" customWidth="1"/>
    <col min="6158" max="6158" width="13.5703125" style="75" bestFit="1" customWidth="1"/>
    <col min="6159" max="6400" width="55.85546875" style="75"/>
    <col min="6401" max="6401" width="65" style="75" bestFit="1" customWidth="1"/>
    <col min="6402" max="6402" width="18.7109375" style="75" customWidth="1"/>
    <col min="6403" max="6403" width="17.5703125" style="75" customWidth="1"/>
    <col min="6404" max="6404" width="16.42578125" style="75" customWidth="1"/>
    <col min="6405" max="6405" width="10.28515625" style="75" customWidth="1"/>
    <col min="6406" max="6406" width="11.140625" style="75" customWidth="1"/>
    <col min="6407" max="6407" width="13.42578125" style="75" bestFit="1" customWidth="1"/>
    <col min="6408" max="6408" width="10.28515625" style="75" bestFit="1" customWidth="1"/>
    <col min="6409" max="6409" width="11.7109375" style="75" bestFit="1" customWidth="1"/>
    <col min="6410" max="6410" width="25.85546875" style="75" bestFit="1" customWidth="1"/>
    <col min="6411" max="6411" width="25.28515625" style="75" bestFit="1" customWidth="1"/>
    <col min="6412" max="6412" width="13" style="75" customWidth="1"/>
    <col min="6413" max="6413" width="16.7109375" style="75" bestFit="1" customWidth="1"/>
    <col min="6414" max="6414" width="13.5703125" style="75" bestFit="1" customWidth="1"/>
    <col min="6415" max="6656" width="55.85546875" style="75"/>
    <col min="6657" max="6657" width="65" style="75" bestFit="1" customWidth="1"/>
    <col min="6658" max="6658" width="18.7109375" style="75" customWidth="1"/>
    <col min="6659" max="6659" width="17.5703125" style="75" customWidth="1"/>
    <col min="6660" max="6660" width="16.42578125" style="75" customWidth="1"/>
    <col min="6661" max="6661" width="10.28515625" style="75" customWidth="1"/>
    <col min="6662" max="6662" width="11.140625" style="75" customWidth="1"/>
    <col min="6663" max="6663" width="13.42578125" style="75" bestFit="1" customWidth="1"/>
    <col min="6664" max="6664" width="10.28515625" style="75" bestFit="1" customWidth="1"/>
    <col min="6665" max="6665" width="11.7109375" style="75" bestFit="1" customWidth="1"/>
    <col min="6666" max="6666" width="25.85546875" style="75" bestFit="1" customWidth="1"/>
    <col min="6667" max="6667" width="25.28515625" style="75" bestFit="1" customWidth="1"/>
    <col min="6668" max="6668" width="13" style="75" customWidth="1"/>
    <col min="6669" max="6669" width="16.7109375" style="75" bestFit="1" customWidth="1"/>
    <col min="6670" max="6670" width="13.5703125" style="75" bestFit="1" customWidth="1"/>
    <col min="6671" max="6912" width="55.85546875" style="75"/>
    <col min="6913" max="6913" width="65" style="75" bestFit="1" customWidth="1"/>
    <col min="6914" max="6914" width="18.7109375" style="75" customWidth="1"/>
    <col min="6915" max="6915" width="17.5703125" style="75" customWidth="1"/>
    <col min="6916" max="6916" width="16.42578125" style="75" customWidth="1"/>
    <col min="6917" max="6917" width="10.28515625" style="75" customWidth="1"/>
    <col min="6918" max="6918" width="11.140625" style="75" customWidth="1"/>
    <col min="6919" max="6919" width="13.42578125" style="75" bestFit="1" customWidth="1"/>
    <col min="6920" max="6920" width="10.28515625" style="75" bestFit="1" customWidth="1"/>
    <col min="6921" max="6921" width="11.7109375" style="75" bestFit="1" customWidth="1"/>
    <col min="6922" max="6922" width="25.85546875" style="75" bestFit="1" customWidth="1"/>
    <col min="6923" max="6923" width="25.28515625" style="75" bestFit="1" customWidth="1"/>
    <col min="6924" max="6924" width="13" style="75" customWidth="1"/>
    <col min="6925" max="6925" width="16.7109375" style="75" bestFit="1" customWidth="1"/>
    <col min="6926" max="6926" width="13.5703125" style="75" bestFit="1" customWidth="1"/>
    <col min="6927" max="7168" width="55.85546875" style="75"/>
    <col min="7169" max="7169" width="65" style="75" bestFit="1" customWidth="1"/>
    <col min="7170" max="7170" width="18.7109375" style="75" customWidth="1"/>
    <col min="7171" max="7171" width="17.5703125" style="75" customWidth="1"/>
    <col min="7172" max="7172" width="16.42578125" style="75" customWidth="1"/>
    <col min="7173" max="7173" width="10.28515625" style="75" customWidth="1"/>
    <col min="7174" max="7174" width="11.140625" style="75" customWidth="1"/>
    <col min="7175" max="7175" width="13.42578125" style="75" bestFit="1" customWidth="1"/>
    <col min="7176" max="7176" width="10.28515625" style="75" bestFit="1" customWidth="1"/>
    <col min="7177" max="7177" width="11.7109375" style="75" bestFit="1" customWidth="1"/>
    <col min="7178" max="7178" width="25.85546875" style="75" bestFit="1" customWidth="1"/>
    <col min="7179" max="7179" width="25.28515625" style="75" bestFit="1" customWidth="1"/>
    <col min="7180" max="7180" width="13" style="75" customWidth="1"/>
    <col min="7181" max="7181" width="16.7109375" style="75" bestFit="1" customWidth="1"/>
    <col min="7182" max="7182" width="13.5703125" style="75" bestFit="1" customWidth="1"/>
    <col min="7183" max="7424" width="55.85546875" style="75"/>
    <col min="7425" max="7425" width="65" style="75" bestFit="1" customWidth="1"/>
    <col min="7426" max="7426" width="18.7109375" style="75" customWidth="1"/>
    <col min="7427" max="7427" width="17.5703125" style="75" customWidth="1"/>
    <col min="7428" max="7428" width="16.42578125" style="75" customWidth="1"/>
    <col min="7429" max="7429" width="10.28515625" style="75" customWidth="1"/>
    <col min="7430" max="7430" width="11.140625" style="75" customWidth="1"/>
    <col min="7431" max="7431" width="13.42578125" style="75" bestFit="1" customWidth="1"/>
    <col min="7432" max="7432" width="10.28515625" style="75" bestFit="1" customWidth="1"/>
    <col min="7433" max="7433" width="11.7109375" style="75" bestFit="1" customWidth="1"/>
    <col min="7434" max="7434" width="25.85546875" style="75" bestFit="1" customWidth="1"/>
    <col min="7435" max="7435" width="25.28515625" style="75" bestFit="1" customWidth="1"/>
    <col min="7436" max="7436" width="13" style="75" customWidth="1"/>
    <col min="7437" max="7437" width="16.7109375" style="75" bestFit="1" customWidth="1"/>
    <col min="7438" max="7438" width="13.5703125" style="75" bestFit="1" customWidth="1"/>
    <col min="7439" max="7680" width="55.85546875" style="75"/>
    <col min="7681" max="7681" width="65" style="75" bestFit="1" customWidth="1"/>
    <col min="7682" max="7682" width="18.7109375" style="75" customWidth="1"/>
    <col min="7683" max="7683" width="17.5703125" style="75" customWidth="1"/>
    <col min="7684" max="7684" width="16.42578125" style="75" customWidth="1"/>
    <col min="7685" max="7685" width="10.28515625" style="75" customWidth="1"/>
    <col min="7686" max="7686" width="11.140625" style="75" customWidth="1"/>
    <col min="7687" max="7687" width="13.42578125" style="75" bestFit="1" customWidth="1"/>
    <col min="7688" max="7688" width="10.28515625" style="75" bestFit="1" customWidth="1"/>
    <col min="7689" max="7689" width="11.7109375" style="75" bestFit="1" customWidth="1"/>
    <col min="7690" max="7690" width="25.85546875" style="75" bestFit="1" customWidth="1"/>
    <col min="7691" max="7691" width="25.28515625" style="75" bestFit="1" customWidth="1"/>
    <col min="7692" max="7692" width="13" style="75" customWidth="1"/>
    <col min="7693" max="7693" width="16.7109375" style="75" bestFit="1" customWidth="1"/>
    <col min="7694" max="7694" width="13.5703125" style="75" bestFit="1" customWidth="1"/>
    <col min="7695" max="7936" width="55.85546875" style="75"/>
    <col min="7937" max="7937" width="65" style="75" bestFit="1" customWidth="1"/>
    <col min="7938" max="7938" width="18.7109375" style="75" customWidth="1"/>
    <col min="7939" max="7939" width="17.5703125" style="75" customWidth="1"/>
    <col min="7940" max="7940" width="16.42578125" style="75" customWidth="1"/>
    <col min="7941" max="7941" width="10.28515625" style="75" customWidth="1"/>
    <col min="7942" max="7942" width="11.140625" style="75" customWidth="1"/>
    <col min="7943" max="7943" width="13.42578125" style="75" bestFit="1" customWidth="1"/>
    <col min="7944" max="7944" width="10.28515625" style="75" bestFit="1" customWidth="1"/>
    <col min="7945" max="7945" width="11.7109375" style="75" bestFit="1" customWidth="1"/>
    <col min="7946" max="7946" width="25.85546875" style="75" bestFit="1" customWidth="1"/>
    <col min="7947" max="7947" width="25.28515625" style="75" bestFit="1" customWidth="1"/>
    <col min="7948" max="7948" width="13" style="75" customWidth="1"/>
    <col min="7949" max="7949" width="16.7109375" style="75" bestFit="1" customWidth="1"/>
    <col min="7950" max="7950" width="13.5703125" style="75" bestFit="1" customWidth="1"/>
    <col min="7951" max="8192" width="55.85546875" style="75"/>
    <col min="8193" max="8193" width="65" style="75" bestFit="1" customWidth="1"/>
    <col min="8194" max="8194" width="18.7109375" style="75" customWidth="1"/>
    <col min="8195" max="8195" width="17.5703125" style="75" customWidth="1"/>
    <col min="8196" max="8196" width="16.42578125" style="75" customWidth="1"/>
    <col min="8197" max="8197" width="10.28515625" style="75" customWidth="1"/>
    <col min="8198" max="8198" width="11.140625" style="75" customWidth="1"/>
    <col min="8199" max="8199" width="13.42578125" style="75" bestFit="1" customWidth="1"/>
    <col min="8200" max="8200" width="10.28515625" style="75" bestFit="1" customWidth="1"/>
    <col min="8201" max="8201" width="11.7109375" style="75" bestFit="1" customWidth="1"/>
    <col min="8202" max="8202" width="25.85546875" style="75" bestFit="1" customWidth="1"/>
    <col min="8203" max="8203" width="25.28515625" style="75" bestFit="1" customWidth="1"/>
    <col min="8204" max="8204" width="13" style="75" customWidth="1"/>
    <col min="8205" max="8205" width="16.7109375" style="75" bestFit="1" customWidth="1"/>
    <col min="8206" max="8206" width="13.5703125" style="75" bestFit="1" customWidth="1"/>
    <col min="8207" max="8448" width="55.85546875" style="75"/>
    <col min="8449" max="8449" width="65" style="75" bestFit="1" customWidth="1"/>
    <col min="8450" max="8450" width="18.7109375" style="75" customWidth="1"/>
    <col min="8451" max="8451" width="17.5703125" style="75" customWidth="1"/>
    <col min="8452" max="8452" width="16.42578125" style="75" customWidth="1"/>
    <col min="8453" max="8453" width="10.28515625" style="75" customWidth="1"/>
    <col min="8454" max="8454" width="11.140625" style="75" customWidth="1"/>
    <col min="8455" max="8455" width="13.42578125" style="75" bestFit="1" customWidth="1"/>
    <col min="8456" max="8456" width="10.28515625" style="75" bestFit="1" customWidth="1"/>
    <col min="8457" max="8457" width="11.7109375" style="75" bestFit="1" customWidth="1"/>
    <col min="8458" max="8458" width="25.85546875" style="75" bestFit="1" customWidth="1"/>
    <col min="8459" max="8459" width="25.28515625" style="75" bestFit="1" customWidth="1"/>
    <col min="8460" max="8460" width="13" style="75" customWidth="1"/>
    <col min="8461" max="8461" width="16.7109375" style="75" bestFit="1" customWidth="1"/>
    <col min="8462" max="8462" width="13.5703125" style="75" bestFit="1" customWidth="1"/>
    <col min="8463" max="8704" width="55.85546875" style="75"/>
    <col min="8705" max="8705" width="65" style="75" bestFit="1" customWidth="1"/>
    <col min="8706" max="8706" width="18.7109375" style="75" customWidth="1"/>
    <col min="8707" max="8707" width="17.5703125" style="75" customWidth="1"/>
    <col min="8708" max="8708" width="16.42578125" style="75" customWidth="1"/>
    <col min="8709" max="8709" width="10.28515625" style="75" customWidth="1"/>
    <col min="8710" max="8710" width="11.140625" style="75" customWidth="1"/>
    <col min="8711" max="8711" width="13.42578125" style="75" bestFit="1" customWidth="1"/>
    <col min="8712" max="8712" width="10.28515625" style="75" bestFit="1" customWidth="1"/>
    <col min="8713" max="8713" width="11.7109375" style="75" bestFit="1" customWidth="1"/>
    <col min="8714" max="8714" width="25.85546875" style="75" bestFit="1" customWidth="1"/>
    <col min="8715" max="8715" width="25.28515625" style="75" bestFit="1" customWidth="1"/>
    <col min="8716" max="8716" width="13" style="75" customWidth="1"/>
    <col min="8717" max="8717" width="16.7109375" style="75" bestFit="1" customWidth="1"/>
    <col min="8718" max="8718" width="13.5703125" style="75" bestFit="1" customWidth="1"/>
    <col min="8719" max="8960" width="55.85546875" style="75"/>
    <col min="8961" max="8961" width="65" style="75" bestFit="1" customWidth="1"/>
    <col min="8962" max="8962" width="18.7109375" style="75" customWidth="1"/>
    <col min="8963" max="8963" width="17.5703125" style="75" customWidth="1"/>
    <col min="8964" max="8964" width="16.42578125" style="75" customWidth="1"/>
    <col min="8965" max="8965" width="10.28515625" style="75" customWidth="1"/>
    <col min="8966" max="8966" width="11.140625" style="75" customWidth="1"/>
    <col min="8967" max="8967" width="13.42578125" style="75" bestFit="1" customWidth="1"/>
    <col min="8968" max="8968" width="10.28515625" style="75" bestFit="1" customWidth="1"/>
    <col min="8969" max="8969" width="11.7109375" style="75" bestFit="1" customWidth="1"/>
    <col min="8970" max="8970" width="25.85546875" style="75" bestFit="1" customWidth="1"/>
    <col min="8971" max="8971" width="25.28515625" style="75" bestFit="1" customWidth="1"/>
    <col min="8972" max="8972" width="13" style="75" customWidth="1"/>
    <col min="8973" max="8973" width="16.7109375" style="75" bestFit="1" customWidth="1"/>
    <col min="8974" max="8974" width="13.5703125" style="75" bestFit="1" customWidth="1"/>
    <col min="8975" max="9216" width="55.85546875" style="75"/>
    <col min="9217" max="9217" width="65" style="75" bestFit="1" customWidth="1"/>
    <col min="9218" max="9218" width="18.7109375" style="75" customWidth="1"/>
    <col min="9219" max="9219" width="17.5703125" style="75" customWidth="1"/>
    <col min="9220" max="9220" width="16.42578125" style="75" customWidth="1"/>
    <col min="9221" max="9221" width="10.28515625" style="75" customWidth="1"/>
    <col min="9222" max="9222" width="11.140625" style="75" customWidth="1"/>
    <col min="9223" max="9223" width="13.42578125" style="75" bestFit="1" customWidth="1"/>
    <col min="9224" max="9224" width="10.28515625" style="75" bestFit="1" customWidth="1"/>
    <col min="9225" max="9225" width="11.7109375" style="75" bestFit="1" customWidth="1"/>
    <col min="9226" max="9226" width="25.85546875" style="75" bestFit="1" customWidth="1"/>
    <col min="9227" max="9227" width="25.28515625" style="75" bestFit="1" customWidth="1"/>
    <col min="9228" max="9228" width="13" style="75" customWidth="1"/>
    <col min="9229" max="9229" width="16.7109375" style="75" bestFit="1" customWidth="1"/>
    <col min="9230" max="9230" width="13.5703125" style="75" bestFit="1" customWidth="1"/>
    <col min="9231" max="9472" width="55.85546875" style="75"/>
    <col min="9473" max="9473" width="65" style="75" bestFit="1" customWidth="1"/>
    <col min="9474" max="9474" width="18.7109375" style="75" customWidth="1"/>
    <col min="9475" max="9475" width="17.5703125" style="75" customWidth="1"/>
    <col min="9476" max="9476" width="16.42578125" style="75" customWidth="1"/>
    <col min="9477" max="9477" width="10.28515625" style="75" customWidth="1"/>
    <col min="9478" max="9478" width="11.140625" style="75" customWidth="1"/>
    <col min="9479" max="9479" width="13.42578125" style="75" bestFit="1" customWidth="1"/>
    <col min="9480" max="9480" width="10.28515625" style="75" bestFit="1" customWidth="1"/>
    <col min="9481" max="9481" width="11.7109375" style="75" bestFit="1" customWidth="1"/>
    <col min="9482" max="9482" width="25.85546875" style="75" bestFit="1" customWidth="1"/>
    <col min="9483" max="9483" width="25.28515625" style="75" bestFit="1" customWidth="1"/>
    <col min="9484" max="9484" width="13" style="75" customWidth="1"/>
    <col min="9485" max="9485" width="16.7109375" style="75" bestFit="1" customWidth="1"/>
    <col min="9486" max="9486" width="13.5703125" style="75" bestFit="1" customWidth="1"/>
    <col min="9487" max="9728" width="55.85546875" style="75"/>
    <col min="9729" max="9729" width="65" style="75" bestFit="1" customWidth="1"/>
    <col min="9730" max="9730" width="18.7109375" style="75" customWidth="1"/>
    <col min="9731" max="9731" width="17.5703125" style="75" customWidth="1"/>
    <col min="9732" max="9732" width="16.42578125" style="75" customWidth="1"/>
    <col min="9733" max="9733" width="10.28515625" style="75" customWidth="1"/>
    <col min="9734" max="9734" width="11.140625" style="75" customWidth="1"/>
    <col min="9735" max="9735" width="13.42578125" style="75" bestFit="1" customWidth="1"/>
    <col min="9736" max="9736" width="10.28515625" style="75" bestFit="1" customWidth="1"/>
    <col min="9737" max="9737" width="11.7109375" style="75" bestFit="1" customWidth="1"/>
    <col min="9738" max="9738" width="25.85546875" style="75" bestFit="1" customWidth="1"/>
    <col min="9739" max="9739" width="25.28515625" style="75" bestFit="1" customWidth="1"/>
    <col min="9740" max="9740" width="13" style="75" customWidth="1"/>
    <col min="9741" max="9741" width="16.7109375" style="75" bestFit="1" customWidth="1"/>
    <col min="9742" max="9742" width="13.5703125" style="75" bestFit="1" customWidth="1"/>
    <col min="9743" max="9984" width="55.85546875" style="75"/>
    <col min="9985" max="9985" width="65" style="75" bestFit="1" customWidth="1"/>
    <col min="9986" max="9986" width="18.7109375" style="75" customWidth="1"/>
    <col min="9987" max="9987" width="17.5703125" style="75" customWidth="1"/>
    <col min="9988" max="9988" width="16.42578125" style="75" customWidth="1"/>
    <col min="9989" max="9989" width="10.28515625" style="75" customWidth="1"/>
    <col min="9990" max="9990" width="11.140625" style="75" customWidth="1"/>
    <col min="9991" max="9991" width="13.42578125" style="75" bestFit="1" customWidth="1"/>
    <col min="9992" max="9992" width="10.28515625" style="75" bestFit="1" customWidth="1"/>
    <col min="9993" max="9993" width="11.7109375" style="75" bestFit="1" customWidth="1"/>
    <col min="9994" max="9994" width="25.85546875" style="75" bestFit="1" customWidth="1"/>
    <col min="9995" max="9995" width="25.28515625" style="75" bestFit="1" customWidth="1"/>
    <col min="9996" max="9996" width="13" style="75" customWidth="1"/>
    <col min="9997" max="9997" width="16.7109375" style="75" bestFit="1" customWidth="1"/>
    <col min="9998" max="9998" width="13.5703125" style="75" bestFit="1" customWidth="1"/>
    <col min="9999" max="10240" width="55.85546875" style="75"/>
    <col min="10241" max="10241" width="65" style="75" bestFit="1" customWidth="1"/>
    <col min="10242" max="10242" width="18.7109375" style="75" customWidth="1"/>
    <col min="10243" max="10243" width="17.5703125" style="75" customWidth="1"/>
    <col min="10244" max="10244" width="16.42578125" style="75" customWidth="1"/>
    <col min="10245" max="10245" width="10.28515625" style="75" customWidth="1"/>
    <col min="10246" max="10246" width="11.140625" style="75" customWidth="1"/>
    <col min="10247" max="10247" width="13.42578125" style="75" bestFit="1" customWidth="1"/>
    <col min="10248" max="10248" width="10.28515625" style="75" bestFit="1" customWidth="1"/>
    <col min="10249" max="10249" width="11.7109375" style="75" bestFit="1" customWidth="1"/>
    <col min="10250" max="10250" width="25.85546875" style="75" bestFit="1" customWidth="1"/>
    <col min="10251" max="10251" width="25.28515625" style="75" bestFit="1" customWidth="1"/>
    <col min="10252" max="10252" width="13" style="75" customWidth="1"/>
    <col min="10253" max="10253" width="16.7109375" style="75" bestFit="1" customWidth="1"/>
    <col min="10254" max="10254" width="13.5703125" style="75" bestFit="1" customWidth="1"/>
    <col min="10255" max="10496" width="55.85546875" style="75"/>
    <col min="10497" max="10497" width="65" style="75" bestFit="1" customWidth="1"/>
    <col min="10498" max="10498" width="18.7109375" style="75" customWidth="1"/>
    <col min="10499" max="10499" width="17.5703125" style="75" customWidth="1"/>
    <col min="10500" max="10500" width="16.42578125" style="75" customWidth="1"/>
    <col min="10501" max="10501" width="10.28515625" style="75" customWidth="1"/>
    <col min="10502" max="10502" width="11.140625" style="75" customWidth="1"/>
    <col min="10503" max="10503" width="13.42578125" style="75" bestFit="1" customWidth="1"/>
    <col min="10504" max="10504" width="10.28515625" style="75" bestFit="1" customWidth="1"/>
    <col min="10505" max="10505" width="11.7109375" style="75" bestFit="1" customWidth="1"/>
    <col min="10506" max="10506" width="25.85546875" style="75" bestFit="1" customWidth="1"/>
    <col min="10507" max="10507" width="25.28515625" style="75" bestFit="1" customWidth="1"/>
    <col min="10508" max="10508" width="13" style="75" customWidth="1"/>
    <col min="10509" max="10509" width="16.7109375" style="75" bestFit="1" customWidth="1"/>
    <col min="10510" max="10510" width="13.5703125" style="75" bestFit="1" customWidth="1"/>
    <col min="10511" max="10752" width="55.85546875" style="75"/>
    <col min="10753" max="10753" width="65" style="75" bestFit="1" customWidth="1"/>
    <col min="10754" max="10754" width="18.7109375" style="75" customWidth="1"/>
    <col min="10755" max="10755" width="17.5703125" style="75" customWidth="1"/>
    <col min="10756" max="10756" width="16.42578125" style="75" customWidth="1"/>
    <col min="10757" max="10757" width="10.28515625" style="75" customWidth="1"/>
    <col min="10758" max="10758" width="11.140625" style="75" customWidth="1"/>
    <col min="10759" max="10759" width="13.42578125" style="75" bestFit="1" customWidth="1"/>
    <col min="10760" max="10760" width="10.28515625" style="75" bestFit="1" customWidth="1"/>
    <col min="10761" max="10761" width="11.7109375" style="75" bestFit="1" customWidth="1"/>
    <col min="10762" max="10762" width="25.85546875" style="75" bestFit="1" customWidth="1"/>
    <col min="10763" max="10763" width="25.28515625" style="75" bestFit="1" customWidth="1"/>
    <col min="10764" max="10764" width="13" style="75" customWidth="1"/>
    <col min="10765" max="10765" width="16.7109375" style="75" bestFit="1" customWidth="1"/>
    <col min="10766" max="10766" width="13.5703125" style="75" bestFit="1" customWidth="1"/>
    <col min="10767" max="11008" width="55.85546875" style="75"/>
    <col min="11009" max="11009" width="65" style="75" bestFit="1" customWidth="1"/>
    <col min="11010" max="11010" width="18.7109375" style="75" customWidth="1"/>
    <col min="11011" max="11011" width="17.5703125" style="75" customWidth="1"/>
    <col min="11012" max="11012" width="16.42578125" style="75" customWidth="1"/>
    <col min="11013" max="11013" width="10.28515625" style="75" customWidth="1"/>
    <col min="11014" max="11014" width="11.140625" style="75" customWidth="1"/>
    <col min="11015" max="11015" width="13.42578125" style="75" bestFit="1" customWidth="1"/>
    <col min="11016" max="11016" width="10.28515625" style="75" bestFit="1" customWidth="1"/>
    <col min="11017" max="11017" width="11.7109375" style="75" bestFit="1" customWidth="1"/>
    <col min="11018" max="11018" width="25.85546875" style="75" bestFit="1" customWidth="1"/>
    <col min="11019" max="11019" width="25.28515625" style="75" bestFit="1" customWidth="1"/>
    <col min="11020" max="11020" width="13" style="75" customWidth="1"/>
    <col min="11021" max="11021" width="16.7109375" style="75" bestFit="1" customWidth="1"/>
    <col min="11022" max="11022" width="13.5703125" style="75" bestFit="1" customWidth="1"/>
    <col min="11023" max="11264" width="55.85546875" style="75"/>
    <col min="11265" max="11265" width="65" style="75" bestFit="1" customWidth="1"/>
    <col min="11266" max="11266" width="18.7109375" style="75" customWidth="1"/>
    <col min="11267" max="11267" width="17.5703125" style="75" customWidth="1"/>
    <col min="11268" max="11268" width="16.42578125" style="75" customWidth="1"/>
    <col min="11269" max="11269" width="10.28515625" style="75" customWidth="1"/>
    <col min="11270" max="11270" width="11.140625" style="75" customWidth="1"/>
    <col min="11271" max="11271" width="13.42578125" style="75" bestFit="1" customWidth="1"/>
    <col min="11272" max="11272" width="10.28515625" style="75" bestFit="1" customWidth="1"/>
    <col min="11273" max="11273" width="11.7109375" style="75" bestFit="1" customWidth="1"/>
    <col min="11274" max="11274" width="25.85546875" style="75" bestFit="1" customWidth="1"/>
    <col min="11275" max="11275" width="25.28515625" style="75" bestFit="1" customWidth="1"/>
    <col min="11276" max="11276" width="13" style="75" customWidth="1"/>
    <col min="11277" max="11277" width="16.7109375" style="75" bestFit="1" customWidth="1"/>
    <col min="11278" max="11278" width="13.5703125" style="75" bestFit="1" customWidth="1"/>
    <col min="11279" max="11520" width="55.85546875" style="75"/>
    <col min="11521" max="11521" width="65" style="75" bestFit="1" customWidth="1"/>
    <col min="11522" max="11522" width="18.7109375" style="75" customWidth="1"/>
    <col min="11523" max="11523" width="17.5703125" style="75" customWidth="1"/>
    <col min="11524" max="11524" width="16.42578125" style="75" customWidth="1"/>
    <col min="11525" max="11525" width="10.28515625" style="75" customWidth="1"/>
    <col min="11526" max="11526" width="11.140625" style="75" customWidth="1"/>
    <col min="11527" max="11527" width="13.42578125" style="75" bestFit="1" customWidth="1"/>
    <col min="11528" max="11528" width="10.28515625" style="75" bestFit="1" customWidth="1"/>
    <col min="11529" max="11529" width="11.7109375" style="75" bestFit="1" customWidth="1"/>
    <col min="11530" max="11530" width="25.85546875" style="75" bestFit="1" customWidth="1"/>
    <col min="11531" max="11531" width="25.28515625" style="75" bestFit="1" customWidth="1"/>
    <col min="11532" max="11532" width="13" style="75" customWidth="1"/>
    <col min="11533" max="11533" width="16.7109375" style="75" bestFit="1" customWidth="1"/>
    <col min="11534" max="11534" width="13.5703125" style="75" bestFit="1" customWidth="1"/>
    <col min="11535" max="11776" width="55.85546875" style="75"/>
    <col min="11777" max="11777" width="65" style="75" bestFit="1" customWidth="1"/>
    <col min="11778" max="11778" width="18.7109375" style="75" customWidth="1"/>
    <col min="11779" max="11779" width="17.5703125" style="75" customWidth="1"/>
    <col min="11780" max="11780" width="16.42578125" style="75" customWidth="1"/>
    <col min="11781" max="11781" width="10.28515625" style="75" customWidth="1"/>
    <col min="11782" max="11782" width="11.140625" style="75" customWidth="1"/>
    <col min="11783" max="11783" width="13.42578125" style="75" bestFit="1" customWidth="1"/>
    <col min="11784" max="11784" width="10.28515625" style="75" bestFit="1" customWidth="1"/>
    <col min="11785" max="11785" width="11.7109375" style="75" bestFit="1" customWidth="1"/>
    <col min="11786" max="11786" width="25.85546875" style="75" bestFit="1" customWidth="1"/>
    <col min="11787" max="11787" width="25.28515625" style="75" bestFit="1" customWidth="1"/>
    <col min="11788" max="11788" width="13" style="75" customWidth="1"/>
    <col min="11789" max="11789" width="16.7109375" style="75" bestFit="1" customWidth="1"/>
    <col min="11790" max="11790" width="13.5703125" style="75" bestFit="1" customWidth="1"/>
    <col min="11791" max="12032" width="55.85546875" style="75"/>
    <col min="12033" max="12033" width="65" style="75" bestFit="1" customWidth="1"/>
    <col min="12034" max="12034" width="18.7109375" style="75" customWidth="1"/>
    <col min="12035" max="12035" width="17.5703125" style="75" customWidth="1"/>
    <col min="12036" max="12036" width="16.42578125" style="75" customWidth="1"/>
    <col min="12037" max="12037" width="10.28515625" style="75" customWidth="1"/>
    <col min="12038" max="12038" width="11.140625" style="75" customWidth="1"/>
    <col min="12039" max="12039" width="13.42578125" style="75" bestFit="1" customWidth="1"/>
    <col min="12040" max="12040" width="10.28515625" style="75" bestFit="1" customWidth="1"/>
    <col min="12041" max="12041" width="11.7109375" style="75" bestFit="1" customWidth="1"/>
    <col min="12042" max="12042" width="25.85546875" style="75" bestFit="1" customWidth="1"/>
    <col min="12043" max="12043" width="25.28515625" style="75" bestFit="1" customWidth="1"/>
    <col min="12044" max="12044" width="13" style="75" customWidth="1"/>
    <col min="12045" max="12045" width="16.7109375" style="75" bestFit="1" customWidth="1"/>
    <col min="12046" max="12046" width="13.5703125" style="75" bestFit="1" customWidth="1"/>
    <col min="12047" max="12288" width="55.85546875" style="75"/>
    <col min="12289" max="12289" width="65" style="75" bestFit="1" customWidth="1"/>
    <col min="12290" max="12290" width="18.7109375" style="75" customWidth="1"/>
    <col min="12291" max="12291" width="17.5703125" style="75" customWidth="1"/>
    <col min="12292" max="12292" width="16.42578125" style="75" customWidth="1"/>
    <col min="12293" max="12293" width="10.28515625" style="75" customWidth="1"/>
    <col min="12294" max="12294" width="11.140625" style="75" customWidth="1"/>
    <col min="12295" max="12295" width="13.42578125" style="75" bestFit="1" customWidth="1"/>
    <col min="12296" max="12296" width="10.28515625" style="75" bestFit="1" customWidth="1"/>
    <col min="12297" max="12297" width="11.7109375" style="75" bestFit="1" customWidth="1"/>
    <col min="12298" max="12298" width="25.85546875" style="75" bestFit="1" customWidth="1"/>
    <col min="12299" max="12299" width="25.28515625" style="75" bestFit="1" customWidth="1"/>
    <col min="12300" max="12300" width="13" style="75" customWidth="1"/>
    <col min="12301" max="12301" width="16.7109375" style="75" bestFit="1" customWidth="1"/>
    <col min="12302" max="12302" width="13.5703125" style="75" bestFit="1" customWidth="1"/>
    <col min="12303" max="12544" width="55.85546875" style="75"/>
    <col min="12545" max="12545" width="65" style="75" bestFit="1" customWidth="1"/>
    <col min="12546" max="12546" width="18.7109375" style="75" customWidth="1"/>
    <col min="12547" max="12547" width="17.5703125" style="75" customWidth="1"/>
    <col min="12548" max="12548" width="16.42578125" style="75" customWidth="1"/>
    <col min="12549" max="12549" width="10.28515625" style="75" customWidth="1"/>
    <col min="12550" max="12550" width="11.140625" style="75" customWidth="1"/>
    <col min="12551" max="12551" width="13.42578125" style="75" bestFit="1" customWidth="1"/>
    <col min="12552" max="12552" width="10.28515625" style="75" bestFit="1" customWidth="1"/>
    <col min="12553" max="12553" width="11.7109375" style="75" bestFit="1" customWidth="1"/>
    <col min="12554" max="12554" width="25.85546875" style="75" bestFit="1" customWidth="1"/>
    <col min="12555" max="12555" width="25.28515625" style="75" bestFit="1" customWidth="1"/>
    <col min="12556" max="12556" width="13" style="75" customWidth="1"/>
    <col min="12557" max="12557" width="16.7109375" style="75" bestFit="1" customWidth="1"/>
    <col min="12558" max="12558" width="13.5703125" style="75" bestFit="1" customWidth="1"/>
    <col min="12559" max="12800" width="55.85546875" style="75"/>
    <col min="12801" max="12801" width="65" style="75" bestFit="1" customWidth="1"/>
    <col min="12802" max="12802" width="18.7109375" style="75" customWidth="1"/>
    <col min="12803" max="12803" width="17.5703125" style="75" customWidth="1"/>
    <col min="12804" max="12804" width="16.42578125" style="75" customWidth="1"/>
    <col min="12805" max="12805" width="10.28515625" style="75" customWidth="1"/>
    <col min="12806" max="12806" width="11.140625" style="75" customWidth="1"/>
    <col min="12807" max="12807" width="13.42578125" style="75" bestFit="1" customWidth="1"/>
    <col min="12808" max="12808" width="10.28515625" style="75" bestFit="1" customWidth="1"/>
    <col min="12809" max="12809" width="11.7109375" style="75" bestFit="1" customWidth="1"/>
    <col min="12810" max="12810" width="25.85546875" style="75" bestFit="1" customWidth="1"/>
    <col min="12811" max="12811" width="25.28515625" style="75" bestFit="1" customWidth="1"/>
    <col min="12812" max="12812" width="13" style="75" customWidth="1"/>
    <col min="12813" max="12813" width="16.7109375" style="75" bestFit="1" customWidth="1"/>
    <col min="12814" max="12814" width="13.5703125" style="75" bestFit="1" customWidth="1"/>
    <col min="12815" max="13056" width="55.85546875" style="75"/>
    <col min="13057" max="13057" width="65" style="75" bestFit="1" customWidth="1"/>
    <col min="13058" max="13058" width="18.7109375" style="75" customWidth="1"/>
    <col min="13059" max="13059" width="17.5703125" style="75" customWidth="1"/>
    <col min="13060" max="13060" width="16.42578125" style="75" customWidth="1"/>
    <col min="13061" max="13061" width="10.28515625" style="75" customWidth="1"/>
    <col min="13062" max="13062" width="11.140625" style="75" customWidth="1"/>
    <col min="13063" max="13063" width="13.42578125" style="75" bestFit="1" customWidth="1"/>
    <col min="13064" max="13064" width="10.28515625" style="75" bestFit="1" customWidth="1"/>
    <col min="13065" max="13065" width="11.7109375" style="75" bestFit="1" customWidth="1"/>
    <col min="13066" max="13066" width="25.85546875" style="75" bestFit="1" customWidth="1"/>
    <col min="13067" max="13067" width="25.28515625" style="75" bestFit="1" customWidth="1"/>
    <col min="13068" max="13068" width="13" style="75" customWidth="1"/>
    <col min="13069" max="13069" width="16.7109375" style="75" bestFit="1" customWidth="1"/>
    <col min="13070" max="13070" width="13.5703125" style="75" bestFit="1" customWidth="1"/>
    <col min="13071" max="13312" width="55.85546875" style="75"/>
    <col min="13313" max="13313" width="65" style="75" bestFit="1" customWidth="1"/>
    <col min="13314" max="13314" width="18.7109375" style="75" customWidth="1"/>
    <col min="13315" max="13315" width="17.5703125" style="75" customWidth="1"/>
    <col min="13316" max="13316" width="16.42578125" style="75" customWidth="1"/>
    <col min="13317" max="13317" width="10.28515625" style="75" customWidth="1"/>
    <col min="13318" max="13318" width="11.140625" style="75" customWidth="1"/>
    <col min="13319" max="13319" width="13.42578125" style="75" bestFit="1" customWidth="1"/>
    <col min="13320" max="13320" width="10.28515625" style="75" bestFit="1" customWidth="1"/>
    <col min="13321" max="13321" width="11.7109375" style="75" bestFit="1" customWidth="1"/>
    <col min="13322" max="13322" width="25.85546875" style="75" bestFit="1" customWidth="1"/>
    <col min="13323" max="13323" width="25.28515625" style="75" bestFit="1" customWidth="1"/>
    <col min="13324" max="13324" width="13" style="75" customWidth="1"/>
    <col min="13325" max="13325" width="16.7109375" style="75" bestFit="1" customWidth="1"/>
    <col min="13326" max="13326" width="13.5703125" style="75" bestFit="1" customWidth="1"/>
    <col min="13327" max="13568" width="55.85546875" style="75"/>
    <col min="13569" max="13569" width="65" style="75" bestFit="1" customWidth="1"/>
    <col min="13570" max="13570" width="18.7109375" style="75" customWidth="1"/>
    <col min="13571" max="13571" width="17.5703125" style="75" customWidth="1"/>
    <col min="13572" max="13572" width="16.42578125" style="75" customWidth="1"/>
    <col min="13573" max="13573" width="10.28515625" style="75" customWidth="1"/>
    <col min="13574" max="13574" width="11.140625" style="75" customWidth="1"/>
    <col min="13575" max="13575" width="13.42578125" style="75" bestFit="1" customWidth="1"/>
    <col min="13576" max="13576" width="10.28515625" style="75" bestFit="1" customWidth="1"/>
    <col min="13577" max="13577" width="11.7109375" style="75" bestFit="1" customWidth="1"/>
    <col min="13578" max="13578" width="25.85546875" style="75" bestFit="1" customWidth="1"/>
    <col min="13579" max="13579" width="25.28515625" style="75" bestFit="1" customWidth="1"/>
    <col min="13580" max="13580" width="13" style="75" customWidth="1"/>
    <col min="13581" max="13581" width="16.7109375" style="75" bestFit="1" customWidth="1"/>
    <col min="13582" max="13582" width="13.5703125" style="75" bestFit="1" customWidth="1"/>
    <col min="13583" max="13824" width="55.85546875" style="75"/>
    <col min="13825" max="13825" width="65" style="75" bestFit="1" customWidth="1"/>
    <col min="13826" max="13826" width="18.7109375" style="75" customWidth="1"/>
    <col min="13827" max="13827" width="17.5703125" style="75" customWidth="1"/>
    <col min="13828" max="13828" width="16.42578125" style="75" customWidth="1"/>
    <col min="13829" max="13829" width="10.28515625" style="75" customWidth="1"/>
    <col min="13830" max="13830" width="11.140625" style="75" customWidth="1"/>
    <col min="13831" max="13831" width="13.42578125" style="75" bestFit="1" customWidth="1"/>
    <col min="13832" max="13832" width="10.28515625" style="75" bestFit="1" customWidth="1"/>
    <col min="13833" max="13833" width="11.7109375" style="75" bestFit="1" customWidth="1"/>
    <col min="13834" max="13834" width="25.85546875" style="75" bestFit="1" customWidth="1"/>
    <col min="13835" max="13835" width="25.28515625" style="75" bestFit="1" customWidth="1"/>
    <col min="13836" max="13836" width="13" style="75" customWidth="1"/>
    <col min="13837" max="13837" width="16.7109375" style="75" bestFit="1" customWidth="1"/>
    <col min="13838" max="13838" width="13.5703125" style="75" bestFit="1" customWidth="1"/>
    <col min="13839" max="14080" width="55.85546875" style="75"/>
    <col min="14081" max="14081" width="65" style="75" bestFit="1" customWidth="1"/>
    <col min="14082" max="14082" width="18.7109375" style="75" customWidth="1"/>
    <col min="14083" max="14083" width="17.5703125" style="75" customWidth="1"/>
    <col min="14084" max="14084" width="16.42578125" style="75" customWidth="1"/>
    <col min="14085" max="14085" width="10.28515625" style="75" customWidth="1"/>
    <col min="14086" max="14086" width="11.140625" style="75" customWidth="1"/>
    <col min="14087" max="14087" width="13.42578125" style="75" bestFit="1" customWidth="1"/>
    <col min="14088" max="14088" width="10.28515625" style="75" bestFit="1" customWidth="1"/>
    <col min="14089" max="14089" width="11.7109375" style="75" bestFit="1" customWidth="1"/>
    <col min="14090" max="14090" width="25.85546875" style="75" bestFit="1" customWidth="1"/>
    <col min="14091" max="14091" width="25.28515625" style="75" bestFit="1" customWidth="1"/>
    <col min="14092" max="14092" width="13" style="75" customWidth="1"/>
    <col min="14093" max="14093" width="16.7109375" style="75" bestFit="1" customWidth="1"/>
    <col min="14094" max="14094" width="13.5703125" style="75" bestFit="1" customWidth="1"/>
    <col min="14095" max="14336" width="55.85546875" style="75"/>
    <col min="14337" max="14337" width="65" style="75" bestFit="1" customWidth="1"/>
    <col min="14338" max="14338" width="18.7109375" style="75" customWidth="1"/>
    <col min="14339" max="14339" width="17.5703125" style="75" customWidth="1"/>
    <col min="14340" max="14340" width="16.42578125" style="75" customWidth="1"/>
    <col min="14341" max="14341" width="10.28515625" style="75" customWidth="1"/>
    <col min="14342" max="14342" width="11.140625" style="75" customWidth="1"/>
    <col min="14343" max="14343" width="13.42578125" style="75" bestFit="1" customWidth="1"/>
    <col min="14344" max="14344" width="10.28515625" style="75" bestFit="1" customWidth="1"/>
    <col min="14345" max="14345" width="11.7109375" style="75" bestFit="1" customWidth="1"/>
    <col min="14346" max="14346" width="25.85546875" style="75" bestFit="1" customWidth="1"/>
    <col min="14347" max="14347" width="25.28515625" style="75" bestFit="1" customWidth="1"/>
    <col min="14348" max="14348" width="13" style="75" customWidth="1"/>
    <col min="14349" max="14349" width="16.7109375" style="75" bestFit="1" customWidth="1"/>
    <col min="14350" max="14350" width="13.5703125" style="75" bestFit="1" customWidth="1"/>
    <col min="14351" max="14592" width="55.85546875" style="75"/>
    <col min="14593" max="14593" width="65" style="75" bestFit="1" customWidth="1"/>
    <col min="14594" max="14594" width="18.7109375" style="75" customWidth="1"/>
    <col min="14595" max="14595" width="17.5703125" style="75" customWidth="1"/>
    <col min="14596" max="14596" width="16.42578125" style="75" customWidth="1"/>
    <col min="14597" max="14597" width="10.28515625" style="75" customWidth="1"/>
    <col min="14598" max="14598" width="11.140625" style="75" customWidth="1"/>
    <col min="14599" max="14599" width="13.42578125" style="75" bestFit="1" customWidth="1"/>
    <col min="14600" max="14600" width="10.28515625" style="75" bestFit="1" customWidth="1"/>
    <col min="14601" max="14601" width="11.7109375" style="75" bestFit="1" customWidth="1"/>
    <col min="14602" max="14602" width="25.85546875" style="75" bestFit="1" customWidth="1"/>
    <col min="14603" max="14603" width="25.28515625" style="75" bestFit="1" customWidth="1"/>
    <col min="14604" max="14604" width="13" style="75" customWidth="1"/>
    <col min="14605" max="14605" width="16.7109375" style="75" bestFit="1" customWidth="1"/>
    <col min="14606" max="14606" width="13.5703125" style="75" bestFit="1" customWidth="1"/>
    <col min="14607" max="14848" width="55.85546875" style="75"/>
    <col min="14849" max="14849" width="65" style="75" bestFit="1" customWidth="1"/>
    <col min="14850" max="14850" width="18.7109375" style="75" customWidth="1"/>
    <col min="14851" max="14851" width="17.5703125" style="75" customWidth="1"/>
    <col min="14852" max="14852" width="16.42578125" style="75" customWidth="1"/>
    <col min="14853" max="14853" width="10.28515625" style="75" customWidth="1"/>
    <col min="14854" max="14854" width="11.140625" style="75" customWidth="1"/>
    <col min="14855" max="14855" width="13.42578125" style="75" bestFit="1" customWidth="1"/>
    <col min="14856" max="14856" width="10.28515625" style="75" bestFit="1" customWidth="1"/>
    <col min="14857" max="14857" width="11.7109375" style="75" bestFit="1" customWidth="1"/>
    <col min="14858" max="14858" width="25.85546875" style="75" bestFit="1" customWidth="1"/>
    <col min="14859" max="14859" width="25.28515625" style="75" bestFit="1" customWidth="1"/>
    <col min="14860" max="14860" width="13" style="75" customWidth="1"/>
    <col min="14861" max="14861" width="16.7109375" style="75" bestFit="1" customWidth="1"/>
    <col min="14862" max="14862" width="13.5703125" style="75" bestFit="1" customWidth="1"/>
    <col min="14863" max="15104" width="55.85546875" style="75"/>
    <col min="15105" max="15105" width="65" style="75" bestFit="1" customWidth="1"/>
    <col min="15106" max="15106" width="18.7109375" style="75" customWidth="1"/>
    <col min="15107" max="15107" width="17.5703125" style="75" customWidth="1"/>
    <col min="15108" max="15108" width="16.42578125" style="75" customWidth="1"/>
    <col min="15109" max="15109" width="10.28515625" style="75" customWidth="1"/>
    <col min="15110" max="15110" width="11.140625" style="75" customWidth="1"/>
    <col min="15111" max="15111" width="13.42578125" style="75" bestFit="1" customWidth="1"/>
    <col min="15112" max="15112" width="10.28515625" style="75" bestFit="1" customWidth="1"/>
    <col min="15113" max="15113" width="11.7109375" style="75" bestFit="1" customWidth="1"/>
    <col min="15114" max="15114" width="25.85546875" style="75" bestFit="1" customWidth="1"/>
    <col min="15115" max="15115" width="25.28515625" style="75" bestFit="1" customWidth="1"/>
    <col min="15116" max="15116" width="13" style="75" customWidth="1"/>
    <col min="15117" max="15117" width="16.7109375" style="75" bestFit="1" customWidth="1"/>
    <col min="15118" max="15118" width="13.5703125" style="75" bestFit="1" customWidth="1"/>
    <col min="15119" max="15360" width="55.85546875" style="75"/>
    <col min="15361" max="15361" width="65" style="75" bestFit="1" customWidth="1"/>
    <col min="15362" max="15362" width="18.7109375" style="75" customWidth="1"/>
    <col min="15363" max="15363" width="17.5703125" style="75" customWidth="1"/>
    <col min="15364" max="15364" width="16.42578125" style="75" customWidth="1"/>
    <col min="15365" max="15365" width="10.28515625" style="75" customWidth="1"/>
    <col min="15366" max="15366" width="11.140625" style="75" customWidth="1"/>
    <col min="15367" max="15367" width="13.42578125" style="75" bestFit="1" customWidth="1"/>
    <col min="15368" max="15368" width="10.28515625" style="75" bestFit="1" customWidth="1"/>
    <col min="15369" max="15369" width="11.7109375" style="75" bestFit="1" customWidth="1"/>
    <col min="15370" max="15370" width="25.85546875" style="75" bestFit="1" customWidth="1"/>
    <col min="15371" max="15371" width="25.28515625" style="75" bestFit="1" customWidth="1"/>
    <col min="15372" max="15372" width="13" style="75" customWidth="1"/>
    <col min="15373" max="15373" width="16.7109375" style="75" bestFit="1" customWidth="1"/>
    <col min="15374" max="15374" width="13.5703125" style="75" bestFit="1" customWidth="1"/>
    <col min="15375" max="15616" width="55.85546875" style="75"/>
    <col min="15617" max="15617" width="65" style="75" bestFit="1" customWidth="1"/>
    <col min="15618" max="15618" width="18.7109375" style="75" customWidth="1"/>
    <col min="15619" max="15619" width="17.5703125" style="75" customWidth="1"/>
    <col min="15620" max="15620" width="16.42578125" style="75" customWidth="1"/>
    <col min="15621" max="15621" width="10.28515625" style="75" customWidth="1"/>
    <col min="15622" max="15622" width="11.140625" style="75" customWidth="1"/>
    <col min="15623" max="15623" width="13.42578125" style="75" bestFit="1" customWidth="1"/>
    <col min="15624" max="15624" width="10.28515625" style="75" bestFit="1" customWidth="1"/>
    <col min="15625" max="15625" width="11.7109375" style="75" bestFit="1" customWidth="1"/>
    <col min="15626" max="15626" width="25.85546875" style="75" bestFit="1" customWidth="1"/>
    <col min="15627" max="15627" width="25.28515625" style="75" bestFit="1" customWidth="1"/>
    <col min="15628" max="15628" width="13" style="75" customWidth="1"/>
    <col min="15629" max="15629" width="16.7109375" style="75" bestFit="1" customWidth="1"/>
    <col min="15630" max="15630" width="13.5703125" style="75" bestFit="1" customWidth="1"/>
    <col min="15631" max="15872" width="55.85546875" style="75"/>
    <col min="15873" max="15873" width="65" style="75" bestFit="1" customWidth="1"/>
    <col min="15874" max="15874" width="18.7109375" style="75" customWidth="1"/>
    <col min="15875" max="15875" width="17.5703125" style="75" customWidth="1"/>
    <col min="15876" max="15876" width="16.42578125" style="75" customWidth="1"/>
    <col min="15877" max="15877" width="10.28515625" style="75" customWidth="1"/>
    <col min="15878" max="15878" width="11.140625" style="75" customWidth="1"/>
    <col min="15879" max="15879" width="13.42578125" style="75" bestFit="1" customWidth="1"/>
    <col min="15880" max="15880" width="10.28515625" style="75" bestFit="1" customWidth="1"/>
    <col min="15881" max="15881" width="11.7109375" style="75" bestFit="1" customWidth="1"/>
    <col min="15882" max="15882" width="25.85546875" style="75" bestFit="1" customWidth="1"/>
    <col min="15883" max="15883" width="25.28515625" style="75" bestFit="1" customWidth="1"/>
    <col min="15884" max="15884" width="13" style="75" customWidth="1"/>
    <col min="15885" max="15885" width="16.7109375" style="75" bestFit="1" customWidth="1"/>
    <col min="15886" max="15886" width="13.5703125" style="75" bestFit="1" customWidth="1"/>
    <col min="15887" max="16128" width="55.85546875" style="75"/>
    <col min="16129" max="16129" width="65" style="75" bestFit="1" customWidth="1"/>
    <col min="16130" max="16130" width="18.7109375" style="75" customWidth="1"/>
    <col min="16131" max="16131" width="17.5703125" style="75" customWidth="1"/>
    <col min="16132" max="16132" width="16.42578125" style="75" customWidth="1"/>
    <col min="16133" max="16133" width="10.28515625" style="75" customWidth="1"/>
    <col min="16134" max="16134" width="11.140625" style="75" customWidth="1"/>
    <col min="16135" max="16135" width="13.42578125" style="75" bestFit="1" customWidth="1"/>
    <col min="16136" max="16136" width="10.28515625" style="75" bestFit="1" customWidth="1"/>
    <col min="16137" max="16137" width="11.7109375" style="75" bestFit="1" customWidth="1"/>
    <col min="16138" max="16138" width="25.85546875" style="75" bestFit="1" customWidth="1"/>
    <col min="16139" max="16139" width="25.28515625" style="75" bestFit="1" customWidth="1"/>
    <col min="16140" max="16140" width="13" style="75" customWidth="1"/>
    <col min="16141" max="16141" width="16.7109375" style="75" bestFit="1" customWidth="1"/>
    <col min="16142" max="16142" width="13.5703125" style="75" bestFit="1" customWidth="1"/>
    <col min="16143" max="16384" width="55.85546875" style="75"/>
  </cols>
  <sheetData>
    <row r="1" spans="1:11" s="110" customFormat="1" ht="21" customHeight="1" x14ac:dyDescent="0.25">
      <c r="A1" s="108" t="s">
        <v>107</v>
      </c>
      <c r="B1" s="109"/>
    </row>
    <row r="2" spans="1:11" s="110" customFormat="1" ht="19.5" customHeight="1" x14ac:dyDescent="0.25">
      <c r="A2" s="68" t="s">
        <v>366</v>
      </c>
      <c r="B2" s="109"/>
      <c r="C2" s="111"/>
      <c r="D2" s="111"/>
      <c r="E2" s="111"/>
      <c r="F2" s="111"/>
      <c r="G2" s="111"/>
      <c r="H2" s="111"/>
      <c r="I2" s="111"/>
      <c r="J2" s="111"/>
      <c r="K2" s="112" t="s">
        <v>109</v>
      </c>
    </row>
    <row r="3" spans="1:11" s="110" customFormat="1" ht="22.5" customHeight="1" x14ac:dyDescent="0.25">
      <c r="A3" s="63" t="s">
        <v>110</v>
      </c>
      <c r="B3" s="109"/>
      <c r="C3" s="111"/>
      <c r="D3" s="111"/>
      <c r="E3" s="111"/>
      <c r="F3" s="111"/>
      <c r="G3" s="111"/>
      <c r="H3" s="111"/>
      <c r="I3" s="111"/>
      <c r="J3" s="111"/>
      <c r="K3" s="111"/>
    </row>
    <row r="4" spans="1:11" s="110" customFormat="1" ht="25.5" customHeight="1" x14ac:dyDescent="0.25">
      <c r="A4" s="108" t="s">
        <v>367</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ht="18.75" customHeight="1" x14ac:dyDescent="0.25">
      <c r="A6" s="159"/>
      <c r="D6" s="160"/>
      <c r="E6" s="160"/>
      <c r="F6" s="160"/>
      <c r="G6" s="159"/>
      <c r="H6" s="160"/>
      <c r="I6" s="160"/>
      <c r="K6" s="160"/>
    </row>
    <row r="7" spans="1:11" s="110" customFormat="1" x14ac:dyDescent="0.25">
      <c r="A7" s="114" t="s">
        <v>112</v>
      </c>
      <c r="B7" s="114" t="s">
        <v>113</v>
      </c>
      <c r="C7" s="114" t="s">
        <v>114</v>
      </c>
      <c r="D7" s="114"/>
      <c r="E7" s="115" t="s">
        <v>115</v>
      </c>
      <c r="F7" s="115"/>
      <c r="G7" s="114" t="s">
        <v>116</v>
      </c>
      <c r="H7" s="71" t="s">
        <v>117</v>
      </c>
      <c r="I7" s="71"/>
      <c r="J7" s="114" t="s">
        <v>118</v>
      </c>
      <c r="K7" s="114" t="s">
        <v>119</v>
      </c>
    </row>
    <row r="8" spans="1:11" s="116" customFormat="1" x14ac:dyDescent="0.25">
      <c r="A8" s="64" t="s">
        <v>120</v>
      </c>
      <c r="B8" s="61" t="s">
        <v>121</v>
      </c>
      <c r="C8" s="61" t="s">
        <v>122</v>
      </c>
      <c r="D8" s="61" t="s">
        <v>123</v>
      </c>
      <c r="E8" s="61" t="s">
        <v>124</v>
      </c>
      <c r="F8" s="61"/>
      <c r="G8" s="61" t="s">
        <v>125</v>
      </c>
      <c r="H8" s="61" t="s">
        <v>126</v>
      </c>
      <c r="I8" s="61"/>
      <c r="J8" s="61" t="s">
        <v>298</v>
      </c>
      <c r="K8" s="73" t="s">
        <v>128</v>
      </c>
    </row>
    <row r="9" spans="1:11" s="116" customFormat="1" x14ac:dyDescent="0.25">
      <c r="A9" s="64"/>
      <c r="B9" s="61"/>
      <c r="C9" s="61"/>
      <c r="D9" s="61"/>
      <c r="E9" s="117" t="s">
        <v>129</v>
      </c>
      <c r="F9" s="117" t="s">
        <v>130</v>
      </c>
      <c r="G9" s="61"/>
      <c r="H9" s="117" t="s">
        <v>129</v>
      </c>
      <c r="I9" s="117" t="s">
        <v>130</v>
      </c>
      <c r="J9" s="61"/>
      <c r="K9" s="73"/>
    </row>
    <row r="10" spans="1:11" ht="15.95" customHeight="1" x14ac:dyDescent="0.25">
      <c r="A10" s="118" t="s">
        <v>131</v>
      </c>
      <c r="B10" s="119"/>
      <c r="C10" s="119"/>
      <c r="D10" s="119"/>
      <c r="E10" s="119"/>
      <c r="F10" s="119"/>
      <c r="G10" s="507"/>
      <c r="H10" s="119"/>
      <c r="I10" s="119"/>
      <c r="J10" s="119"/>
      <c r="K10" s="120">
        <f>SUM(K11)</f>
        <v>0</v>
      </c>
    </row>
    <row r="11" spans="1:11" ht="19.5" customHeight="1" x14ac:dyDescent="0.25">
      <c r="A11" s="121"/>
      <c r="B11" s="122"/>
      <c r="C11" s="122"/>
      <c r="D11" s="123"/>
      <c r="E11" s="123"/>
      <c r="F11" s="123"/>
      <c r="G11" s="508"/>
      <c r="H11" s="122"/>
      <c r="I11" s="122"/>
      <c r="J11" s="122"/>
      <c r="K11" s="124"/>
    </row>
    <row r="12" spans="1:11" ht="15.95" customHeight="1" x14ac:dyDescent="0.25">
      <c r="A12" s="118" t="s">
        <v>132</v>
      </c>
      <c r="B12" s="119"/>
      <c r="C12" s="119"/>
      <c r="D12" s="125"/>
      <c r="E12" s="125"/>
      <c r="F12" s="125"/>
      <c r="G12" s="507"/>
      <c r="H12" s="119"/>
      <c r="I12" s="119"/>
      <c r="J12" s="119"/>
      <c r="K12" s="120">
        <f>SUM(K13:K24)</f>
        <v>1265800000</v>
      </c>
    </row>
    <row r="13" spans="1:11" ht="15.95" customHeight="1" x14ac:dyDescent="0.25">
      <c r="A13" s="396" t="s">
        <v>368</v>
      </c>
      <c r="B13" s="396" t="s">
        <v>369</v>
      </c>
      <c r="C13" s="396" t="s">
        <v>139</v>
      </c>
      <c r="D13" s="509">
        <v>0.02</v>
      </c>
      <c r="E13" s="510">
        <v>1.4999999999999999E-2</v>
      </c>
      <c r="F13" s="510">
        <v>8.5000000000000006E-2</v>
      </c>
      <c r="G13" s="511">
        <v>1640</v>
      </c>
      <c r="H13" s="301">
        <v>311</v>
      </c>
      <c r="I13" s="301">
        <v>1866000</v>
      </c>
      <c r="J13" s="144" t="s">
        <v>370</v>
      </c>
      <c r="K13" s="124">
        <v>750400000</v>
      </c>
    </row>
    <row r="14" spans="1:11" ht="15.95" customHeight="1" x14ac:dyDescent="0.25">
      <c r="A14" s="396" t="s">
        <v>371</v>
      </c>
      <c r="B14" s="512" t="s">
        <v>372</v>
      </c>
      <c r="C14" s="512" t="s">
        <v>139</v>
      </c>
      <c r="D14" s="513">
        <v>0.15</v>
      </c>
      <c r="E14" s="302"/>
      <c r="F14" s="302"/>
      <c r="G14" s="514"/>
      <c r="H14" s="301"/>
      <c r="I14" s="301"/>
      <c r="J14" s="144" t="s">
        <v>370</v>
      </c>
      <c r="K14" s="124">
        <v>129600000</v>
      </c>
    </row>
    <row r="15" spans="1:11" ht="15.95" customHeight="1" x14ac:dyDescent="0.25">
      <c r="A15" s="396" t="s">
        <v>373</v>
      </c>
      <c r="B15" s="512"/>
      <c r="C15" s="512" t="s">
        <v>139</v>
      </c>
      <c r="D15" s="512"/>
      <c r="E15" s="302"/>
      <c r="F15" s="302"/>
      <c r="G15" s="514"/>
      <c r="H15" s="301">
        <v>311</v>
      </c>
      <c r="I15" s="301">
        <v>1051.6300000000001</v>
      </c>
      <c r="J15" s="144" t="s">
        <v>370</v>
      </c>
      <c r="K15" s="124">
        <v>120000000</v>
      </c>
    </row>
    <row r="16" spans="1:11" ht="15.95" customHeight="1" x14ac:dyDescent="0.25">
      <c r="A16" s="396" t="s">
        <v>374</v>
      </c>
      <c r="B16" s="512" t="s">
        <v>134</v>
      </c>
      <c r="C16" s="512" t="s">
        <v>139</v>
      </c>
      <c r="D16" s="515"/>
      <c r="E16" s="510">
        <v>4.0000000000000001E-3</v>
      </c>
      <c r="F16" s="516">
        <v>0.01</v>
      </c>
      <c r="G16" s="517"/>
      <c r="H16" s="301"/>
      <c r="I16" s="301"/>
      <c r="J16" s="144" t="s">
        <v>370</v>
      </c>
      <c r="K16" s="124">
        <v>120000000</v>
      </c>
    </row>
    <row r="17" spans="1:11" ht="15.95" customHeight="1" x14ac:dyDescent="0.25">
      <c r="A17" s="396" t="s">
        <v>375</v>
      </c>
      <c r="B17" s="512" t="s">
        <v>369</v>
      </c>
      <c r="C17" s="512" t="s">
        <v>139</v>
      </c>
      <c r="D17" s="512"/>
      <c r="E17" s="302">
        <v>0.06</v>
      </c>
      <c r="F17" s="302">
        <v>0.16</v>
      </c>
      <c r="G17" s="514"/>
      <c r="H17" s="301"/>
      <c r="I17" s="301"/>
      <c r="J17" s="144" t="s">
        <v>370</v>
      </c>
      <c r="K17" s="124">
        <v>96000000</v>
      </c>
    </row>
    <row r="18" spans="1:11" ht="15.95" customHeight="1" x14ac:dyDescent="0.25">
      <c r="A18" s="396" t="s">
        <v>376</v>
      </c>
      <c r="B18" s="512" t="s">
        <v>377</v>
      </c>
      <c r="C18" s="512" t="s">
        <v>139</v>
      </c>
      <c r="D18" s="512"/>
      <c r="E18" s="302"/>
      <c r="F18" s="302"/>
      <c r="G18" s="514"/>
      <c r="H18" s="301"/>
      <c r="I18" s="301"/>
      <c r="J18" s="144" t="s">
        <v>370</v>
      </c>
      <c r="K18" s="124">
        <v>41500000</v>
      </c>
    </row>
    <row r="19" spans="1:11" ht="15.95" customHeight="1" x14ac:dyDescent="0.25">
      <c r="A19" s="396" t="s">
        <v>378</v>
      </c>
      <c r="B19" s="512"/>
      <c r="C19" s="512" t="s">
        <v>139</v>
      </c>
      <c r="D19" s="515"/>
      <c r="E19" s="302"/>
      <c r="F19" s="302"/>
      <c r="G19" s="514"/>
      <c r="H19" s="301">
        <v>1866</v>
      </c>
      <c r="I19" s="301">
        <v>1312</v>
      </c>
      <c r="J19" s="144" t="s">
        <v>370</v>
      </c>
      <c r="K19" s="124">
        <v>3200000</v>
      </c>
    </row>
    <row r="20" spans="1:11" ht="15.95" customHeight="1" x14ac:dyDescent="0.25">
      <c r="A20" s="396" t="s">
        <v>379</v>
      </c>
      <c r="B20" s="512"/>
      <c r="C20" s="512" t="s">
        <v>139</v>
      </c>
      <c r="D20" s="512"/>
      <c r="E20" s="302"/>
      <c r="F20" s="302"/>
      <c r="G20" s="514">
        <v>2488</v>
      </c>
      <c r="H20" s="301"/>
      <c r="I20" s="301"/>
      <c r="J20" s="144" t="s">
        <v>370</v>
      </c>
      <c r="K20" s="124">
        <v>3000000</v>
      </c>
    </row>
    <row r="21" spans="1:11" ht="15.95" customHeight="1" x14ac:dyDescent="0.25">
      <c r="A21" s="396" t="s">
        <v>313</v>
      </c>
      <c r="B21" s="512" t="s">
        <v>369</v>
      </c>
      <c r="C21" s="512" t="s">
        <v>188</v>
      </c>
      <c r="D21" s="513">
        <v>0.1</v>
      </c>
      <c r="E21" s="302"/>
      <c r="F21" s="302"/>
      <c r="G21" s="514"/>
      <c r="H21" s="301"/>
      <c r="I21" s="301"/>
      <c r="J21" s="144" t="s">
        <v>370</v>
      </c>
      <c r="K21" s="124">
        <v>1500000</v>
      </c>
    </row>
    <row r="22" spans="1:11" ht="15.95" customHeight="1" x14ac:dyDescent="0.25">
      <c r="A22" s="396" t="s">
        <v>380</v>
      </c>
      <c r="B22" s="512"/>
      <c r="C22" s="512" t="s">
        <v>139</v>
      </c>
      <c r="D22" s="512"/>
      <c r="E22" s="302"/>
      <c r="F22" s="302"/>
      <c r="G22" s="517">
        <v>1244</v>
      </c>
      <c r="H22" s="301"/>
      <c r="I22" s="301"/>
      <c r="J22" s="144" t="s">
        <v>370</v>
      </c>
      <c r="K22" s="124">
        <v>600000</v>
      </c>
    </row>
    <row r="23" spans="1:11" s="110" customFormat="1" ht="15.95" customHeight="1" x14ac:dyDescent="0.25">
      <c r="A23" s="396"/>
      <c r="B23" s="512"/>
      <c r="C23" s="512"/>
      <c r="D23" s="512"/>
      <c r="E23" s="302"/>
      <c r="F23" s="302"/>
      <c r="G23" s="514"/>
      <c r="H23" s="301"/>
      <c r="I23" s="301"/>
      <c r="J23" s="144"/>
      <c r="K23" s="124"/>
    </row>
    <row r="24" spans="1:11" s="110" customFormat="1" ht="15.95" customHeight="1" x14ac:dyDescent="0.25">
      <c r="A24" s="396"/>
      <c r="B24" s="512"/>
      <c r="C24" s="512"/>
      <c r="D24" s="515"/>
      <c r="E24" s="302"/>
      <c r="F24" s="302"/>
      <c r="G24" s="514"/>
      <c r="H24" s="301"/>
      <c r="I24" s="301"/>
      <c r="J24" s="144"/>
      <c r="K24" s="124"/>
    </row>
    <row r="25" spans="1:11" s="110" customFormat="1" ht="15.95" customHeight="1" x14ac:dyDescent="0.25">
      <c r="A25" s="133" t="s">
        <v>149</v>
      </c>
      <c r="B25" s="134"/>
      <c r="C25" s="134"/>
      <c r="D25" s="135"/>
      <c r="E25" s="135"/>
      <c r="F25" s="135"/>
      <c r="G25" s="518"/>
      <c r="H25" s="134"/>
      <c r="I25" s="519"/>
      <c r="J25" s="134"/>
      <c r="K25" s="136">
        <f>SUM(K26:K27)</f>
        <v>78000000</v>
      </c>
    </row>
    <row r="26" spans="1:11" ht="15.95" customHeight="1" x14ac:dyDescent="0.25">
      <c r="A26" s="396" t="s">
        <v>381</v>
      </c>
      <c r="B26" s="512" t="s">
        <v>382</v>
      </c>
      <c r="C26" s="512" t="s">
        <v>188</v>
      </c>
      <c r="D26" s="512"/>
      <c r="E26" s="302"/>
      <c r="F26" s="302"/>
      <c r="G26" s="514"/>
      <c r="H26" s="301"/>
      <c r="I26" s="301"/>
      <c r="J26" s="144" t="s">
        <v>370</v>
      </c>
      <c r="K26" s="142">
        <v>78000000</v>
      </c>
    </row>
    <row r="27" spans="1:11" ht="15.95" customHeight="1" x14ac:dyDescent="0.25">
      <c r="A27" s="121"/>
      <c r="B27" s="140"/>
      <c r="C27" s="140"/>
      <c r="D27" s="141"/>
      <c r="E27" s="141"/>
      <c r="F27" s="141"/>
      <c r="G27" s="520"/>
      <c r="H27" s="140"/>
      <c r="I27" s="140"/>
      <c r="J27" s="140"/>
      <c r="K27" s="142"/>
    </row>
    <row r="28" spans="1:11" ht="15.95" customHeight="1" x14ac:dyDescent="0.25">
      <c r="A28" s="118" t="s">
        <v>155</v>
      </c>
      <c r="B28" s="119"/>
      <c r="C28" s="119"/>
      <c r="D28" s="125"/>
      <c r="E28" s="125"/>
      <c r="F28" s="125"/>
      <c r="G28" s="507"/>
      <c r="H28" s="119"/>
      <c r="I28" s="119"/>
      <c r="J28" s="119"/>
      <c r="K28" s="120">
        <f>SUM(K29:K34)</f>
        <v>44800000</v>
      </c>
    </row>
    <row r="29" spans="1:11" ht="15.95" customHeight="1" x14ac:dyDescent="0.25">
      <c r="A29" s="396" t="s">
        <v>383</v>
      </c>
      <c r="B29" s="512"/>
      <c r="C29" s="512" t="s">
        <v>188</v>
      </c>
      <c r="D29" s="512"/>
      <c r="E29" s="302"/>
      <c r="F29" s="302"/>
      <c r="G29" s="514"/>
      <c r="H29" s="301">
        <v>155.5</v>
      </c>
      <c r="I29" s="301">
        <v>12440</v>
      </c>
      <c r="J29" s="144" t="s">
        <v>370</v>
      </c>
      <c r="K29" s="124">
        <v>22400000</v>
      </c>
    </row>
    <row r="30" spans="1:11" ht="15.95" customHeight="1" x14ac:dyDescent="0.25">
      <c r="A30" s="396" t="s">
        <v>384</v>
      </c>
      <c r="B30" s="512" t="s">
        <v>385</v>
      </c>
      <c r="C30" s="512" t="s">
        <v>188</v>
      </c>
      <c r="D30" s="521">
        <v>2E-3</v>
      </c>
      <c r="E30" s="510">
        <v>0</v>
      </c>
      <c r="F30" s="510">
        <v>0.3</v>
      </c>
      <c r="G30" s="514">
        <v>46650</v>
      </c>
      <c r="H30" s="301"/>
      <c r="I30" s="301"/>
      <c r="J30" s="144" t="s">
        <v>370</v>
      </c>
      <c r="K30" s="124">
        <v>16000000</v>
      </c>
    </row>
    <row r="31" spans="1:11" ht="15.95" customHeight="1" x14ac:dyDescent="0.25">
      <c r="A31" s="396" t="s">
        <v>386</v>
      </c>
      <c r="B31" s="512"/>
      <c r="C31" s="512" t="s">
        <v>188</v>
      </c>
      <c r="D31" s="512"/>
      <c r="E31" s="302"/>
      <c r="F31" s="302"/>
      <c r="G31" s="514"/>
      <c r="H31" s="301">
        <v>622</v>
      </c>
      <c r="I31" s="301">
        <v>9840</v>
      </c>
      <c r="J31" s="144" t="s">
        <v>370</v>
      </c>
      <c r="K31" s="124">
        <v>3200000</v>
      </c>
    </row>
    <row r="32" spans="1:11" ht="15.95" customHeight="1" x14ac:dyDescent="0.25">
      <c r="A32" s="396" t="s">
        <v>387</v>
      </c>
      <c r="B32" s="512" t="s">
        <v>385</v>
      </c>
      <c r="C32" s="512" t="s">
        <v>139</v>
      </c>
      <c r="D32" s="512"/>
      <c r="E32" s="302"/>
      <c r="F32" s="302"/>
      <c r="G32" s="514"/>
      <c r="H32" s="301">
        <v>124.4</v>
      </c>
      <c r="I32" s="301">
        <v>1244</v>
      </c>
      <c r="J32" s="144" t="s">
        <v>370</v>
      </c>
      <c r="K32" s="124">
        <v>1600000</v>
      </c>
    </row>
    <row r="33" spans="1:11" ht="15.95" customHeight="1" x14ac:dyDescent="0.25">
      <c r="A33" s="396" t="s">
        <v>249</v>
      </c>
      <c r="B33" s="512"/>
      <c r="C33" s="512" t="s">
        <v>145</v>
      </c>
      <c r="D33" s="512"/>
      <c r="E33" s="302"/>
      <c r="F33" s="302"/>
      <c r="G33" s="514"/>
      <c r="H33" s="301">
        <v>311</v>
      </c>
      <c r="I33" s="301">
        <v>622</v>
      </c>
      <c r="J33" s="144" t="s">
        <v>370</v>
      </c>
      <c r="K33" s="124">
        <v>1600000</v>
      </c>
    </row>
    <row r="34" spans="1:11" ht="15.95" customHeight="1" x14ac:dyDescent="0.25">
      <c r="A34" s="121"/>
      <c r="B34" s="122"/>
      <c r="C34" s="122"/>
      <c r="D34" s="123"/>
      <c r="E34" s="123"/>
      <c r="F34" s="123"/>
      <c r="G34" s="508"/>
      <c r="H34" s="122"/>
      <c r="I34" s="122"/>
      <c r="J34" s="122"/>
      <c r="K34" s="124"/>
    </row>
    <row r="35" spans="1:11" ht="15.95" customHeight="1" x14ac:dyDescent="0.25">
      <c r="A35" s="118" t="s">
        <v>190</v>
      </c>
      <c r="B35" s="119"/>
      <c r="C35" s="119"/>
      <c r="D35" s="125"/>
      <c r="E35" s="125"/>
      <c r="F35" s="125"/>
      <c r="G35" s="507"/>
      <c r="H35" s="119"/>
      <c r="I35" s="119"/>
      <c r="J35" s="119"/>
      <c r="K35" s="120">
        <f>SUM(K36:K38)</f>
        <v>20900000</v>
      </c>
    </row>
    <row r="36" spans="1:11" ht="15.95" customHeight="1" x14ac:dyDescent="0.25">
      <c r="A36" s="396" t="s">
        <v>240</v>
      </c>
      <c r="B36" s="512"/>
      <c r="C36" s="512" t="s">
        <v>388</v>
      </c>
      <c r="D36" s="512"/>
      <c r="E36" s="302"/>
      <c r="F36" s="302"/>
      <c r="G36" s="514"/>
      <c r="H36" s="301">
        <v>1244</v>
      </c>
      <c r="I36" s="301">
        <v>55980</v>
      </c>
      <c r="J36" s="144" t="s">
        <v>370</v>
      </c>
      <c r="K36" s="124">
        <v>20800000</v>
      </c>
    </row>
    <row r="37" spans="1:11" ht="15.95" customHeight="1" x14ac:dyDescent="0.25">
      <c r="A37" s="396" t="s">
        <v>389</v>
      </c>
      <c r="B37" s="512"/>
      <c r="C37" s="512" t="s">
        <v>139</v>
      </c>
      <c r="D37" s="512"/>
      <c r="E37" s="302"/>
      <c r="F37" s="302"/>
      <c r="G37" s="517"/>
      <c r="H37" s="301">
        <v>1555</v>
      </c>
      <c r="I37" s="301"/>
      <c r="J37" s="144" t="s">
        <v>370</v>
      </c>
      <c r="K37" s="124">
        <v>100000</v>
      </c>
    </row>
    <row r="38" spans="1:11" ht="15.95" customHeight="1" x14ac:dyDescent="0.25">
      <c r="A38" s="396"/>
      <c r="B38" s="512"/>
      <c r="C38" s="512"/>
      <c r="D38" s="512"/>
      <c r="E38" s="302"/>
      <c r="F38" s="302"/>
      <c r="G38" s="517"/>
      <c r="H38" s="301"/>
      <c r="I38" s="301"/>
      <c r="J38" s="144"/>
      <c r="K38" s="124"/>
    </row>
    <row r="39" spans="1:11" ht="15.95" customHeight="1" x14ac:dyDescent="0.25">
      <c r="A39" s="396"/>
      <c r="B39" s="512"/>
      <c r="C39" s="512"/>
      <c r="D39" s="512"/>
      <c r="E39" s="302"/>
      <c r="F39" s="302"/>
      <c r="G39" s="517"/>
      <c r="H39" s="301"/>
      <c r="I39" s="301"/>
      <c r="J39" s="144"/>
      <c r="K39" s="187"/>
    </row>
    <row r="40" spans="1:11" ht="15.95" customHeight="1" x14ac:dyDescent="0.25">
      <c r="A40" s="147"/>
      <c r="B40" s="122"/>
      <c r="C40" s="122"/>
      <c r="D40" s="123"/>
      <c r="E40" s="123"/>
      <c r="F40" s="123"/>
      <c r="G40" s="508"/>
      <c r="H40" s="122"/>
      <c r="I40" s="122"/>
      <c r="J40" s="122"/>
      <c r="K40" s="187"/>
    </row>
    <row r="41" spans="1:11" ht="15.95" customHeight="1" x14ac:dyDescent="0.25">
      <c r="A41" s="118" t="s">
        <v>191</v>
      </c>
      <c r="B41" s="119"/>
      <c r="C41" s="119"/>
      <c r="D41" s="125"/>
      <c r="E41" s="125"/>
      <c r="F41" s="125"/>
      <c r="G41" s="507"/>
      <c r="H41" s="119"/>
      <c r="I41" s="119"/>
      <c r="J41" s="119"/>
      <c r="K41" s="120">
        <f>SUM(K42:K44)</f>
        <v>69000000</v>
      </c>
    </row>
    <row r="42" spans="1:11" s="110" customFormat="1" ht="15.95" customHeight="1" x14ac:dyDescent="0.25">
      <c r="A42" s="396" t="s">
        <v>390</v>
      </c>
      <c r="B42" s="512"/>
      <c r="C42" s="512" t="s">
        <v>188</v>
      </c>
      <c r="D42" s="515"/>
      <c r="E42" s="302"/>
      <c r="F42" s="302"/>
      <c r="G42" s="514"/>
      <c r="H42" s="301"/>
      <c r="I42" s="301"/>
      <c r="J42" s="144" t="s">
        <v>370</v>
      </c>
      <c r="K42" s="124">
        <v>45000000</v>
      </c>
    </row>
    <row r="43" spans="1:11" s="110" customFormat="1" ht="15.95" customHeight="1" x14ac:dyDescent="0.25">
      <c r="A43" s="396" t="s">
        <v>343</v>
      </c>
      <c r="B43" s="512" t="s">
        <v>391</v>
      </c>
      <c r="C43" s="512" t="s">
        <v>139</v>
      </c>
      <c r="D43" s="513">
        <v>0.36</v>
      </c>
      <c r="E43" s="302"/>
      <c r="F43" s="302"/>
      <c r="G43" s="514">
        <v>311</v>
      </c>
      <c r="H43" s="301"/>
      <c r="I43" s="301"/>
      <c r="J43" s="144" t="s">
        <v>370</v>
      </c>
      <c r="K43" s="124">
        <v>24000000</v>
      </c>
    </row>
    <row r="44" spans="1:11" ht="15.95" customHeight="1" x14ac:dyDescent="0.25">
      <c r="A44" s="147"/>
      <c r="B44" s="122"/>
      <c r="C44" s="122"/>
      <c r="D44" s="123"/>
      <c r="E44" s="123"/>
      <c r="F44" s="123"/>
      <c r="G44" s="508"/>
      <c r="H44" s="122"/>
      <c r="I44" s="122"/>
      <c r="J44" s="122"/>
      <c r="K44" s="124"/>
    </row>
    <row r="45" spans="1:11" ht="15.95" customHeight="1" x14ac:dyDescent="0.25">
      <c r="A45" s="133" t="s">
        <v>192</v>
      </c>
      <c r="B45" s="134"/>
      <c r="C45" s="134"/>
      <c r="D45" s="135"/>
      <c r="E45" s="135"/>
      <c r="F45" s="135"/>
      <c r="G45" s="518"/>
      <c r="H45" s="134"/>
      <c r="I45" s="134"/>
      <c r="J45" s="134"/>
      <c r="K45" s="136">
        <f>+K46+K47</f>
        <v>11200000</v>
      </c>
    </row>
    <row r="46" spans="1:11" ht="15.95" customHeight="1" x14ac:dyDescent="0.25">
      <c r="A46" s="396" t="s">
        <v>392</v>
      </c>
      <c r="B46" s="140"/>
      <c r="C46" s="512" t="s">
        <v>139</v>
      </c>
      <c r="D46" s="141"/>
      <c r="E46" s="141"/>
      <c r="F46" s="141"/>
      <c r="G46" s="520"/>
      <c r="H46" s="140">
        <v>933</v>
      </c>
      <c r="I46" s="140">
        <v>27990</v>
      </c>
      <c r="J46" s="144" t="s">
        <v>370</v>
      </c>
      <c r="K46" s="142">
        <v>10000000</v>
      </c>
    </row>
    <row r="47" spans="1:11" x14ac:dyDescent="0.25">
      <c r="A47" s="396" t="s">
        <v>393</v>
      </c>
      <c r="B47" s="140"/>
      <c r="C47" s="512" t="s">
        <v>139</v>
      </c>
      <c r="D47" s="141"/>
      <c r="E47" s="141"/>
      <c r="F47" s="141"/>
      <c r="G47" s="520"/>
      <c r="H47" s="140">
        <v>15000</v>
      </c>
      <c r="I47" s="140">
        <v>25000</v>
      </c>
      <c r="J47" s="144" t="s">
        <v>370</v>
      </c>
      <c r="K47" s="124">
        <v>1200000</v>
      </c>
    </row>
    <row r="48" spans="1:11" x14ac:dyDescent="0.25">
      <c r="A48" s="396"/>
      <c r="B48" s="140"/>
      <c r="C48" s="140"/>
      <c r="D48" s="141"/>
      <c r="E48" s="141"/>
      <c r="F48" s="141"/>
      <c r="G48" s="520"/>
      <c r="H48" s="140"/>
      <c r="I48" s="140"/>
      <c r="J48" s="140"/>
      <c r="K48" s="124"/>
    </row>
    <row r="49" spans="1:13" x14ac:dyDescent="0.25">
      <c r="A49" s="118" t="s">
        <v>193</v>
      </c>
      <c r="B49" s="119"/>
      <c r="C49" s="119"/>
      <c r="D49" s="125"/>
      <c r="E49" s="125"/>
      <c r="F49" s="125"/>
      <c r="G49" s="507"/>
      <c r="H49" s="119"/>
      <c r="I49" s="119"/>
      <c r="J49" s="119"/>
      <c r="K49" s="136">
        <f>SUM(K50:K60)</f>
        <v>493800000</v>
      </c>
    </row>
    <row r="50" spans="1:13" x14ac:dyDescent="0.25">
      <c r="A50" s="396" t="s">
        <v>394</v>
      </c>
      <c r="B50" s="512"/>
      <c r="C50" s="512"/>
      <c r="D50" s="512"/>
      <c r="E50" s="302"/>
      <c r="F50" s="302"/>
      <c r="G50" s="517"/>
      <c r="H50" s="301"/>
      <c r="I50" s="301"/>
      <c r="J50" s="144" t="s">
        <v>370</v>
      </c>
      <c r="K50" s="142">
        <v>150700000</v>
      </c>
    </row>
    <row r="51" spans="1:13" x14ac:dyDescent="0.25">
      <c r="A51" s="396" t="s">
        <v>356</v>
      </c>
      <c r="B51" s="512"/>
      <c r="C51" s="512"/>
      <c r="D51" s="512"/>
      <c r="E51" s="302"/>
      <c r="F51" s="302"/>
      <c r="G51" s="517"/>
      <c r="H51" s="122"/>
      <c r="I51" s="122"/>
      <c r="J51" s="144" t="s">
        <v>370</v>
      </c>
      <c r="K51" s="142">
        <v>150000000</v>
      </c>
    </row>
    <row r="52" spans="1:13" x14ac:dyDescent="0.25">
      <c r="A52" s="396" t="s">
        <v>395</v>
      </c>
      <c r="B52" s="512"/>
      <c r="C52" s="512"/>
      <c r="D52" s="512"/>
      <c r="E52" s="302"/>
      <c r="F52" s="302"/>
      <c r="G52" s="517"/>
      <c r="H52" s="301"/>
      <c r="I52" s="301"/>
      <c r="J52" s="144" t="s">
        <v>370</v>
      </c>
      <c r="K52" s="142">
        <v>136000000</v>
      </c>
      <c r="M52" s="522"/>
    </row>
    <row r="53" spans="1:13" x14ac:dyDescent="0.25">
      <c r="A53" s="396" t="s">
        <v>396</v>
      </c>
      <c r="B53" s="512"/>
      <c r="C53" s="512"/>
      <c r="D53" s="512"/>
      <c r="E53" s="302"/>
      <c r="F53" s="302"/>
      <c r="G53" s="517"/>
      <c r="H53" s="301"/>
      <c r="I53" s="301"/>
      <c r="J53" s="144" t="s">
        <v>370</v>
      </c>
      <c r="K53" s="142">
        <v>27000000</v>
      </c>
    </row>
    <row r="54" spans="1:13" x14ac:dyDescent="0.25">
      <c r="A54" s="396" t="s">
        <v>397</v>
      </c>
      <c r="B54" s="512"/>
      <c r="C54" s="512"/>
      <c r="D54" s="512"/>
      <c r="E54" s="302"/>
      <c r="F54" s="302"/>
      <c r="G54" s="517"/>
      <c r="H54" s="301"/>
      <c r="I54" s="301"/>
      <c r="J54" s="144" t="s">
        <v>370</v>
      </c>
      <c r="K54" s="142">
        <v>10000000</v>
      </c>
    </row>
    <row r="55" spans="1:13" x14ac:dyDescent="0.25">
      <c r="A55" s="396" t="s">
        <v>398</v>
      </c>
      <c r="B55" s="512"/>
      <c r="C55" s="512"/>
      <c r="D55" s="512"/>
      <c r="E55" s="302"/>
      <c r="F55" s="302"/>
      <c r="G55" s="517"/>
      <c r="H55" s="301"/>
      <c r="I55" s="301"/>
      <c r="J55" s="144" t="s">
        <v>370</v>
      </c>
      <c r="K55" s="142">
        <v>5600000</v>
      </c>
    </row>
    <row r="56" spans="1:13" x14ac:dyDescent="0.25">
      <c r="A56" s="396" t="s">
        <v>399</v>
      </c>
      <c r="B56" s="512"/>
      <c r="C56" s="512"/>
      <c r="D56" s="512"/>
      <c r="E56" s="302"/>
      <c r="F56" s="302"/>
      <c r="G56" s="517"/>
      <c r="H56" s="301"/>
      <c r="I56" s="301"/>
      <c r="J56" s="144" t="s">
        <v>370</v>
      </c>
      <c r="K56" s="142">
        <v>5100000</v>
      </c>
    </row>
    <row r="57" spans="1:13" x14ac:dyDescent="0.25">
      <c r="A57" s="396" t="s">
        <v>400</v>
      </c>
      <c r="B57" s="512"/>
      <c r="C57" s="512"/>
      <c r="D57" s="512"/>
      <c r="E57" s="302"/>
      <c r="F57" s="302"/>
      <c r="G57" s="517"/>
      <c r="H57" s="301"/>
      <c r="I57" s="301"/>
      <c r="J57" s="144" t="s">
        <v>370</v>
      </c>
      <c r="K57" s="142">
        <v>4000000</v>
      </c>
    </row>
    <row r="58" spans="1:13" x14ac:dyDescent="0.25">
      <c r="A58" s="396" t="s">
        <v>401</v>
      </c>
      <c r="B58" s="512"/>
      <c r="C58" s="512"/>
      <c r="D58" s="512"/>
      <c r="E58" s="302"/>
      <c r="F58" s="302"/>
      <c r="G58" s="517"/>
      <c r="H58" s="301"/>
      <c r="I58" s="301"/>
      <c r="J58" s="144" t="s">
        <v>370</v>
      </c>
      <c r="K58" s="124">
        <v>3000000</v>
      </c>
    </row>
    <row r="59" spans="1:13" x14ac:dyDescent="0.25">
      <c r="A59" s="396" t="s">
        <v>402</v>
      </c>
      <c r="B59" s="512"/>
      <c r="C59" s="512"/>
      <c r="D59" s="512"/>
      <c r="E59" s="302"/>
      <c r="F59" s="302"/>
      <c r="G59" s="517"/>
      <c r="H59" s="301"/>
      <c r="I59" s="301"/>
      <c r="J59" s="144" t="s">
        <v>370</v>
      </c>
      <c r="K59" s="142">
        <v>1900000</v>
      </c>
    </row>
    <row r="60" spans="1:13" x14ac:dyDescent="0.25">
      <c r="A60" s="396" t="s">
        <v>403</v>
      </c>
      <c r="B60" s="512"/>
      <c r="C60" s="512"/>
      <c r="D60" s="515"/>
      <c r="E60" s="302"/>
      <c r="F60" s="302"/>
      <c r="G60" s="517"/>
      <c r="H60" s="301"/>
      <c r="I60" s="301"/>
      <c r="J60" s="144" t="s">
        <v>370</v>
      </c>
      <c r="K60" s="124">
        <v>500000</v>
      </c>
    </row>
    <row r="61" spans="1:13" x14ac:dyDescent="0.25">
      <c r="A61" s="396"/>
      <c r="B61" s="512"/>
      <c r="C61" s="512"/>
      <c r="D61" s="512"/>
      <c r="E61" s="302"/>
      <c r="F61" s="302"/>
      <c r="G61" s="517"/>
      <c r="H61" s="301"/>
      <c r="I61" s="301"/>
      <c r="J61" s="144"/>
      <c r="K61" s="187"/>
    </row>
    <row r="62" spans="1:13" x14ac:dyDescent="0.25">
      <c r="A62" s="118" t="s">
        <v>404</v>
      </c>
      <c r="B62" s="119"/>
      <c r="C62" s="119"/>
      <c r="D62" s="125"/>
      <c r="E62" s="125"/>
      <c r="F62" s="125"/>
      <c r="G62" s="507"/>
      <c r="H62" s="119"/>
      <c r="I62" s="119"/>
      <c r="J62" s="119"/>
      <c r="K62" s="136">
        <f>+K12+K25+K28+K35+K41+K45+K49</f>
        <v>1983500000</v>
      </c>
    </row>
    <row r="64" spans="1:13" x14ac:dyDescent="0.25">
      <c r="K64" s="155"/>
      <c r="M64" s="405"/>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80" zoomScaleNormal="80" workbookViewId="0">
      <selection activeCell="A42" sqref="A42"/>
    </sheetView>
  </sheetViews>
  <sheetFormatPr baseColWidth="10" defaultRowHeight="15" x14ac:dyDescent="0.25"/>
  <cols>
    <col min="1" max="1" width="65.140625" style="75" customWidth="1"/>
    <col min="2" max="2" width="17.7109375" style="75" customWidth="1"/>
    <col min="3" max="3" width="24" style="75" customWidth="1"/>
    <col min="4" max="6" width="17.7109375" style="75" customWidth="1"/>
    <col min="7" max="7" width="46.42578125" style="75" customWidth="1"/>
    <col min="8" max="8" width="17.7109375" style="75" customWidth="1"/>
    <col min="9" max="9" width="21.140625" style="75" customWidth="1"/>
    <col min="10" max="10" width="32.5703125" style="75" customWidth="1"/>
    <col min="11" max="11" width="17.7109375" style="75" customWidth="1"/>
    <col min="12" max="12" width="11.42578125" style="75"/>
    <col min="13" max="13" width="21.140625" style="75" customWidth="1"/>
    <col min="14" max="256" width="11.42578125" style="75"/>
    <col min="257" max="257" width="65.140625" style="75" customWidth="1"/>
    <col min="258" max="258" width="17.7109375" style="75" customWidth="1"/>
    <col min="259" max="259" width="24" style="75" customWidth="1"/>
    <col min="260" max="262" width="17.7109375" style="75" customWidth="1"/>
    <col min="263" max="263" width="46.42578125" style="75" customWidth="1"/>
    <col min="264" max="264" width="17.7109375" style="75" customWidth="1"/>
    <col min="265" max="265" width="21.140625" style="75" customWidth="1"/>
    <col min="266" max="266" width="32.5703125" style="75" customWidth="1"/>
    <col min="267" max="267" width="17.7109375" style="75" customWidth="1"/>
    <col min="268" max="268" width="11.42578125" style="75"/>
    <col min="269" max="269" width="21.140625" style="75" customWidth="1"/>
    <col min="270" max="512" width="11.42578125" style="75"/>
    <col min="513" max="513" width="65.140625" style="75" customWidth="1"/>
    <col min="514" max="514" width="17.7109375" style="75" customWidth="1"/>
    <col min="515" max="515" width="24" style="75" customWidth="1"/>
    <col min="516" max="518" width="17.7109375" style="75" customWidth="1"/>
    <col min="519" max="519" width="46.42578125" style="75" customWidth="1"/>
    <col min="520" max="520" width="17.7109375" style="75" customWidth="1"/>
    <col min="521" max="521" width="21.140625" style="75" customWidth="1"/>
    <col min="522" max="522" width="32.5703125" style="75" customWidth="1"/>
    <col min="523" max="523" width="17.7109375" style="75" customWidth="1"/>
    <col min="524" max="524" width="11.42578125" style="75"/>
    <col min="525" max="525" width="21.140625" style="75" customWidth="1"/>
    <col min="526" max="768" width="11.42578125" style="75"/>
    <col min="769" max="769" width="65.140625" style="75" customWidth="1"/>
    <col min="770" max="770" width="17.7109375" style="75" customWidth="1"/>
    <col min="771" max="771" width="24" style="75" customWidth="1"/>
    <col min="772" max="774" width="17.7109375" style="75" customWidth="1"/>
    <col min="775" max="775" width="46.42578125" style="75" customWidth="1"/>
    <col min="776" max="776" width="17.7109375" style="75" customWidth="1"/>
    <col min="777" max="777" width="21.140625" style="75" customWidth="1"/>
    <col min="778" max="778" width="32.5703125" style="75" customWidth="1"/>
    <col min="779" max="779" width="17.7109375" style="75" customWidth="1"/>
    <col min="780" max="780" width="11.42578125" style="75"/>
    <col min="781" max="781" width="21.140625" style="75" customWidth="1"/>
    <col min="782" max="1024" width="11.42578125" style="75"/>
    <col min="1025" max="1025" width="65.140625" style="75" customWidth="1"/>
    <col min="1026" max="1026" width="17.7109375" style="75" customWidth="1"/>
    <col min="1027" max="1027" width="24" style="75" customWidth="1"/>
    <col min="1028" max="1030" width="17.7109375" style="75" customWidth="1"/>
    <col min="1031" max="1031" width="46.42578125" style="75" customWidth="1"/>
    <col min="1032" max="1032" width="17.7109375" style="75" customWidth="1"/>
    <col min="1033" max="1033" width="21.140625" style="75" customWidth="1"/>
    <col min="1034" max="1034" width="32.5703125" style="75" customWidth="1"/>
    <col min="1035" max="1035" width="17.7109375" style="75" customWidth="1"/>
    <col min="1036" max="1036" width="11.42578125" style="75"/>
    <col min="1037" max="1037" width="21.140625" style="75" customWidth="1"/>
    <col min="1038" max="1280" width="11.42578125" style="75"/>
    <col min="1281" max="1281" width="65.140625" style="75" customWidth="1"/>
    <col min="1282" max="1282" width="17.7109375" style="75" customWidth="1"/>
    <col min="1283" max="1283" width="24" style="75" customWidth="1"/>
    <col min="1284" max="1286" width="17.7109375" style="75" customWidth="1"/>
    <col min="1287" max="1287" width="46.42578125" style="75" customWidth="1"/>
    <col min="1288" max="1288" width="17.7109375" style="75" customWidth="1"/>
    <col min="1289" max="1289" width="21.140625" style="75" customWidth="1"/>
    <col min="1290" max="1290" width="32.5703125" style="75" customWidth="1"/>
    <col min="1291" max="1291" width="17.7109375" style="75" customWidth="1"/>
    <col min="1292" max="1292" width="11.42578125" style="75"/>
    <col min="1293" max="1293" width="21.140625" style="75" customWidth="1"/>
    <col min="1294" max="1536" width="11.42578125" style="75"/>
    <col min="1537" max="1537" width="65.140625" style="75" customWidth="1"/>
    <col min="1538" max="1538" width="17.7109375" style="75" customWidth="1"/>
    <col min="1539" max="1539" width="24" style="75" customWidth="1"/>
    <col min="1540" max="1542" width="17.7109375" style="75" customWidth="1"/>
    <col min="1543" max="1543" width="46.42578125" style="75" customWidth="1"/>
    <col min="1544" max="1544" width="17.7109375" style="75" customWidth="1"/>
    <col min="1545" max="1545" width="21.140625" style="75" customWidth="1"/>
    <col min="1546" max="1546" width="32.5703125" style="75" customWidth="1"/>
    <col min="1547" max="1547" width="17.7109375" style="75" customWidth="1"/>
    <col min="1548" max="1548" width="11.42578125" style="75"/>
    <col min="1549" max="1549" width="21.140625" style="75" customWidth="1"/>
    <col min="1550" max="1792" width="11.42578125" style="75"/>
    <col min="1793" max="1793" width="65.140625" style="75" customWidth="1"/>
    <col min="1794" max="1794" width="17.7109375" style="75" customWidth="1"/>
    <col min="1795" max="1795" width="24" style="75" customWidth="1"/>
    <col min="1796" max="1798" width="17.7109375" style="75" customWidth="1"/>
    <col min="1799" max="1799" width="46.42578125" style="75" customWidth="1"/>
    <col min="1800" max="1800" width="17.7109375" style="75" customWidth="1"/>
    <col min="1801" max="1801" width="21.140625" style="75" customWidth="1"/>
    <col min="1802" max="1802" width="32.5703125" style="75" customWidth="1"/>
    <col min="1803" max="1803" width="17.7109375" style="75" customWidth="1"/>
    <col min="1804" max="1804" width="11.42578125" style="75"/>
    <col min="1805" max="1805" width="21.140625" style="75" customWidth="1"/>
    <col min="1806" max="2048" width="11.42578125" style="75"/>
    <col min="2049" max="2049" width="65.140625" style="75" customWidth="1"/>
    <col min="2050" max="2050" width="17.7109375" style="75" customWidth="1"/>
    <col min="2051" max="2051" width="24" style="75" customWidth="1"/>
    <col min="2052" max="2054" width="17.7109375" style="75" customWidth="1"/>
    <col min="2055" max="2055" width="46.42578125" style="75" customWidth="1"/>
    <col min="2056" max="2056" width="17.7109375" style="75" customWidth="1"/>
    <col min="2057" max="2057" width="21.140625" style="75" customWidth="1"/>
    <col min="2058" max="2058" width="32.5703125" style="75" customWidth="1"/>
    <col min="2059" max="2059" width="17.7109375" style="75" customWidth="1"/>
    <col min="2060" max="2060" width="11.42578125" style="75"/>
    <col min="2061" max="2061" width="21.140625" style="75" customWidth="1"/>
    <col min="2062" max="2304" width="11.42578125" style="75"/>
    <col min="2305" max="2305" width="65.140625" style="75" customWidth="1"/>
    <col min="2306" max="2306" width="17.7109375" style="75" customWidth="1"/>
    <col min="2307" max="2307" width="24" style="75" customWidth="1"/>
    <col min="2308" max="2310" width="17.7109375" style="75" customWidth="1"/>
    <col min="2311" max="2311" width="46.42578125" style="75" customWidth="1"/>
    <col min="2312" max="2312" width="17.7109375" style="75" customWidth="1"/>
    <col min="2313" max="2313" width="21.140625" style="75" customWidth="1"/>
    <col min="2314" max="2314" width="32.5703125" style="75" customWidth="1"/>
    <col min="2315" max="2315" width="17.7109375" style="75" customWidth="1"/>
    <col min="2316" max="2316" width="11.42578125" style="75"/>
    <col min="2317" max="2317" width="21.140625" style="75" customWidth="1"/>
    <col min="2318" max="2560" width="11.42578125" style="75"/>
    <col min="2561" max="2561" width="65.140625" style="75" customWidth="1"/>
    <col min="2562" max="2562" width="17.7109375" style="75" customWidth="1"/>
    <col min="2563" max="2563" width="24" style="75" customWidth="1"/>
    <col min="2564" max="2566" width="17.7109375" style="75" customWidth="1"/>
    <col min="2567" max="2567" width="46.42578125" style="75" customWidth="1"/>
    <col min="2568" max="2568" width="17.7109375" style="75" customWidth="1"/>
    <col min="2569" max="2569" width="21.140625" style="75" customWidth="1"/>
    <col min="2570" max="2570" width="32.5703125" style="75" customWidth="1"/>
    <col min="2571" max="2571" width="17.7109375" style="75" customWidth="1"/>
    <col min="2572" max="2572" width="11.42578125" style="75"/>
    <col min="2573" max="2573" width="21.140625" style="75" customWidth="1"/>
    <col min="2574" max="2816" width="11.42578125" style="75"/>
    <col min="2817" max="2817" width="65.140625" style="75" customWidth="1"/>
    <col min="2818" max="2818" width="17.7109375" style="75" customWidth="1"/>
    <col min="2819" max="2819" width="24" style="75" customWidth="1"/>
    <col min="2820" max="2822" width="17.7109375" style="75" customWidth="1"/>
    <col min="2823" max="2823" width="46.42578125" style="75" customWidth="1"/>
    <col min="2824" max="2824" width="17.7109375" style="75" customWidth="1"/>
    <col min="2825" max="2825" width="21.140625" style="75" customWidth="1"/>
    <col min="2826" max="2826" width="32.5703125" style="75" customWidth="1"/>
    <col min="2827" max="2827" width="17.7109375" style="75" customWidth="1"/>
    <col min="2828" max="2828" width="11.42578125" style="75"/>
    <col min="2829" max="2829" width="21.140625" style="75" customWidth="1"/>
    <col min="2830" max="3072" width="11.42578125" style="75"/>
    <col min="3073" max="3073" width="65.140625" style="75" customWidth="1"/>
    <col min="3074" max="3074" width="17.7109375" style="75" customWidth="1"/>
    <col min="3075" max="3075" width="24" style="75" customWidth="1"/>
    <col min="3076" max="3078" width="17.7109375" style="75" customWidth="1"/>
    <col min="3079" max="3079" width="46.42578125" style="75" customWidth="1"/>
    <col min="3080" max="3080" width="17.7109375" style="75" customWidth="1"/>
    <col min="3081" max="3081" width="21.140625" style="75" customWidth="1"/>
    <col min="3082" max="3082" width="32.5703125" style="75" customWidth="1"/>
    <col min="3083" max="3083" width="17.7109375" style="75" customWidth="1"/>
    <col min="3084" max="3084" width="11.42578125" style="75"/>
    <col min="3085" max="3085" width="21.140625" style="75" customWidth="1"/>
    <col min="3086" max="3328" width="11.42578125" style="75"/>
    <col min="3329" max="3329" width="65.140625" style="75" customWidth="1"/>
    <col min="3330" max="3330" width="17.7109375" style="75" customWidth="1"/>
    <col min="3331" max="3331" width="24" style="75" customWidth="1"/>
    <col min="3332" max="3334" width="17.7109375" style="75" customWidth="1"/>
    <col min="3335" max="3335" width="46.42578125" style="75" customWidth="1"/>
    <col min="3336" max="3336" width="17.7109375" style="75" customWidth="1"/>
    <col min="3337" max="3337" width="21.140625" style="75" customWidth="1"/>
    <col min="3338" max="3338" width="32.5703125" style="75" customWidth="1"/>
    <col min="3339" max="3339" width="17.7109375" style="75" customWidth="1"/>
    <col min="3340" max="3340" width="11.42578125" style="75"/>
    <col min="3341" max="3341" width="21.140625" style="75" customWidth="1"/>
    <col min="3342" max="3584" width="11.42578125" style="75"/>
    <col min="3585" max="3585" width="65.140625" style="75" customWidth="1"/>
    <col min="3586" max="3586" width="17.7109375" style="75" customWidth="1"/>
    <col min="3587" max="3587" width="24" style="75" customWidth="1"/>
    <col min="3588" max="3590" width="17.7109375" style="75" customWidth="1"/>
    <col min="3591" max="3591" width="46.42578125" style="75" customWidth="1"/>
    <col min="3592" max="3592" width="17.7109375" style="75" customWidth="1"/>
    <col min="3593" max="3593" width="21.140625" style="75" customWidth="1"/>
    <col min="3594" max="3594" width="32.5703125" style="75" customWidth="1"/>
    <col min="3595" max="3595" width="17.7109375" style="75" customWidth="1"/>
    <col min="3596" max="3596" width="11.42578125" style="75"/>
    <col min="3597" max="3597" width="21.140625" style="75" customWidth="1"/>
    <col min="3598" max="3840" width="11.42578125" style="75"/>
    <col min="3841" max="3841" width="65.140625" style="75" customWidth="1"/>
    <col min="3842" max="3842" width="17.7109375" style="75" customWidth="1"/>
    <col min="3843" max="3843" width="24" style="75" customWidth="1"/>
    <col min="3844" max="3846" width="17.7109375" style="75" customWidth="1"/>
    <col min="3847" max="3847" width="46.42578125" style="75" customWidth="1"/>
    <col min="3848" max="3848" width="17.7109375" style="75" customWidth="1"/>
    <col min="3849" max="3849" width="21.140625" style="75" customWidth="1"/>
    <col min="3850" max="3850" width="32.5703125" style="75" customWidth="1"/>
    <col min="3851" max="3851" width="17.7109375" style="75" customWidth="1"/>
    <col min="3852" max="3852" width="11.42578125" style="75"/>
    <col min="3853" max="3853" width="21.140625" style="75" customWidth="1"/>
    <col min="3854" max="4096" width="11.42578125" style="75"/>
    <col min="4097" max="4097" width="65.140625" style="75" customWidth="1"/>
    <col min="4098" max="4098" width="17.7109375" style="75" customWidth="1"/>
    <col min="4099" max="4099" width="24" style="75" customWidth="1"/>
    <col min="4100" max="4102" width="17.7109375" style="75" customWidth="1"/>
    <col min="4103" max="4103" width="46.42578125" style="75" customWidth="1"/>
    <col min="4104" max="4104" width="17.7109375" style="75" customWidth="1"/>
    <col min="4105" max="4105" width="21.140625" style="75" customWidth="1"/>
    <col min="4106" max="4106" width="32.5703125" style="75" customWidth="1"/>
    <col min="4107" max="4107" width="17.7109375" style="75" customWidth="1"/>
    <col min="4108" max="4108" width="11.42578125" style="75"/>
    <col min="4109" max="4109" width="21.140625" style="75" customWidth="1"/>
    <col min="4110" max="4352" width="11.42578125" style="75"/>
    <col min="4353" max="4353" width="65.140625" style="75" customWidth="1"/>
    <col min="4354" max="4354" width="17.7109375" style="75" customWidth="1"/>
    <col min="4355" max="4355" width="24" style="75" customWidth="1"/>
    <col min="4356" max="4358" width="17.7109375" style="75" customWidth="1"/>
    <col min="4359" max="4359" width="46.42578125" style="75" customWidth="1"/>
    <col min="4360" max="4360" width="17.7109375" style="75" customWidth="1"/>
    <col min="4361" max="4361" width="21.140625" style="75" customWidth="1"/>
    <col min="4362" max="4362" width="32.5703125" style="75" customWidth="1"/>
    <col min="4363" max="4363" width="17.7109375" style="75" customWidth="1"/>
    <col min="4364" max="4364" width="11.42578125" style="75"/>
    <col min="4365" max="4365" width="21.140625" style="75" customWidth="1"/>
    <col min="4366" max="4608" width="11.42578125" style="75"/>
    <col min="4609" max="4609" width="65.140625" style="75" customWidth="1"/>
    <col min="4610" max="4610" width="17.7109375" style="75" customWidth="1"/>
    <col min="4611" max="4611" width="24" style="75" customWidth="1"/>
    <col min="4612" max="4614" width="17.7109375" style="75" customWidth="1"/>
    <col min="4615" max="4615" width="46.42578125" style="75" customWidth="1"/>
    <col min="4616" max="4616" width="17.7109375" style="75" customWidth="1"/>
    <col min="4617" max="4617" width="21.140625" style="75" customWidth="1"/>
    <col min="4618" max="4618" width="32.5703125" style="75" customWidth="1"/>
    <col min="4619" max="4619" width="17.7109375" style="75" customWidth="1"/>
    <col min="4620" max="4620" width="11.42578125" style="75"/>
    <col min="4621" max="4621" width="21.140625" style="75" customWidth="1"/>
    <col min="4622" max="4864" width="11.42578125" style="75"/>
    <col min="4865" max="4865" width="65.140625" style="75" customWidth="1"/>
    <col min="4866" max="4866" width="17.7109375" style="75" customWidth="1"/>
    <col min="4867" max="4867" width="24" style="75" customWidth="1"/>
    <col min="4868" max="4870" width="17.7109375" style="75" customWidth="1"/>
    <col min="4871" max="4871" width="46.42578125" style="75" customWidth="1"/>
    <col min="4872" max="4872" width="17.7109375" style="75" customWidth="1"/>
    <col min="4873" max="4873" width="21.140625" style="75" customWidth="1"/>
    <col min="4874" max="4874" width="32.5703125" style="75" customWidth="1"/>
    <col min="4875" max="4875" width="17.7109375" style="75" customWidth="1"/>
    <col min="4876" max="4876" width="11.42578125" style="75"/>
    <col min="4877" max="4877" width="21.140625" style="75" customWidth="1"/>
    <col min="4878" max="5120" width="11.42578125" style="75"/>
    <col min="5121" max="5121" width="65.140625" style="75" customWidth="1"/>
    <col min="5122" max="5122" width="17.7109375" style="75" customWidth="1"/>
    <col min="5123" max="5123" width="24" style="75" customWidth="1"/>
    <col min="5124" max="5126" width="17.7109375" style="75" customWidth="1"/>
    <col min="5127" max="5127" width="46.42578125" style="75" customWidth="1"/>
    <col min="5128" max="5128" width="17.7109375" style="75" customWidth="1"/>
    <col min="5129" max="5129" width="21.140625" style="75" customWidth="1"/>
    <col min="5130" max="5130" width="32.5703125" style="75" customWidth="1"/>
    <col min="5131" max="5131" width="17.7109375" style="75" customWidth="1"/>
    <col min="5132" max="5132" width="11.42578125" style="75"/>
    <col min="5133" max="5133" width="21.140625" style="75" customWidth="1"/>
    <col min="5134" max="5376" width="11.42578125" style="75"/>
    <col min="5377" max="5377" width="65.140625" style="75" customWidth="1"/>
    <col min="5378" max="5378" width="17.7109375" style="75" customWidth="1"/>
    <col min="5379" max="5379" width="24" style="75" customWidth="1"/>
    <col min="5380" max="5382" width="17.7109375" style="75" customWidth="1"/>
    <col min="5383" max="5383" width="46.42578125" style="75" customWidth="1"/>
    <col min="5384" max="5384" width="17.7109375" style="75" customWidth="1"/>
    <col min="5385" max="5385" width="21.140625" style="75" customWidth="1"/>
    <col min="5386" max="5386" width="32.5703125" style="75" customWidth="1"/>
    <col min="5387" max="5387" width="17.7109375" style="75" customWidth="1"/>
    <col min="5388" max="5388" width="11.42578125" style="75"/>
    <col min="5389" max="5389" width="21.140625" style="75" customWidth="1"/>
    <col min="5390" max="5632" width="11.42578125" style="75"/>
    <col min="5633" max="5633" width="65.140625" style="75" customWidth="1"/>
    <col min="5634" max="5634" width="17.7109375" style="75" customWidth="1"/>
    <col min="5635" max="5635" width="24" style="75" customWidth="1"/>
    <col min="5636" max="5638" width="17.7109375" style="75" customWidth="1"/>
    <col min="5639" max="5639" width="46.42578125" style="75" customWidth="1"/>
    <col min="5640" max="5640" width="17.7109375" style="75" customWidth="1"/>
    <col min="5641" max="5641" width="21.140625" style="75" customWidth="1"/>
    <col min="5642" max="5642" width="32.5703125" style="75" customWidth="1"/>
    <col min="5643" max="5643" width="17.7109375" style="75" customWidth="1"/>
    <col min="5644" max="5644" width="11.42578125" style="75"/>
    <col min="5645" max="5645" width="21.140625" style="75" customWidth="1"/>
    <col min="5646" max="5888" width="11.42578125" style="75"/>
    <col min="5889" max="5889" width="65.140625" style="75" customWidth="1"/>
    <col min="5890" max="5890" width="17.7109375" style="75" customWidth="1"/>
    <col min="5891" max="5891" width="24" style="75" customWidth="1"/>
    <col min="5892" max="5894" width="17.7109375" style="75" customWidth="1"/>
    <col min="5895" max="5895" width="46.42578125" style="75" customWidth="1"/>
    <col min="5896" max="5896" width="17.7109375" style="75" customWidth="1"/>
    <col min="5897" max="5897" width="21.140625" style="75" customWidth="1"/>
    <col min="5898" max="5898" width="32.5703125" style="75" customWidth="1"/>
    <col min="5899" max="5899" width="17.7109375" style="75" customWidth="1"/>
    <col min="5900" max="5900" width="11.42578125" style="75"/>
    <col min="5901" max="5901" width="21.140625" style="75" customWidth="1"/>
    <col min="5902" max="6144" width="11.42578125" style="75"/>
    <col min="6145" max="6145" width="65.140625" style="75" customWidth="1"/>
    <col min="6146" max="6146" width="17.7109375" style="75" customWidth="1"/>
    <col min="6147" max="6147" width="24" style="75" customWidth="1"/>
    <col min="6148" max="6150" width="17.7109375" style="75" customWidth="1"/>
    <col min="6151" max="6151" width="46.42578125" style="75" customWidth="1"/>
    <col min="6152" max="6152" width="17.7109375" style="75" customWidth="1"/>
    <col min="6153" max="6153" width="21.140625" style="75" customWidth="1"/>
    <col min="6154" max="6154" width="32.5703125" style="75" customWidth="1"/>
    <col min="6155" max="6155" width="17.7109375" style="75" customWidth="1"/>
    <col min="6156" max="6156" width="11.42578125" style="75"/>
    <col min="6157" max="6157" width="21.140625" style="75" customWidth="1"/>
    <col min="6158" max="6400" width="11.42578125" style="75"/>
    <col min="6401" max="6401" width="65.140625" style="75" customWidth="1"/>
    <col min="6402" max="6402" width="17.7109375" style="75" customWidth="1"/>
    <col min="6403" max="6403" width="24" style="75" customWidth="1"/>
    <col min="6404" max="6406" width="17.7109375" style="75" customWidth="1"/>
    <col min="6407" max="6407" width="46.42578125" style="75" customWidth="1"/>
    <col min="6408" max="6408" width="17.7109375" style="75" customWidth="1"/>
    <col min="6409" max="6409" width="21.140625" style="75" customWidth="1"/>
    <col min="6410" max="6410" width="32.5703125" style="75" customWidth="1"/>
    <col min="6411" max="6411" width="17.7109375" style="75" customWidth="1"/>
    <col min="6412" max="6412" width="11.42578125" style="75"/>
    <col min="6413" max="6413" width="21.140625" style="75" customWidth="1"/>
    <col min="6414" max="6656" width="11.42578125" style="75"/>
    <col min="6657" max="6657" width="65.140625" style="75" customWidth="1"/>
    <col min="6658" max="6658" width="17.7109375" style="75" customWidth="1"/>
    <col min="6659" max="6659" width="24" style="75" customWidth="1"/>
    <col min="6660" max="6662" width="17.7109375" style="75" customWidth="1"/>
    <col min="6663" max="6663" width="46.42578125" style="75" customWidth="1"/>
    <col min="6664" max="6664" width="17.7109375" style="75" customWidth="1"/>
    <col min="6665" max="6665" width="21.140625" style="75" customWidth="1"/>
    <col min="6666" max="6666" width="32.5703125" style="75" customWidth="1"/>
    <col min="6667" max="6667" width="17.7109375" style="75" customWidth="1"/>
    <col min="6668" max="6668" width="11.42578125" style="75"/>
    <col min="6669" max="6669" width="21.140625" style="75" customWidth="1"/>
    <col min="6670" max="6912" width="11.42578125" style="75"/>
    <col min="6913" max="6913" width="65.140625" style="75" customWidth="1"/>
    <col min="6914" max="6914" width="17.7109375" style="75" customWidth="1"/>
    <col min="6915" max="6915" width="24" style="75" customWidth="1"/>
    <col min="6916" max="6918" width="17.7109375" style="75" customWidth="1"/>
    <col min="6919" max="6919" width="46.42578125" style="75" customWidth="1"/>
    <col min="6920" max="6920" width="17.7109375" style="75" customWidth="1"/>
    <col min="6921" max="6921" width="21.140625" style="75" customWidth="1"/>
    <col min="6922" max="6922" width="32.5703125" style="75" customWidth="1"/>
    <col min="6923" max="6923" width="17.7109375" style="75" customWidth="1"/>
    <col min="6924" max="6924" width="11.42578125" style="75"/>
    <col min="6925" max="6925" width="21.140625" style="75" customWidth="1"/>
    <col min="6926" max="7168" width="11.42578125" style="75"/>
    <col min="7169" max="7169" width="65.140625" style="75" customWidth="1"/>
    <col min="7170" max="7170" width="17.7109375" style="75" customWidth="1"/>
    <col min="7171" max="7171" width="24" style="75" customWidth="1"/>
    <col min="7172" max="7174" width="17.7109375" style="75" customWidth="1"/>
    <col min="7175" max="7175" width="46.42578125" style="75" customWidth="1"/>
    <col min="7176" max="7176" width="17.7109375" style="75" customWidth="1"/>
    <col min="7177" max="7177" width="21.140625" style="75" customWidth="1"/>
    <col min="7178" max="7178" width="32.5703125" style="75" customWidth="1"/>
    <col min="7179" max="7179" width="17.7109375" style="75" customWidth="1"/>
    <col min="7180" max="7180" width="11.42578125" style="75"/>
    <col min="7181" max="7181" width="21.140625" style="75" customWidth="1"/>
    <col min="7182" max="7424" width="11.42578125" style="75"/>
    <col min="7425" max="7425" width="65.140625" style="75" customWidth="1"/>
    <col min="7426" max="7426" width="17.7109375" style="75" customWidth="1"/>
    <col min="7427" max="7427" width="24" style="75" customWidth="1"/>
    <col min="7428" max="7430" width="17.7109375" style="75" customWidth="1"/>
    <col min="7431" max="7431" width="46.42578125" style="75" customWidth="1"/>
    <col min="7432" max="7432" width="17.7109375" style="75" customWidth="1"/>
    <col min="7433" max="7433" width="21.140625" style="75" customWidth="1"/>
    <col min="7434" max="7434" width="32.5703125" style="75" customWidth="1"/>
    <col min="7435" max="7435" width="17.7109375" style="75" customWidth="1"/>
    <col min="7436" max="7436" width="11.42578125" style="75"/>
    <col min="7437" max="7437" width="21.140625" style="75" customWidth="1"/>
    <col min="7438" max="7680" width="11.42578125" style="75"/>
    <col min="7681" max="7681" width="65.140625" style="75" customWidth="1"/>
    <col min="7682" max="7682" width="17.7109375" style="75" customWidth="1"/>
    <col min="7683" max="7683" width="24" style="75" customWidth="1"/>
    <col min="7684" max="7686" width="17.7109375" style="75" customWidth="1"/>
    <col min="7687" max="7687" width="46.42578125" style="75" customWidth="1"/>
    <col min="7688" max="7688" width="17.7109375" style="75" customWidth="1"/>
    <col min="7689" max="7689" width="21.140625" style="75" customWidth="1"/>
    <col min="7690" max="7690" width="32.5703125" style="75" customWidth="1"/>
    <col min="7691" max="7691" width="17.7109375" style="75" customWidth="1"/>
    <col min="7692" max="7692" width="11.42578125" style="75"/>
    <col min="7693" max="7693" width="21.140625" style="75" customWidth="1"/>
    <col min="7694" max="7936" width="11.42578125" style="75"/>
    <col min="7937" max="7937" width="65.140625" style="75" customWidth="1"/>
    <col min="7938" max="7938" width="17.7109375" style="75" customWidth="1"/>
    <col min="7939" max="7939" width="24" style="75" customWidth="1"/>
    <col min="7940" max="7942" width="17.7109375" style="75" customWidth="1"/>
    <col min="7943" max="7943" width="46.42578125" style="75" customWidth="1"/>
    <col min="7944" max="7944" width="17.7109375" style="75" customWidth="1"/>
    <col min="7945" max="7945" width="21.140625" style="75" customWidth="1"/>
    <col min="7946" max="7946" width="32.5703125" style="75" customWidth="1"/>
    <col min="7947" max="7947" width="17.7109375" style="75" customWidth="1"/>
    <col min="7948" max="7948" width="11.42578125" style="75"/>
    <col min="7949" max="7949" width="21.140625" style="75" customWidth="1"/>
    <col min="7950" max="8192" width="11.42578125" style="75"/>
    <col min="8193" max="8193" width="65.140625" style="75" customWidth="1"/>
    <col min="8194" max="8194" width="17.7109375" style="75" customWidth="1"/>
    <col min="8195" max="8195" width="24" style="75" customWidth="1"/>
    <col min="8196" max="8198" width="17.7109375" style="75" customWidth="1"/>
    <col min="8199" max="8199" width="46.42578125" style="75" customWidth="1"/>
    <col min="8200" max="8200" width="17.7109375" style="75" customWidth="1"/>
    <col min="8201" max="8201" width="21.140625" style="75" customWidth="1"/>
    <col min="8202" max="8202" width="32.5703125" style="75" customWidth="1"/>
    <col min="8203" max="8203" width="17.7109375" style="75" customWidth="1"/>
    <col min="8204" max="8204" width="11.42578125" style="75"/>
    <col min="8205" max="8205" width="21.140625" style="75" customWidth="1"/>
    <col min="8206" max="8448" width="11.42578125" style="75"/>
    <col min="8449" max="8449" width="65.140625" style="75" customWidth="1"/>
    <col min="8450" max="8450" width="17.7109375" style="75" customWidth="1"/>
    <col min="8451" max="8451" width="24" style="75" customWidth="1"/>
    <col min="8452" max="8454" width="17.7109375" style="75" customWidth="1"/>
    <col min="8455" max="8455" width="46.42578125" style="75" customWidth="1"/>
    <col min="8456" max="8456" width="17.7109375" style="75" customWidth="1"/>
    <col min="8457" max="8457" width="21.140625" style="75" customWidth="1"/>
    <col min="8458" max="8458" width="32.5703125" style="75" customWidth="1"/>
    <col min="8459" max="8459" width="17.7109375" style="75" customWidth="1"/>
    <col min="8460" max="8460" width="11.42578125" style="75"/>
    <col min="8461" max="8461" width="21.140625" style="75" customWidth="1"/>
    <col min="8462" max="8704" width="11.42578125" style="75"/>
    <col min="8705" max="8705" width="65.140625" style="75" customWidth="1"/>
    <col min="8706" max="8706" width="17.7109375" style="75" customWidth="1"/>
    <col min="8707" max="8707" width="24" style="75" customWidth="1"/>
    <col min="8708" max="8710" width="17.7109375" style="75" customWidth="1"/>
    <col min="8711" max="8711" width="46.42578125" style="75" customWidth="1"/>
    <col min="8712" max="8712" width="17.7109375" style="75" customWidth="1"/>
    <col min="8713" max="8713" width="21.140625" style="75" customWidth="1"/>
    <col min="8714" max="8714" width="32.5703125" style="75" customWidth="1"/>
    <col min="8715" max="8715" width="17.7109375" style="75" customWidth="1"/>
    <col min="8716" max="8716" width="11.42578125" style="75"/>
    <col min="8717" max="8717" width="21.140625" style="75" customWidth="1"/>
    <col min="8718" max="8960" width="11.42578125" style="75"/>
    <col min="8961" max="8961" width="65.140625" style="75" customWidth="1"/>
    <col min="8962" max="8962" width="17.7109375" style="75" customWidth="1"/>
    <col min="8963" max="8963" width="24" style="75" customWidth="1"/>
    <col min="8964" max="8966" width="17.7109375" style="75" customWidth="1"/>
    <col min="8967" max="8967" width="46.42578125" style="75" customWidth="1"/>
    <col min="8968" max="8968" width="17.7109375" style="75" customWidth="1"/>
    <col min="8969" max="8969" width="21.140625" style="75" customWidth="1"/>
    <col min="8970" max="8970" width="32.5703125" style="75" customWidth="1"/>
    <col min="8971" max="8971" width="17.7109375" style="75" customWidth="1"/>
    <col min="8972" max="8972" width="11.42578125" style="75"/>
    <col min="8973" max="8973" width="21.140625" style="75" customWidth="1"/>
    <col min="8974" max="9216" width="11.42578125" style="75"/>
    <col min="9217" max="9217" width="65.140625" style="75" customWidth="1"/>
    <col min="9218" max="9218" width="17.7109375" style="75" customWidth="1"/>
    <col min="9219" max="9219" width="24" style="75" customWidth="1"/>
    <col min="9220" max="9222" width="17.7109375" style="75" customWidth="1"/>
    <col min="9223" max="9223" width="46.42578125" style="75" customWidth="1"/>
    <col min="9224" max="9224" width="17.7109375" style="75" customWidth="1"/>
    <col min="9225" max="9225" width="21.140625" style="75" customWidth="1"/>
    <col min="9226" max="9226" width="32.5703125" style="75" customWidth="1"/>
    <col min="9227" max="9227" width="17.7109375" style="75" customWidth="1"/>
    <col min="9228" max="9228" width="11.42578125" style="75"/>
    <col min="9229" max="9229" width="21.140625" style="75" customWidth="1"/>
    <col min="9230" max="9472" width="11.42578125" style="75"/>
    <col min="9473" max="9473" width="65.140625" style="75" customWidth="1"/>
    <col min="9474" max="9474" width="17.7109375" style="75" customWidth="1"/>
    <col min="9475" max="9475" width="24" style="75" customWidth="1"/>
    <col min="9476" max="9478" width="17.7109375" style="75" customWidth="1"/>
    <col min="9479" max="9479" width="46.42578125" style="75" customWidth="1"/>
    <col min="9480" max="9480" width="17.7109375" style="75" customWidth="1"/>
    <col min="9481" max="9481" width="21.140625" style="75" customWidth="1"/>
    <col min="9482" max="9482" width="32.5703125" style="75" customWidth="1"/>
    <col min="9483" max="9483" width="17.7109375" style="75" customWidth="1"/>
    <col min="9484" max="9484" width="11.42578125" style="75"/>
    <col min="9485" max="9485" width="21.140625" style="75" customWidth="1"/>
    <col min="9486" max="9728" width="11.42578125" style="75"/>
    <col min="9729" max="9729" width="65.140625" style="75" customWidth="1"/>
    <col min="9730" max="9730" width="17.7109375" style="75" customWidth="1"/>
    <col min="9731" max="9731" width="24" style="75" customWidth="1"/>
    <col min="9732" max="9734" width="17.7109375" style="75" customWidth="1"/>
    <col min="9735" max="9735" width="46.42578125" style="75" customWidth="1"/>
    <col min="9736" max="9736" width="17.7109375" style="75" customWidth="1"/>
    <col min="9737" max="9737" width="21.140625" style="75" customWidth="1"/>
    <col min="9738" max="9738" width="32.5703125" style="75" customWidth="1"/>
    <col min="9739" max="9739" width="17.7109375" style="75" customWidth="1"/>
    <col min="9740" max="9740" width="11.42578125" style="75"/>
    <col min="9741" max="9741" width="21.140625" style="75" customWidth="1"/>
    <col min="9742" max="9984" width="11.42578125" style="75"/>
    <col min="9985" max="9985" width="65.140625" style="75" customWidth="1"/>
    <col min="9986" max="9986" width="17.7109375" style="75" customWidth="1"/>
    <col min="9987" max="9987" width="24" style="75" customWidth="1"/>
    <col min="9988" max="9990" width="17.7109375" style="75" customWidth="1"/>
    <col min="9991" max="9991" width="46.42578125" style="75" customWidth="1"/>
    <col min="9992" max="9992" width="17.7109375" style="75" customWidth="1"/>
    <col min="9993" max="9993" width="21.140625" style="75" customWidth="1"/>
    <col min="9994" max="9994" width="32.5703125" style="75" customWidth="1"/>
    <col min="9995" max="9995" width="17.7109375" style="75" customWidth="1"/>
    <col min="9996" max="9996" width="11.42578125" style="75"/>
    <col min="9997" max="9997" width="21.140625" style="75" customWidth="1"/>
    <col min="9998" max="10240" width="11.42578125" style="75"/>
    <col min="10241" max="10241" width="65.140625" style="75" customWidth="1"/>
    <col min="10242" max="10242" width="17.7109375" style="75" customWidth="1"/>
    <col min="10243" max="10243" width="24" style="75" customWidth="1"/>
    <col min="10244" max="10246" width="17.7109375" style="75" customWidth="1"/>
    <col min="10247" max="10247" width="46.42578125" style="75" customWidth="1"/>
    <col min="10248" max="10248" width="17.7109375" style="75" customWidth="1"/>
    <col min="10249" max="10249" width="21.140625" style="75" customWidth="1"/>
    <col min="10250" max="10250" width="32.5703125" style="75" customWidth="1"/>
    <col min="10251" max="10251" width="17.7109375" style="75" customWidth="1"/>
    <col min="10252" max="10252" width="11.42578125" style="75"/>
    <col min="10253" max="10253" width="21.140625" style="75" customWidth="1"/>
    <col min="10254" max="10496" width="11.42578125" style="75"/>
    <col min="10497" max="10497" width="65.140625" style="75" customWidth="1"/>
    <col min="10498" max="10498" width="17.7109375" style="75" customWidth="1"/>
    <col min="10499" max="10499" width="24" style="75" customWidth="1"/>
    <col min="10500" max="10502" width="17.7109375" style="75" customWidth="1"/>
    <col min="10503" max="10503" width="46.42578125" style="75" customWidth="1"/>
    <col min="10504" max="10504" width="17.7109375" style="75" customWidth="1"/>
    <col min="10505" max="10505" width="21.140625" style="75" customWidth="1"/>
    <col min="10506" max="10506" width="32.5703125" style="75" customWidth="1"/>
    <col min="10507" max="10507" width="17.7109375" style="75" customWidth="1"/>
    <col min="10508" max="10508" width="11.42578125" style="75"/>
    <col min="10509" max="10509" width="21.140625" style="75" customWidth="1"/>
    <col min="10510" max="10752" width="11.42578125" style="75"/>
    <col min="10753" max="10753" width="65.140625" style="75" customWidth="1"/>
    <col min="10754" max="10754" width="17.7109375" style="75" customWidth="1"/>
    <col min="10755" max="10755" width="24" style="75" customWidth="1"/>
    <col min="10756" max="10758" width="17.7109375" style="75" customWidth="1"/>
    <col min="10759" max="10759" width="46.42578125" style="75" customWidth="1"/>
    <col min="10760" max="10760" width="17.7109375" style="75" customWidth="1"/>
    <col min="10761" max="10761" width="21.140625" style="75" customWidth="1"/>
    <col min="10762" max="10762" width="32.5703125" style="75" customWidth="1"/>
    <col min="10763" max="10763" width="17.7109375" style="75" customWidth="1"/>
    <col min="10764" max="10764" width="11.42578125" style="75"/>
    <col min="10765" max="10765" width="21.140625" style="75" customWidth="1"/>
    <col min="10766" max="11008" width="11.42578125" style="75"/>
    <col min="11009" max="11009" width="65.140625" style="75" customWidth="1"/>
    <col min="11010" max="11010" width="17.7109375" style="75" customWidth="1"/>
    <col min="11011" max="11011" width="24" style="75" customWidth="1"/>
    <col min="11012" max="11014" width="17.7109375" style="75" customWidth="1"/>
    <col min="11015" max="11015" width="46.42578125" style="75" customWidth="1"/>
    <col min="11016" max="11016" width="17.7109375" style="75" customWidth="1"/>
    <col min="11017" max="11017" width="21.140625" style="75" customWidth="1"/>
    <col min="11018" max="11018" width="32.5703125" style="75" customWidth="1"/>
    <col min="11019" max="11019" width="17.7109375" style="75" customWidth="1"/>
    <col min="11020" max="11020" width="11.42578125" style="75"/>
    <col min="11021" max="11021" width="21.140625" style="75" customWidth="1"/>
    <col min="11022" max="11264" width="11.42578125" style="75"/>
    <col min="11265" max="11265" width="65.140625" style="75" customWidth="1"/>
    <col min="11266" max="11266" width="17.7109375" style="75" customWidth="1"/>
    <col min="11267" max="11267" width="24" style="75" customWidth="1"/>
    <col min="11268" max="11270" width="17.7109375" style="75" customWidth="1"/>
    <col min="11271" max="11271" width="46.42578125" style="75" customWidth="1"/>
    <col min="11272" max="11272" width="17.7109375" style="75" customWidth="1"/>
    <col min="11273" max="11273" width="21.140625" style="75" customWidth="1"/>
    <col min="11274" max="11274" width="32.5703125" style="75" customWidth="1"/>
    <col min="11275" max="11275" width="17.7109375" style="75" customWidth="1"/>
    <col min="11276" max="11276" width="11.42578125" style="75"/>
    <col min="11277" max="11277" width="21.140625" style="75" customWidth="1"/>
    <col min="11278" max="11520" width="11.42578125" style="75"/>
    <col min="11521" max="11521" width="65.140625" style="75" customWidth="1"/>
    <col min="11522" max="11522" width="17.7109375" style="75" customWidth="1"/>
    <col min="11523" max="11523" width="24" style="75" customWidth="1"/>
    <col min="11524" max="11526" width="17.7109375" style="75" customWidth="1"/>
    <col min="11527" max="11527" width="46.42578125" style="75" customWidth="1"/>
    <col min="11528" max="11528" width="17.7109375" style="75" customWidth="1"/>
    <col min="11529" max="11529" width="21.140625" style="75" customWidth="1"/>
    <col min="11530" max="11530" width="32.5703125" style="75" customWidth="1"/>
    <col min="11531" max="11531" width="17.7109375" style="75" customWidth="1"/>
    <col min="11532" max="11532" width="11.42578125" style="75"/>
    <col min="11533" max="11533" width="21.140625" style="75" customWidth="1"/>
    <col min="11534" max="11776" width="11.42578125" style="75"/>
    <col min="11777" max="11777" width="65.140625" style="75" customWidth="1"/>
    <col min="11778" max="11778" width="17.7109375" style="75" customWidth="1"/>
    <col min="11779" max="11779" width="24" style="75" customWidth="1"/>
    <col min="11780" max="11782" width="17.7109375" style="75" customWidth="1"/>
    <col min="11783" max="11783" width="46.42578125" style="75" customWidth="1"/>
    <col min="11784" max="11784" width="17.7109375" style="75" customWidth="1"/>
    <col min="11785" max="11785" width="21.140625" style="75" customWidth="1"/>
    <col min="11786" max="11786" width="32.5703125" style="75" customWidth="1"/>
    <col min="11787" max="11787" width="17.7109375" style="75" customWidth="1"/>
    <col min="11788" max="11788" width="11.42578125" style="75"/>
    <col min="11789" max="11789" width="21.140625" style="75" customWidth="1"/>
    <col min="11790" max="12032" width="11.42578125" style="75"/>
    <col min="12033" max="12033" width="65.140625" style="75" customWidth="1"/>
    <col min="12034" max="12034" width="17.7109375" style="75" customWidth="1"/>
    <col min="12035" max="12035" width="24" style="75" customWidth="1"/>
    <col min="12036" max="12038" width="17.7109375" style="75" customWidth="1"/>
    <col min="12039" max="12039" width="46.42578125" style="75" customWidth="1"/>
    <col min="12040" max="12040" width="17.7109375" style="75" customWidth="1"/>
    <col min="12041" max="12041" width="21.140625" style="75" customWidth="1"/>
    <col min="12042" max="12042" width="32.5703125" style="75" customWidth="1"/>
    <col min="12043" max="12043" width="17.7109375" style="75" customWidth="1"/>
    <col min="12044" max="12044" width="11.42578125" style="75"/>
    <col min="12045" max="12045" width="21.140625" style="75" customWidth="1"/>
    <col min="12046" max="12288" width="11.42578125" style="75"/>
    <col min="12289" max="12289" width="65.140625" style="75" customWidth="1"/>
    <col min="12290" max="12290" width="17.7109375" style="75" customWidth="1"/>
    <col min="12291" max="12291" width="24" style="75" customWidth="1"/>
    <col min="12292" max="12294" width="17.7109375" style="75" customWidth="1"/>
    <col min="12295" max="12295" width="46.42578125" style="75" customWidth="1"/>
    <col min="12296" max="12296" width="17.7109375" style="75" customWidth="1"/>
    <col min="12297" max="12297" width="21.140625" style="75" customWidth="1"/>
    <col min="12298" max="12298" width="32.5703125" style="75" customWidth="1"/>
    <col min="12299" max="12299" width="17.7109375" style="75" customWidth="1"/>
    <col min="12300" max="12300" width="11.42578125" style="75"/>
    <col min="12301" max="12301" width="21.140625" style="75" customWidth="1"/>
    <col min="12302" max="12544" width="11.42578125" style="75"/>
    <col min="12545" max="12545" width="65.140625" style="75" customWidth="1"/>
    <col min="12546" max="12546" width="17.7109375" style="75" customWidth="1"/>
    <col min="12547" max="12547" width="24" style="75" customWidth="1"/>
    <col min="12548" max="12550" width="17.7109375" style="75" customWidth="1"/>
    <col min="12551" max="12551" width="46.42578125" style="75" customWidth="1"/>
    <col min="12552" max="12552" width="17.7109375" style="75" customWidth="1"/>
    <col min="12553" max="12553" width="21.140625" style="75" customWidth="1"/>
    <col min="12554" max="12554" width="32.5703125" style="75" customWidth="1"/>
    <col min="12555" max="12555" width="17.7109375" style="75" customWidth="1"/>
    <col min="12556" max="12556" width="11.42578125" style="75"/>
    <col min="12557" max="12557" width="21.140625" style="75" customWidth="1"/>
    <col min="12558" max="12800" width="11.42578125" style="75"/>
    <col min="12801" max="12801" width="65.140625" style="75" customWidth="1"/>
    <col min="12802" max="12802" width="17.7109375" style="75" customWidth="1"/>
    <col min="12803" max="12803" width="24" style="75" customWidth="1"/>
    <col min="12804" max="12806" width="17.7109375" style="75" customWidth="1"/>
    <col min="12807" max="12807" width="46.42578125" style="75" customWidth="1"/>
    <col min="12808" max="12808" width="17.7109375" style="75" customWidth="1"/>
    <col min="12809" max="12809" width="21.140625" style="75" customWidth="1"/>
    <col min="12810" max="12810" width="32.5703125" style="75" customWidth="1"/>
    <col min="12811" max="12811" width="17.7109375" style="75" customWidth="1"/>
    <col min="12812" max="12812" width="11.42578125" style="75"/>
    <col min="12813" max="12813" width="21.140625" style="75" customWidth="1"/>
    <col min="12814" max="13056" width="11.42578125" style="75"/>
    <col min="13057" max="13057" width="65.140625" style="75" customWidth="1"/>
    <col min="13058" max="13058" width="17.7109375" style="75" customWidth="1"/>
    <col min="13059" max="13059" width="24" style="75" customWidth="1"/>
    <col min="13060" max="13062" width="17.7109375" style="75" customWidth="1"/>
    <col min="13063" max="13063" width="46.42578125" style="75" customWidth="1"/>
    <col min="13064" max="13064" width="17.7109375" style="75" customWidth="1"/>
    <col min="13065" max="13065" width="21.140625" style="75" customWidth="1"/>
    <col min="13066" max="13066" width="32.5703125" style="75" customWidth="1"/>
    <col min="13067" max="13067" width="17.7109375" style="75" customWidth="1"/>
    <col min="13068" max="13068" width="11.42578125" style="75"/>
    <col min="13069" max="13069" width="21.140625" style="75" customWidth="1"/>
    <col min="13070" max="13312" width="11.42578125" style="75"/>
    <col min="13313" max="13313" width="65.140625" style="75" customWidth="1"/>
    <col min="13314" max="13314" width="17.7109375" style="75" customWidth="1"/>
    <col min="13315" max="13315" width="24" style="75" customWidth="1"/>
    <col min="13316" max="13318" width="17.7109375" style="75" customWidth="1"/>
    <col min="13319" max="13319" width="46.42578125" style="75" customWidth="1"/>
    <col min="13320" max="13320" width="17.7109375" style="75" customWidth="1"/>
    <col min="13321" max="13321" width="21.140625" style="75" customWidth="1"/>
    <col min="13322" max="13322" width="32.5703125" style="75" customWidth="1"/>
    <col min="13323" max="13323" width="17.7109375" style="75" customWidth="1"/>
    <col min="13324" max="13324" width="11.42578125" style="75"/>
    <col min="13325" max="13325" width="21.140625" style="75" customWidth="1"/>
    <col min="13326" max="13568" width="11.42578125" style="75"/>
    <col min="13569" max="13569" width="65.140625" style="75" customWidth="1"/>
    <col min="13570" max="13570" width="17.7109375" style="75" customWidth="1"/>
    <col min="13571" max="13571" width="24" style="75" customWidth="1"/>
    <col min="13572" max="13574" width="17.7109375" style="75" customWidth="1"/>
    <col min="13575" max="13575" width="46.42578125" style="75" customWidth="1"/>
    <col min="13576" max="13576" width="17.7109375" style="75" customWidth="1"/>
    <col min="13577" max="13577" width="21.140625" style="75" customWidth="1"/>
    <col min="13578" max="13578" width="32.5703125" style="75" customWidth="1"/>
    <col min="13579" max="13579" width="17.7109375" style="75" customWidth="1"/>
    <col min="13580" max="13580" width="11.42578125" style="75"/>
    <col min="13581" max="13581" width="21.140625" style="75" customWidth="1"/>
    <col min="13582" max="13824" width="11.42578125" style="75"/>
    <col min="13825" max="13825" width="65.140625" style="75" customWidth="1"/>
    <col min="13826" max="13826" width="17.7109375" style="75" customWidth="1"/>
    <col min="13827" max="13827" width="24" style="75" customWidth="1"/>
    <col min="13828" max="13830" width="17.7109375" style="75" customWidth="1"/>
    <col min="13831" max="13831" width="46.42578125" style="75" customWidth="1"/>
    <col min="13832" max="13832" width="17.7109375" style="75" customWidth="1"/>
    <col min="13833" max="13833" width="21.140625" style="75" customWidth="1"/>
    <col min="13834" max="13834" width="32.5703125" style="75" customWidth="1"/>
    <col min="13835" max="13835" width="17.7109375" style="75" customWidth="1"/>
    <col min="13836" max="13836" width="11.42578125" style="75"/>
    <col min="13837" max="13837" width="21.140625" style="75" customWidth="1"/>
    <col min="13838" max="14080" width="11.42578125" style="75"/>
    <col min="14081" max="14081" width="65.140625" style="75" customWidth="1"/>
    <col min="14082" max="14082" width="17.7109375" style="75" customWidth="1"/>
    <col min="14083" max="14083" width="24" style="75" customWidth="1"/>
    <col min="14084" max="14086" width="17.7109375" style="75" customWidth="1"/>
    <col min="14087" max="14087" width="46.42578125" style="75" customWidth="1"/>
    <col min="14088" max="14088" width="17.7109375" style="75" customWidth="1"/>
    <col min="14089" max="14089" width="21.140625" style="75" customWidth="1"/>
    <col min="14090" max="14090" width="32.5703125" style="75" customWidth="1"/>
    <col min="14091" max="14091" width="17.7109375" style="75" customWidth="1"/>
    <col min="14092" max="14092" width="11.42578125" style="75"/>
    <col min="14093" max="14093" width="21.140625" style="75" customWidth="1"/>
    <col min="14094" max="14336" width="11.42578125" style="75"/>
    <col min="14337" max="14337" width="65.140625" style="75" customWidth="1"/>
    <col min="14338" max="14338" width="17.7109375" style="75" customWidth="1"/>
    <col min="14339" max="14339" width="24" style="75" customWidth="1"/>
    <col min="14340" max="14342" width="17.7109375" style="75" customWidth="1"/>
    <col min="14343" max="14343" width="46.42578125" style="75" customWidth="1"/>
    <col min="14344" max="14344" width="17.7109375" style="75" customWidth="1"/>
    <col min="14345" max="14345" width="21.140625" style="75" customWidth="1"/>
    <col min="14346" max="14346" width="32.5703125" style="75" customWidth="1"/>
    <col min="14347" max="14347" width="17.7109375" style="75" customWidth="1"/>
    <col min="14348" max="14348" width="11.42578125" style="75"/>
    <col min="14349" max="14349" width="21.140625" style="75" customWidth="1"/>
    <col min="14350" max="14592" width="11.42578125" style="75"/>
    <col min="14593" max="14593" width="65.140625" style="75" customWidth="1"/>
    <col min="14594" max="14594" width="17.7109375" style="75" customWidth="1"/>
    <col min="14595" max="14595" width="24" style="75" customWidth="1"/>
    <col min="14596" max="14598" width="17.7109375" style="75" customWidth="1"/>
    <col min="14599" max="14599" width="46.42578125" style="75" customWidth="1"/>
    <col min="14600" max="14600" width="17.7109375" style="75" customWidth="1"/>
    <col min="14601" max="14601" width="21.140625" style="75" customWidth="1"/>
    <col min="14602" max="14602" width="32.5703125" style="75" customWidth="1"/>
    <col min="14603" max="14603" width="17.7109375" style="75" customWidth="1"/>
    <col min="14604" max="14604" width="11.42578125" style="75"/>
    <col min="14605" max="14605" width="21.140625" style="75" customWidth="1"/>
    <col min="14606" max="14848" width="11.42578125" style="75"/>
    <col min="14849" max="14849" width="65.140625" style="75" customWidth="1"/>
    <col min="14850" max="14850" width="17.7109375" style="75" customWidth="1"/>
    <col min="14851" max="14851" width="24" style="75" customWidth="1"/>
    <col min="14852" max="14854" width="17.7109375" style="75" customWidth="1"/>
    <col min="14855" max="14855" width="46.42578125" style="75" customWidth="1"/>
    <col min="14856" max="14856" width="17.7109375" style="75" customWidth="1"/>
    <col min="14857" max="14857" width="21.140625" style="75" customWidth="1"/>
    <col min="14858" max="14858" width="32.5703125" style="75" customWidth="1"/>
    <col min="14859" max="14859" width="17.7109375" style="75" customWidth="1"/>
    <col min="14860" max="14860" width="11.42578125" style="75"/>
    <col min="14861" max="14861" width="21.140625" style="75" customWidth="1"/>
    <col min="14862" max="15104" width="11.42578125" style="75"/>
    <col min="15105" max="15105" width="65.140625" style="75" customWidth="1"/>
    <col min="15106" max="15106" width="17.7109375" style="75" customWidth="1"/>
    <col min="15107" max="15107" width="24" style="75" customWidth="1"/>
    <col min="15108" max="15110" width="17.7109375" style="75" customWidth="1"/>
    <col min="15111" max="15111" width="46.42578125" style="75" customWidth="1"/>
    <col min="15112" max="15112" width="17.7109375" style="75" customWidth="1"/>
    <col min="15113" max="15113" width="21.140625" style="75" customWidth="1"/>
    <col min="15114" max="15114" width="32.5703125" style="75" customWidth="1"/>
    <col min="15115" max="15115" width="17.7109375" style="75" customWidth="1"/>
    <col min="15116" max="15116" width="11.42578125" style="75"/>
    <col min="15117" max="15117" width="21.140625" style="75" customWidth="1"/>
    <col min="15118" max="15360" width="11.42578125" style="75"/>
    <col min="15361" max="15361" width="65.140625" style="75" customWidth="1"/>
    <col min="15362" max="15362" width="17.7109375" style="75" customWidth="1"/>
    <col min="15363" max="15363" width="24" style="75" customWidth="1"/>
    <col min="15364" max="15366" width="17.7109375" style="75" customWidth="1"/>
    <col min="15367" max="15367" width="46.42578125" style="75" customWidth="1"/>
    <col min="15368" max="15368" width="17.7109375" style="75" customWidth="1"/>
    <col min="15369" max="15369" width="21.140625" style="75" customWidth="1"/>
    <col min="15370" max="15370" width="32.5703125" style="75" customWidth="1"/>
    <col min="15371" max="15371" width="17.7109375" style="75" customWidth="1"/>
    <col min="15372" max="15372" width="11.42578125" style="75"/>
    <col min="15373" max="15373" width="21.140625" style="75" customWidth="1"/>
    <col min="15374" max="15616" width="11.42578125" style="75"/>
    <col min="15617" max="15617" width="65.140625" style="75" customWidth="1"/>
    <col min="15618" max="15618" width="17.7109375" style="75" customWidth="1"/>
    <col min="15619" max="15619" width="24" style="75" customWidth="1"/>
    <col min="15620" max="15622" width="17.7109375" style="75" customWidth="1"/>
    <col min="15623" max="15623" width="46.42578125" style="75" customWidth="1"/>
    <col min="15624" max="15624" width="17.7109375" style="75" customWidth="1"/>
    <col min="15625" max="15625" width="21.140625" style="75" customWidth="1"/>
    <col min="15626" max="15626" width="32.5703125" style="75" customWidth="1"/>
    <col min="15627" max="15627" width="17.7109375" style="75" customWidth="1"/>
    <col min="15628" max="15628" width="11.42578125" style="75"/>
    <col min="15629" max="15629" width="21.140625" style="75" customWidth="1"/>
    <col min="15630" max="15872" width="11.42578125" style="75"/>
    <col min="15873" max="15873" width="65.140625" style="75" customWidth="1"/>
    <col min="15874" max="15874" width="17.7109375" style="75" customWidth="1"/>
    <col min="15875" max="15875" width="24" style="75" customWidth="1"/>
    <col min="15876" max="15878" width="17.7109375" style="75" customWidth="1"/>
    <col min="15879" max="15879" width="46.42578125" style="75" customWidth="1"/>
    <col min="15880" max="15880" width="17.7109375" style="75" customWidth="1"/>
    <col min="15881" max="15881" width="21.140625" style="75" customWidth="1"/>
    <col min="15882" max="15882" width="32.5703125" style="75" customWidth="1"/>
    <col min="15883" max="15883" width="17.7109375" style="75" customWidth="1"/>
    <col min="15884" max="15884" width="11.42578125" style="75"/>
    <col min="15885" max="15885" width="21.140625" style="75" customWidth="1"/>
    <col min="15886" max="16128" width="11.42578125" style="75"/>
    <col min="16129" max="16129" width="65.140625" style="75" customWidth="1"/>
    <col min="16130" max="16130" width="17.7109375" style="75" customWidth="1"/>
    <col min="16131" max="16131" width="24" style="75" customWidth="1"/>
    <col min="16132" max="16134" width="17.7109375" style="75" customWidth="1"/>
    <col min="16135" max="16135" width="46.42578125" style="75" customWidth="1"/>
    <col min="16136" max="16136" width="17.7109375" style="75" customWidth="1"/>
    <col min="16137" max="16137" width="21.140625" style="75" customWidth="1"/>
    <col min="16138" max="16138" width="32.5703125" style="75" customWidth="1"/>
    <col min="16139" max="16139" width="17.7109375" style="75" customWidth="1"/>
    <col min="16140" max="16140" width="11.42578125" style="75"/>
    <col min="16141" max="16141" width="21.140625" style="75" customWidth="1"/>
    <col min="16142" max="16384" width="11.42578125" style="75"/>
  </cols>
  <sheetData>
    <row r="1" spans="1:11" s="110" customFormat="1" ht="21" customHeight="1" x14ac:dyDescent="0.25">
      <c r="A1" s="108" t="s">
        <v>107</v>
      </c>
      <c r="B1" s="109"/>
    </row>
    <row r="2" spans="1:11" s="110" customFormat="1" ht="19.5" customHeight="1" x14ac:dyDescent="0.25">
      <c r="A2" s="68" t="s">
        <v>405</v>
      </c>
      <c r="B2" s="109"/>
      <c r="C2" s="111"/>
      <c r="D2" s="111"/>
      <c r="E2" s="111"/>
      <c r="F2" s="111"/>
      <c r="G2" s="111"/>
      <c r="H2" s="111"/>
      <c r="I2" s="111"/>
      <c r="J2" s="111"/>
      <c r="K2" s="112" t="s">
        <v>109</v>
      </c>
    </row>
    <row r="3" spans="1:11" s="110" customFormat="1" ht="22.5" customHeight="1" x14ac:dyDescent="0.25">
      <c r="A3" s="63" t="s">
        <v>406</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4" t="s">
        <v>112</v>
      </c>
      <c r="B5" s="114" t="s">
        <v>113</v>
      </c>
      <c r="C5" s="114" t="s">
        <v>114</v>
      </c>
      <c r="D5" s="114"/>
      <c r="E5" s="115" t="s">
        <v>115</v>
      </c>
      <c r="F5" s="115"/>
      <c r="G5" s="114" t="s">
        <v>116</v>
      </c>
      <c r="H5" s="71" t="s">
        <v>117</v>
      </c>
      <c r="I5" s="71"/>
      <c r="J5" s="114" t="s">
        <v>118</v>
      </c>
      <c r="K5" s="114" t="s">
        <v>119</v>
      </c>
    </row>
    <row r="6" spans="1:11" s="116" customFormat="1" x14ac:dyDescent="0.25">
      <c r="A6" s="64" t="s">
        <v>120</v>
      </c>
      <c r="B6" s="61" t="s">
        <v>121</v>
      </c>
      <c r="C6" s="61" t="s">
        <v>122</v>
      </c>
      <c r="D6" s="61" t="s">
        <v>123</v>
      </c>
      <c r="E6" s="61" t="s">
        <v>124</v>
      </c>
      <c r="F6" s="61"/>
      <c r="G6" s="61" t="s">
        <v>125</v>
      </c>
      <c r="H6" s="61" t="s">
        <v>126</v>
      </c>
      <c r="I6" s="61"/>
      <c r="J6" s="61" t="s">
        <v>298</v>
      </c>
      <c r="K6" s="73" t="s">
        <v>128</v>
      </c>
    </row>
    <row r="7" spans="1:11" s="116" customFormat="1" x14ac:dyDescent="0.25">
      <c r="A7" s="64"/>
      <c r="B7" s="61"/>
      <c r="C7" s="61"/>
      <c r="D7" s="61"/>
      <c r="E7" s="117" t="s">
        <v>129</v>
      </c>
      <c r="F7" s="117" t="s">
        <v>130</v>
      </c>
      <c r="G7" s="61"/>
      <c r="H7" s="117" t="s">
        <v>129</v>
      </c>
      <c r="I7" s="117" t="s">
        <v>130</v>
      </c>
      <c r="J7" s="61"/>
      <c r="K7" s="73"/>
    </row>
    <row r="8" spans="1:11" ht="15.95" customHeight="1" x14ac:dyDescent="0.25">
      <c r="A8" s="118" t="s">
        <v>131</v>
      </c>
      <c r="B8" s="119"/>
      <c r="C8" s="119"/>
      <c r="D8" s="119"/>
      <c r="E8" s="119"/>
      <c r="F8" s="119"/>
      <c r="G8" s="119"/>
      <c r="H8" s="119"/>
      <c r="I8" s="119"/>
      <c r="J8" s="119"/>
      <c r="K8" s="120">
        <f>SUM(K9)</f>
        <v>0</v>
      </c>
    </row>
    <row r="9" spans="1:11" ht="19.5" customHeight="1" x14ac:dyDescent="0.25">
      <c r="A9" s="121"/>
      <c r="B9" s="122"/>
      <c r="C9" s="122"/>
      <c r="D9" s="123"/>
      <c r="E9" s="123"/>
      <c r="F9" s="123"/>
      <c r="G9" s="122"/>
      <c r="H9" s="122"/>
      <c r="I9" s="122"/>
      <c r="J9" s="122"/>
      <c r="K9" s="124"/>
    </row>
    <row r="10" spans="1:11" ht="15.95" customHeight="1" x14ac:dyDescent="0.25">
      <c r="A10" s="118" t="s">
        <v>132</v>
      </c>
      <c r="B10" s="119"/>
      <c r="C10" s="119"/>
      <c r="D10" s="125"/>
      <c r="E10" s="125"/>
      <c r="F10" s="125"/>
      <c r="G10" s="119"/>
      <c r="H10" s="119"/>
      <c r="I10" s="119"/>
      <c r="J10" s="119"/>
      <c r="K10" s="120">
        <f>SUM(K11:K14)</f>
        <v>235504160</v>
      </c>
    </row>
    <row r="11" spans="1:11" ht="42" customHeight="1" x14ac:dyDescent="0.25">
      <c r="A11" s="121" t="s">
        <v>407</v>
      </c>
      <c r="B11" s="137" t="s">
        <v>408</v>
      </c>
      <c r="C11" s="137" t="s">
        <v>139</v>
      </c>
      <c r="D11" s="286">
        <v>8.6956000000000006E-2</v>
      </c>
      <c r="E11" s="158"/>
      <c r="F11" s="158"/>
      <c r="G11" s="137"/>
      <c r="H11" s="137"/>
      <c r="I11" s="137"/>
      <c r="J11" s="126" t="s">
        <v>409</v>
      </c>
      <c r="K11" s="157">
        <v>77854831</v>
      </c>
    </row>
    <row r="12" spans="1:11" ht="30" customHeight="1" x14ac:dyDescent="0.25">
      <c r="A12" s="121" t="s">
        <v>410</v>
      </c>
      <c r="B12" s="126" t="s">
        <v>138</v>
      </c>
      <c r="C12" s="126" t="s">
        <v>139</v>
      </c>
      <c r="D12" s="127">
        <v>0.01</v>
      </c>
      <c r="E12" s="284">
        <v>6.0000000000000001E-3</v>
      </c>
      <c r="F12" s="279">
        <v>0.05</v>
      </c>
      <c r="G12" s="523"/>
      <c r="H12" s="219">
        <v>800</v>
      </c>
      <c r="I12" s="219">
        <v>1900</v>
      </c>
      <c r="J12" s="126" t="s">
        <v>409</v>
      </c>
      <c r="K12" s="146">
        <v>105776912</v>
      </c>
    </row>
    <row r="13" spans="1:11" ht="27.75" customHeight="1" x14ac:dyDescent="0.25">
      <c r="A13" s="121" t="s">
        <v>374</v>
      </c>
      <c r="B13" s="126" t="s">
        <v>385</v>
      </c>
      <c r="C13" s="126" t="s">
        <v>411</v>
      </c>
      <c r="D13" s="163"/>
      <c r="E13" s="279">
        <v>0.01</v>
      </c>
      <c r="F13" s="127">
        <v>3.2500000000000001E-2</v>
      </c>
      <c r="G13" s="126"/>
      <c r="H13" s="524"/>
      <c r="I13" s="524"/>
      <c r="J13" s="126" t="s">
        <v>409</v>
      </c>
      <c r="K13" s="146">
        <v>45578407</v>
      </c>
    </row>
    <row r="14" spans="1:11" s="110" customFormat="1" ht="29.25" customHeight="1" x14ac:dyDescent="0.25">
      <c r="A14" s="121" t="s">
        <v>412</v>
      </c>
      <c r="B14" s="126" t="s">
        <v>413</v>
      </c>
      <c r="C14" s="130" t="s">
        <v>414</v>
      </c>
      <c r="D14" s="163"/>
      <c r="E14" s="163"/>
      <c r="F14" s="163"/>
      <c r="G14" s="126"/>
      <c r="H14" s="219">
        <v>200</v>
      </c>
      <c r="I14" s="220">
        <v>450</v>
      </c>
      <c r="J14" s="126" t="s">
        <v>409</v>
      </c>
      <c r="K14" s="146">
        <f>5877362+416648</f>
        <v>6294010</v>
      </c>
    </row>
    <row r="15" spans="1:11" s="110" customFormat="1" ht="15.95" customHeight="1" x14ac:dyDescent="0.25">
      <c r="A15" s="133" t="s">
        <v>149</v>
      </c>
      <c r="B15" s="134"/>
      <c r="C15" s="134"/>
      <c r="D15" s="135"/>
      <c r="E15" s="135"/>
      <c r="F15" s="135"/>
      <c r="G15" s="134"/>
      <c r="H15" s="134"/>
      <c r="I15" s="134"/>
      <c r="J15" s="134"/>
      <c r="K15" s="136">
        <f>SUM(K16)</f>
        <v>3200000</v>
      </c>
    </row>
    <row r="16" spans="1:11" s="110" customFormat="1" ht="15.95" customHeight="1" x14ac:dyDescent="0.25">
      <c r="A16" s="121" t="s">
        <v>415</v>
      </c>
      <c r="B16" s="137"/>
      <c r="C16" s="126" t="s">
        <v>411</v>
      </c>
      <c r="D16" s="287">
        <v>0.2</v>
      </c>
      <c r="E16" s="158"/>
      <c r="F16" s="158"/>
      <c r="G16" s="137"/>
      <c r="H16" s="137"/>
      <c r="I16" s="137"/>
      <c r="J16" s="126" t="s">
        <v>409</v>
      </c>
      <c r="K16" s="157">
        <f>1600000+1600000</f>
        <v>3200000</v>
      </c>
    </row>
    <row r="17" spans="1:13" ht="15.95" customHeight="1" x14ac:dyDescent="0.25">
      <c r="A17" s="118" t="s">
        <v>155</v>
      </c>
      <c r="B17" s="119"/>
      <c r="C17" s="119"/>
      <c r="D17" s="125"/>
      <c r="E17" s="125"/>
      <c r="F17" s="125"/>
      <c r="G17" s="119"/>
      <c r="H17" s="119"/>
      <c r="I17" s="119"/>
      <c r="J17" s="119"/>
      <c r="K17" s="120">
        <f>SUM(K18:K19)</f>
        <v>14063386</v>
      </c>
    </row>
    <row r="18" spans="1:13" ht="15.95" customHeight="1" x14ac:dyDescent="0.25">
      <c r="A18" s="121" t="s">
        <v>416</v>
      </c>
      <c r="B18" s="126"/>
      <c r="C18" s="126" t="s">
        <v>417</v>
      </c>
      <c r="D18" s="163"/>
      <c r="E18" s="163"/>
      <c r="F18" s="163"/>
      <c r="G18" s="126"/>
      <c r="H18" s="525">
        <v>1000</v>
      </c>
      <c r="I18" s="525">
        <v>4500</v>
      </c>
      <c r="J18" s="126" t="s">
        <v>409</v>
      </c>
      <c r="K18" s="146">
        <v>8973360</v>
      </c>
    </row>
    <row r="19" spans="1:13" ht="15.95" customHeight="1" x14ac:dyDescent="0.25">
      <c r="A19" s="121" t="s">
        <v>183</v>
      </c>
      <c r="B19" s="126"/>
      <c r="C19" s="126" t="s">
        <v>417</v>
      </c>
      <c r="D19" s="163"/>
      <c r="E19" s="163"/>
      <c r="F19" s="163"/>
      <c r="G19" s="126"/>
      <c r="H19" s="525">
        <v>100</v>
      </c>
      <c r="I19" s="525">
        <v>15000</v>
      </c>
      <c r="J19" s="126" t="s">
        <v>409</v>
      </c>
      <c r="K19" s="146">
        <v>5090026</v>
      </c>
      <c r="M19" s="453"/>
    </row>
    <row r="20" spans="1:13" ht="15.95" customHeight="1" x14ac:dyDescent="0.25">
      <c r="A20" s="118" t="s">
        <v>190</v>
      </c>
      <c r="B20" s="119"/>
      <c r="C20" s="119"/>
      <c r="D20" s="125"/>
      <c r="E20" s="125"/>
      <c r="F20" s="125"/>
      <c r="G20" s="119"/>
      <c r="H20" s="119"/>
      <c r="I20" s="119"/>
      <c r="J20" s="119"/>
      <c r="K20" s="120">
        <v>0</v>
      </c>
      <c r="M20" s="453"/>
    </row>
    <row r="21" spans="1:13" ht="15.95" customHeight="1" x14ac:dyDescent="0.25">
      <c r="A21" s="288" t="s">
        <v>191</v>
      </c>
      <c r="B21" s="119"/>
      <c r="C21" s="119"/>
      <c r="D21" s="125"/>
      <c r="E21" s="125"/>
      <c r="F21" s="125"/>
      <c r="G21" s="119"/>
      <c r="H21" s="119"/>
      <c r="I21" s="119"/>
      <c r="J21" s="119"/>
      <c r="K21" s="120">
        <f>SUM(K22:K22)</f>
        <v>3293311</v>
      </c>
      <c r="M21" s="453"/>
    </row>
    <row r="22" spans="1:13" ht="29.25" customHeight="1" x14ac:dyDescent="0.25">
      <c r="A22" s="289" t="s">
        <v>418</v>
      </c>
      <c r="B22" s="289"/>
      <c r="C22" s="290" t="s">
        <v>417</v>
      </c>
      <c r="D22" s="289"/>
      <c r="E22" s="289"/>
      <c r="F22" s="289"/>
      <c r="G22" s="408" t="s">
        <v>419</v>
      </c>
      <c r="H22" s="289"/>
      <c r="I22" s="289"/>
      <c r="J22" s="289" t="s">
        <v>420</v>
      </c>
      <c r="K22" s="146">
        <v>3293311</v>
      </c>
    </row>
    <row r="23" spans="1:13" ht="30.75" customHeight="1" x14ac:dyDescent="0.25">
      <c r="A23" s="291"/>
      <c r="B23" s="291"/>
      <c r="C23" s="291"/>
      <c r="D23" s="291"/>
      <c r="E23" s="291"/>
      <c r="F23" s="291"/>
      <c r="G23" s="372" t="s">
        <v>421</v>
      </c>
      <c r="H23" s="291"/>
      <c r="I23" s="291"/>
      <c r="J23" s="291" t="s">
        <v>422</v>
      </c>
      <c r="K23" s="291"/>
    </row>
    <row r="24" spans="1:13" s="110" customFormat="1" ht="15.95" customHeight="1" x14ac:dyDescent="0.25">
      <c r="A24" s="292" t="s">
        <v>192</v>
      </c>
      <c r="B24" s="134"/>
      <c r="C24" s="134"/>
      <c r="D24" s="135"/>
      <c r="E24" s="135"/>
      <c r="F24" s="135"/>
      <c r="G24" s="134"/>
      <c r="H24" s="134"/>
      <c r="I24" s="134"/>
      <c r="J24" s="134"/>
      <c r="K24" s="136">
        <v>0</v>
      </c>
    </row>
    <row r="25" spans="1:13" ht="15.95" customHeight="1" x14ac:dyDescent="0.25">
      <c r="A25" s="118" t="s">
        <v>193</v>
      </c>
      <c r="B25" s="119"/>
      <c r="C25" s="119"/>
      <c r="D25" s="125"/>
      <c r="E25" s="125"/>
      <c r="F25" s="125"/>
      <c r="G25" s="119"/>
      <c r="H25" s="119"/>
      <c r="I25" s="119"/>
      <c r="J25" s="119"/>
      <c r="K25" s="120">
        <f>SUM(K29)+K28+K27+K26</f>
        <v>12333201</v>
      </c>
    </row>
    <row r="26" spans="1:13" s="181" customFormat="1" ht="15.95" customHeight="1" x14ac:dyDescent="0.25">
      <c r="A26" s="218" t="s">
        <v>423</v>
      </c>
      <c r="B26" s="144"/>
      <c r="C26" s="144" t="s">
        <v>139</v>
      </c>
      <c r="D26" s="279">
        <v>0.03</v>
      </c>
      <c r="E26" s="279"/>
      <c r="F26" s="279"/>
      <c r="G26" s="144"/>
      <c r="H26" s="144"/>
      <c r="I26" s="144"/>
      <c r="J26" s="126" t="s">
        <v>409</v>
      </c>
      <c r="K26" s="146">
        <v>7508272</v>
      </c>
    </row>
    <row r="27" spans="1:13" s="181" customFormat="1" ht="15.95" customHeight="1" x14ac:dyDescent="0.25">
      <c r="A27" s="218" t="s">
        <v>424</v>
      </c>
      <c r="B27" s="144"/>
      <c r="C27" s="144" t="s">
        <v>417</v>
      </c>
      <c r="D27" s="279"/>
      <c r="E27" s="279"/>
      <c r="F27" s="279"/>
      <c r="G27" s="144"/>
      <c r="H27" s="144"/>
      <c r="I27" s="144"/>
      <c r="J27" s="126" t="s">
        <v>409</v>
      </c>
      <c r="K27" s="146">
        <v>2582343</v>
      </c>
    </row>
    <row r="28" spans="1:13" s="181" customFormat="1" ht="15.95" customHeight="1" x14ac:dyDescent="0.25">
      <c r="A28" s="121" t="s">
        <v>425</v>
      </c>
      <c r="B28" s="126"/>
      <c r="C28" s="126" t="s">
        <v>417</v>
      </c>
      <c r="D28" s="163"/>
      <c r="E28" s="163"/>
      <c r="F28" s="163"/>
      <c r="G28" s="126"/>
      <c r="H28" s="126"/>
      <c r="I28" s="126"/>
      <c r="J28" s="126" t="s">
        <v>409</v>
      </c>
      <c r="K28" s="146">
        <v>500000</v>
      </c>
      <c r="M28" s="526"/>
    </row>
    <row r="29" spans="1:13" ht="15.95" customHeight="1" x14ac:dyDescent="0.25">
      <c r="A29" s="218" t="s">
        <v>356</v>
      </c>
      <c r="B29" s="144"/>
      <c r="C29" s="144" t="s">
        <v>417</v>
      </c>
      <c r="D29" s="279"/>
      <c r="E29" s="279"/>
      <c r="F29" s="279"/>
      <c r="G29" s="144"/>
      <c r="H29" s="144"/>
      <c r="I29" s="144"/>
      <c r="J29" s="126" t="s">
        <v>409</v>
      </c>
      <c r="K29" s="146">
        <v>1742586</v>
      </c>
      <c r="M29" s="453"/>
    </row>
    <row r="30" spans="1:13" ht="15.95" customHeight="1" x14ac:dyDescent="0.25">
      <c r="A30" s="149" t="s">
        <v>197</v>
      </c>
      <c r="B30" s="150"/>
      <c r="C30" s="150"/>
      <c r="D30" s="151"/>
      <c r="E30" s="151"/>
      <c r="F30" s="151"/>
      <c r="G30" s="150"/>
      <c r="H30" s="150"/>
      <c r="I30" s="150"/>
      <c r="J30" s="150"/>
      <c r="K30" s="152">
        <f>+K8+K10+K15+K17+K20+K21+K24+K25</f>
        <v>268394058</v>
      </c>
    </row>
    <row r="31" spans="1:13" x14ac:dyDescent="0.25">
      <c r="A31" s="153"/>
      <c r="B31" s="154"/>
      <c r="C31" s="154"/>
      <c r="D31" s="154"/>
      <c r="E31" s="154"/>
      <c r="F31" s="154"/>
      <c r="G31" s="154"/>
      <c r="H31" s="154"/>
      <c r="I31" s="154"/>
      <c r="J31" s="154"/>
      <c r="K31" s="154"/>
    </row>
    <row r="32" spans="1:13" x14ac:dyDescent="0.25">
      <c r="A32" s="373" t="s">
        <v>426</v>
      </c>
    </row>
    <row r="33" spans="1:1" s="181" customFormat="1" ht="16.5" x14ac:dyDescent="0.3">
      <c r="A33" s="452"/>
    </row>
    <row r="34" spans="1:1" s="181" customFormat="1" ht="16.5" x14ac:dyDescent="0.3">
      <c r="A34" s="527" t="s">
        <v>427</v>
      </c>
    </row>
    <row r="35" spans="1:1" s="181" customFormat="1" ht="16.5" x14ac:dyDescent="0.3">
      <c r="A35" s="452" t="s">
        <v>428</v>
      </c>
    </row>
    <row r="36" spans="1:1" s="181" customFormat="1" ht="16.5" x14ac:dyDescent="0.3">
      <c r="A36" s="452"/>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zoomScale="70" zoomScaleNormal="70" workbookViewId="0">
      <selection activeCell="C20" sqref="C20"/>
    </sheetView>
  </sheetViews>
  <sheetFormatPr baseColWidth="10" defaultRowHeight="15" x14ac:dyDescent="0.25"/>
  <cols>
    <col min="1" max="1" width="55" style="75" customWidth="1"/>
    <col min="2" max="2" width="36.42578125" style="75" bestFit="1" customWidth="1"/>
    <col min="3" max="6" width="17.7109375" style="75" customWidth="1"/>
    <col min="7" max="7" width="19.85546875" style="75" bestFit="1" customWidth="1"/>
    <col min="8" max="10" width="17.7109375" style="75" customWidth="1"/>
    <col min="11" max="11" width="24.85546875" style="75" bestFit="1" customWidth="1"/>
    <col min="12" max="256" width="11.42578125" style="75"/>
    <col min="257" max="257" width="55" style="75" customWidth="1"/>
    <col min="258" max="258" width="36.42578125" style="75" bestFit="1" customWidth="1"/>
    <col min="259" max="262" width="17.7109375" style="75" customWidth="1"/>
    <col min="263" max="263" width="19.85546875" style="75" bestFit="1" customWidth="1"/>
    <col min="264" max="266" width="17.7109375" style="75" customWidth="1"/>
    <col min="267" max="267" width="24.85546875" style="75" bestFit="1" customWidth="1"/>
    <col min="268" max="512" width="11.42578125" style="75"/>
    <col min="513" max="513" width="55" style="75" customWidth="1"/>
    <col min="514" max="514" width="36.42578125" style="75" bestFit="1" customWidth="1"/>
    <col min="515" max="518" width="17.7109375" style="75" customWidth="1"/>
    <col min="519" max="519" width="19.85546875" style="75" bestFit="1" customWidth="1"/>
    <col min="520" max="522" width="17.7109375" style="75" customWidth="1"/>
    <col min="523" max="523" width="24.85546875" style="75" bestFit="1" customWidth="1"/>
    <col min="524" max="768" width="11.42578125" style="75"/>
    <col min="769" max="769" width="55" style="75" customWidth="1"/>
    <col min="770" max="770" width="36.42578125" style="75" bestFit="1" customWidth="1"/>
    <col min="771" max="774" width="17.7109375" style="75" customWidth="1"/>
    <col min="775" max="775" width="19.85546875" style="75" bestFit="1" customWidth="1"/>
    <col min="776" max="778" width="17.7109375" style="75" customWidth="1"/>
    <col min="779" max="779" width="24.85546875" style="75" bestFit="1" customWidth="1"/>
    <col min="780" max="1024" width="11.42578125" style="75"/>
    <col min="1025" max="1025" width="55" style="75" customWidth="1"/>
    <col min="1026" max="1026" width="36.42578125" style="75" bestFit="1" customWidth="1"/>
    <col min="1027" max="1030" width="17.7109375" style="75" customWidth="1"/>
    <col min="1031" max="1031" width="19.85546875" style="75" bestFit="1" customWidth="1"/>
    <col min="1032" max="1034" width="17.7109375" style="75" customWidth="1"/>
    <col min="1035" max="1035" width="24.85546875" style="75" bestFit="1" customWidth="1"/>
    <col min="1036" max="1280" width="11.42578125" style="75"/>
    <col min="1281" max="1281" width="55" style="75" customWidth="1"/>
    <col min="1282" max="1282" width="36.42578125" style="75" bestFit="1" customWidth="1"/>
    <col min="1283" max="1286" width="17.7109375" style="75" customWidth="1"/>
    <col min="1287" max="1287" width="19.85546875" style="75" bestFit="1" customWidth="1"/>
    <col min="1288" max="1290" width="17.7109375" style="75" customWidth="1"/>
    <col min="1291" max="1291" width="24.85546875" style="75" bestFit="1" customWidth="1"/>
    <col min="1292" max="1536" width="11.42578125" style="75"/>
    <col min="1537" max="1537" width="55" style="75" customWidth="1"/>
    <col min="1538" max="1538" width="36.42578125" style="75" bestFit="1" customWidth="1"/>
    <col min="1539" max="1542" width="17.7109375" style="75" customWidth="1"/>
    <col min="1543" max="1543" width="19.85546875" style="75" bestFit="1" customWidth="1"/>
    <col min="1544" max="1546" width="17.7109375" style="75" customWidth="1"/>
    <col min="1547" max="1547" width="24.85546875" style="75" bestFit="1" customWidth="1"/>
    <col min="1548" max="1792" width="11.42578125" style="75"/>
    <col min="1793" max="1793" width="55" style="75" customWidth="1"/>
    <col min="1794" max="1794" width="36.42578125" style="75" bestFit="1" customWidth="1"/>
    <col min="1795" max="1798" width="17.7109375" style="75" customWidth="1"/>
    <col min="1799" max="1799" width="19.85546875" style="75" bestFit="1" customWidth="1"/>
    <col min="1800" max="1802" width="17.7109375" style="75" customWidth="1"/>
    <col min="1803" max="1803" width="24.85546875" style="75" bestFit="1" customWidth="1"/>
    <col min="1804" max="2048" width="11.42578125" style="75"/>
    <col min="2049" max="2049" width="55" style="75" customWidth="1"/>
    <col min="2050" max="2050" width="36.42578125" style="75" bestFit="1" customWidth="1"/>
    <col min="2051" max="2054" width="17.7109375" style="75" customWidth="1"/>
    <col min="2055" max="2055" width="19.85546875" style="75" bestFit="1" customWidth="1"/>
    <col min="2056" max="2058" width="17.7109375" style="75" customWidth="1"/>
    <col min="2059" max="2059" width="24.85546875" style="75" bestFit="1" customWidth="1"/>
    <col min="2060" max="2304" width="11.42578125" style="75"/>
    <col min="2305" max="2305" width="55" style="75" customWidth="1"/>
    <col min="2306" max="2306" width="36.42578125" style="75" bestFit="1" customWidth="1"/>
    <col min="2307" max="2310" width="17.7109375" style="75" customWidth="1"/>
    <col min="2311" max="2311" width="19.85546875" style="75" bestFit="1" customWidth="1"/>
    <col min="2312" max="2314" width="17.7109375" style="75" customWidth="1"/>
    <col min="2315" max="2315" width="24.85546875" style="75" bestFit="1" customWidth="1"/>
    <col min="2316" max="2560" width="11.42578125" style="75"/>
    <col min="2561" max="2561" width="55" style="75" customWidth="1"/>
    <col min="2562" max="2562" width="36.42578125" style="75" bestFit="1" customWidth="1"/>
    <col min="2563" max="2566" width="17.7109375" style="75" customWidth="1"/>
    <col min="2567" max="2567" width="19.85546875" style="75" bestFit="1" customWidth="1"/>
    <col min="2568" max="2570" width="17.7109375" style="75" customWidth="1"/>
    <col min="2571" max="2571" width="24.85546875" style="75" bestFit="1" customWidth="1"/>
    <col min="2572" max="2816" width="11.42578125" style="75"/>
    <col min="2817" max="2817" width="55" style="75" customWidth="1"/>
    <col min="2818" max="2818" width="36.42578125" style="75" bestFit="1" customWidth="1"/>
    <col min="2819" max="2822" width="17.7109375" style="75" customWidth="1"/>
    <col min="2823" max="2823" width="19.85546875" style="75" bestFit="1" customWidth="1"/>
    <col min="2824" max="2826" width="17.7109375" style="75" customWidth="1"/>
    <col min="2827" max="2827" width="24.85546875" style="75" bestFit="1" customWidth="1"/>
    <col min="2828" max="3072" width="11.42578125" style="75"/>
    <col min="3073" max="3073" width="55" style="75" customWidth="1"/>
    <col min="3074" max="3074" width="36.42578125" style="75" bestFit="1" customWidth="1"/>
    <col min="3075" max="3078" width="17.7109375" style="75" customWidth="1"/>
    <col min="3079" max="3079" width="19.85546875" style="75" bestFit="1" customWidth="1"/>
    <col min="3080" max="3082" width="17.7109375" style="75" customWidth="1"/>
    <col min="3083" max="3083" width="24.85546875" style="75" bestFit="1" customWidth="1"/>
    <col min="3084" max="3328" width="11.42578125" style="75"/>
    <col min="3329" max="3329" width="55" style="75" customWidth="1"/>
    <col min="3330" max="3330" width="36.42578125" style="75" bestFit="1" customWidth="1"/>
    <col min="3331" max="3334" width="17.7109375" style="75" customWidth="1"/>
    <col min="3335" max="3335" width="19.85546875" style="75" bestFit="1" customWidth="1"/>
    <col min="3336" max="3338" width="17.7109375" style="75" customWidth="1"/>
    <col min="3339" max="3339" width="24.85546875" style="75" bestFit="1" customWidth="1"/>
    <col min="3340" max="3584" width="11.42578125" style="75"/>
    <col min="3585" max="3585" width="55" style="75" customWidth="1"/>
    <col min="3586" max="3586" width="36.42578125" style="75" bestFit="1" customWidth="1"/>
    <col min="3587" max="3590" width="17.7109375" style="75" customWidth="1"/>
    <col min="3591" max="3591" width="19.85546875" style="75" bestFit="1" customWidth="1"/>
    <col min="3592" max="3594" width="17.7109375" style="75" customWidth="1"/>
    <col min="3595" max="3595" width="24.85546875" style="75" bestFit="1" customWidth="1"/>
    <col min="3596" max="3840" width="11.42578125" style="75"/>
    <col min="3841" max="3841" width="55" style="75" customWidth="1"/>
    <col min="3842" max="3842" width="36.42578125" style="75" bestFit="1" customWidth="1"/>
    <col min="3843" max="3846" width="17.7109375" style="75" customWidth="1"/>
    <col min="3847" max="3847" width="19.85546875" style="75" bestFit="1" customWidth="1"/>
    <col min="3848" max="3850" width="17.7109375" style="75" customWidth="1"/>
    <col min="3851" max="3851" width="24.85546875" style="75" bestFit="1" customWidth="1"/>
    <col min="3852" max="4096" width="11.42578125" style="75"/>
    <col min="4097" max="4097" width="55" style="75" customWidth="1"/>
    <col min="4098" max="4098" width="36.42578125" style="75" bestFit="1" customWidth="1"/>
    <col min="4099" max="4102" width="17.7109375" style="75" customWidth="1"/>
    <col min="4103" max="4103" width="19.85546875" style="75" bestFit="1" customWidth="1"/>
    <col min="4104" max="4106" width="17.7109375" style="75" customWidth="1"/>
    <col min="4107" max="4107" width="24.85546875" style="75" bestFit="1" customWidth="1"/>
    <col min="4108" max="4352" width="11.42578125" style="75"/>
    <col min="4353" max="4353" width="55" style="75" customWidth="1"/>
    <col min="4354" max="4354" width="36.42578125" style="75" bestFit="1" customWidth="1"/>
    <col min="4355" max="4358" width="17.7109375" style="75" customWidth="1"/>
    <col min="4359" max="4359" width="19.85546875" style="75" bestFit="1" customWidth="1"/>
    <col min="4360" max="4362" width="17.7109375" style="75" customWidth="1"/>
    <col min="4363" max="4363" width="24.85546875" style="75" bestFit="1" customWidth="1"/>
    <col min="4364" max="4608" width="11.42578125" style="75"/>
    <col min="4609" max="4609" width="55" style="75" customWidth="1"/>
    <col min="4610" max="4610" width="36.42578125" style="75" bestFit="1" customWidth="1"/>
    <col min="4611" max="4614" width="17.7109375" style="75" customWidth="1"/>
    <col min="4615" max="4615" width="19.85546875" style="75" bestFit="1" customWidth="1"/>
    <col min="4616" max="4618" width="17.7109375" style="75" customWidth="1"/>
    <col min="4619" max="4619" width="24.85546875" style="75" bestFit="1" customWidth="1"/>
    <col min="4620" max="4864" width="11.42578125" style="75"/>
    <col min="4865" max="4865" width="55" style="75" customWidth="1"/>
    <col min="4866" max="4866" width="36.42578125" style="75" bestFit="1" customWidth="1"/>
    <col min="4867" max="4870" width="17.7109375" style="75" customWidth="1"/>
    <col min="4871" max="4871" width="19.85546875" style="75" bestFit="1" customWidth="1"/>
    <col min="4872" max="4874" width="17.7109375" style="75" customWidth="1"/>
    <col min="4875" max="4875" width="24.85546875" style="75" bestFit="1" customWidth="1"/>
    <col min="4876" max="5120" width="11.42578125" style="75"/>
    <col min="5121" max="5121" width="55" style="75" customWidth="1"/>
    <col min="5122" max="5122" width="36.42578125" style="75" bestFit="1" customWidth="1"/>
    <col min="5123" max="5126" width="17.7109375" style="75" customWidth="1"/>
    <col min="5127" max="5127" width="19.85546875" style="75" bestFit="1" customWidth="1"/>
    <col min="5128" max="5130" width="17.7109375" style="75" customWidth="1"/>
    <col min="5131" max="5131" width="24.85546875" style="75" bestFit="1" customWidth="1"/>
    <col min="5132" max="5376" width="11.42578125" style="75"/>
    <col min="5377" max="5377" width="55" style="75" customWidth="1"/>
    <col min="5378" max="5378" width="36.42578125" style="75" bestFit="1" customWidth="1"/>
    <col min="5379" max="5382" width="17.7109375" style="75" customWidth="1"/>
    <col min="5383" max="5383" width="19.85546875" style="75" bestFit="1" customWidth="1"/>
    <col min="5384" max="5386" width="17.7109375" style="75" customWidth="1"/>
    <col min="5387" max="5387" width="24.85546875" style="75" bestFit="1" customWidth="1"/>
    <col min="5388" max="5632" width="11.42578125" style="75"/>
    <col min="5633" max="5633" width="55" style="75" customWidth="1"/>
    <col min="5634" max="5634" width="36.42578125" style="75" bestFit="1" customWidth="1"/>
    <col min="5635" max="5638" width="17.7109375" style="75" customWidth="1"/>
    <col min="5639" max="5639" width="19.85546875" style="75" bestFit="1" customWidth="1"/>
    <col min="5640" max="5642" width="17.7109375" style="75" customWidth="1"/>
    <col min="5643" max="5643" width="24.85546875" style="75" bestFit="1" customWidth="1"/>
    <col min="5644" max="5888" width="11.42578125" style="75"/>
    <col min="5889" max="5889" width="55" style="75" customWidth="1"/>
    <col min="5890" max="5890" width="36.42578125" style="75" bestFit="1" customWidth="1"/>
    <col min="5891" max="5894" width="17.7109375" style="75" customWidth="1"/>
    <col min="5895" max="5895" width="19.85546875" style="75" bestFit="1" customWidth="1"/>
    <col min="5896" max="5898" width="17.7109375" style="75" customWidth="1"/>
    <col min="5899" max="5899" width="24.85546875" style="75" bestFit="1" customWidth="1"/>
    <col min="5900" max="6144" width="11.42578125" style="75"/>
    <col min="6145" max="6145" width="55" style="75" customWidth="1"/>
    <col min="6146" max="6146" width="36.42578125" style="75" bestFit="1" customWidth="1"/>
    <col min="6147" max="6150" width="17.7109375" style="75" customWidth="1"/>
    <col min="6151" max="6151" width="19.85546875" style="75" bestFit="1" customWidth="1"/>
    <col min="6152" max="6154" width="17.7109375" style="75" customWidth="1"/>
    <col min="6155" max="6155" width="24.85546875" style="75" bestFit="1" customWidth="1"/>
    <col min="6156" max="6400" width="11.42578125" style="75"/>
    <col min="6401" max="6401" width="55" style="75" customWidth="1"/>
    <col min="6402" max="6402" width="36.42578125" style="75" bestFit="1" customWidth="1"/>
    <col min="6403" max="6406" width="17.7109375" style="75" customWidth="1"/>
    <col min="6407" max="6407" width="19.85546875" style="75" bestFit="1" customWidth="1"/>
    <col min="6408" max="6410" width="17.7109375" style="75" customWidth="1"/>
    <col min="6411" max="6411" width="24.85546875" style="75" bestFit="1" customWidth="1"/>
    <col min="6412" max="6656" width="11.42578125" style="75"/>
    <col min="6657" max="6657" width="55" style="75" customWidth="1"/>
    <col min="6658" max="6658" width="36.42578125" style="75" bestFit="1" customWidth="1"/>
    <col min="6659" max="6662" width="17.7109375" style="75" customWidth="1"/>
    <col min="6663" max="6663" width="19.85546875" style="75" bestFit="1" customWidth="1"/>
    <col min="6664" max="6666" width="17.7109375" style="75" customWidth="1"/>
    <col min="6667" max="6667" width="24.85546875" style="75" bestFit="1" customWidth="1"/>
    <col min="6668" max="6912" width="11.42578125" style="75"/>
    <col min="6913" max="6913" width="55" style="75" customWidth="1"/>
    <col min="6914" max="6914" width="36.42578125" style="75" bestFit="1" customWidth="1"/>
    <col min="6915" max="6918" width="17.7109375" style="75" customWidth="1"/>
    <col min="6919" max="6919" width="19.85546875" style="75" bestFit="1" customWidth="1"/>
    <col min="6920" max="6922" width="17.7109375" style="75" customWidth="1"/>
    <col min="6923" max="6923" width="24.85546875" style="75" bestFit="1" customWidth="1"/>
    <col min="6924" max="7168" width="11.42578125" style="75"/>
    <col min="7169" max="7169" width="55" style="75" customWidth="1"/>
    <col min="7170" max="7170" width="36.42578125" style="75" bestFit="1" customWidth="1"/>
    <col min="7171" max="7174" width="17.7109375" style="75" customWidth="1"/>
    <col min="7175" max="7175" width="19.85546875" style="75" bestFit="1" customWidth="1"/>
    <col min="7176" max="7178" width="17.7109375" style="75" customWidth="1"/>
    <col min="7179" max="7179" width="24.85546875" style="75" bestFit="1" customWidth="1"/>
    <col min="7180" max="7424" width="11.42578125" style="75"/>
    <col min="7425" max="7425" width="55" style="75" customWidth="1"/>
    <col min="7426" max="7426" width="36.42578125" style="75" bestFit="1" customWidth="1"/>
    <col min="7427" max="7430" width="17.7109375" style="75" customWidth="1"/>
    <col min="7431" max="7431" width="19.85546875" style="75" bestFit="1" customWidth="1"/>
    <col min="7432" max="7434" width="17.7109375" style="75" customWidth="1"/>
    <col min="7435" max="7435" width="24.85546875" style="75" bestFit="1" customWidth="1"/>
    <col min="7436" max="7680" width="11.42578125" style="75"/>
    <col min="7681" max="7681" width="55" style="75" customWidth="1"/>
    <col min="7682" max="7682" width="36.42578125" style="75" bestFit="1" customWidth="1"/>
    <col min="7683" max="7686" width="17.7109375" style="75" customWidth="1"/>
    <col min="7687" max="7687" width="19.85546875" style="75" bestFit="1" customWidth="1"/>
    <col min="7688" max="7690" width="17.7109375" style="75" customWidth="1"/>
    <col min="7691" max="7691" width="24.85546875" style="75" bestFit="1" customWidth="1"/>
    <col min="7692" max="7936" width="11.42578125" style="75"/>
    <col min="7937" max="7937" width="55" style="75" customWidth="1"/>
    <col min="7938" max="7938" width="36.42578125" style="75" bestFit="1" customWidth="1"/>
    <col min="7939" max="7942" width="17.7109375" style="75" customWidth="1"/>
    <col min="7943" max="7943" width="19.85546875" style="75" bestFit="1" customWidth="1"/>
    <col min="7944" max="7946" width="17.7109375" style="75" customWidth="1"/>
    <col min="7947" max="7947" width="24.85546875" style="75" bestFit="1" customWidth="1"/>
    <col min="7948" max="8192" width="11.42578125" style="75"/>
    <col min="8193" max="8193" width="55" style="75" customWidth="1"/>
    <col min="8194" max="8194" width="36.42578125" style="75" bestFit="1" customWidth="1"/>
    <col min="8195" max="8198" width="17.7109375" style="75" customWidth="1"/>
    <col min="8199" max="8199" width="19.85546875" style="75" bestFit="1" customWidth="1"/>
    <col min="8200" max="8202" width="17.7109375" style="75" customWidth="1"/>
    <col min="8203" max="8203" width="24.85546875" style="75" bestFit="1" customWidth="1"/>
    <col min="8204" max="8448" width="11.42578125" style="75"/>
    <col min="8449" max="8449" width="55" style="75" customWidth="1"/>
    <col min="8450" max="8450" width="36.42578125" style="75" bestFit="1" customWidth="1"/>
    <col min="8451" max="8454" width="17.7109375" style="75" customWidth="1"/>
    <col min="8455" max="8455" width="19.85546875" style="75" bestFit="1" customWidth="1"/>
    <col min="8456" max="8458" width="17.7109375" style="75" customWidth="1"/>
    <col min="8459" max="8459" width="24.85546875" style="75" bestFit="1" customWidth="1"/>
    <col min="8460" max="8704" width="11.42578125" style="75"/>
    <col min="8705" max="8705" width="55" style="75" customWidth="1"/>
    <col min="8706" max="8706" width="36.42578125" style="75" bestFit="1" customWidth="1"/>
    <col min="8707" max="8710" width="17.7109375" style="75" customWidth="1"/>
    <col min="8711" max="8711" width="19.85546875" style="75" bestFit="1" customWidth="1"/>
    <col min="8712" max="8714" width="17.7109375" style="75" customWidth="1"/>
    <col min="8715" max="8715" width="24.85546875" style="75" bestFit="1" customWidth="1"/>
    <col min="8716" max="8960" width="11.42578125" style="75"/>
    <col min="8961" max="8961" width="55" style="75" customWidth="1"/>
    <col min="8962" max="8962" width="36.42578125" style="75" bestFit="1" customWidth="1"/>
    <col min="8963" max="8966" width="17.7109375" style="75" customWidth="1"/>
    <col min="8967" max="8967" width="19.85546875" style="75" bestFit="1" customWidth="1"/>
    <col min="8968" max="8970" width="17.7109375" style="75" customWidth="1"/>
    <col min="8971" max="8971" width="24.85546875" style="75" bestFit="1" customWidth="1"/>
    <col min="8972" max="9216" width="11.42578125" style="75"/>
    <col min="9217" max="9217" width="55" style="75" customWidth="1"/>
    <col min="9218" max="9218" width="36.42578125" style="75" bestFit="1" customWidth="1"/>
    <col min="9219" max="9222" width="17.7109375" style="75" customWidth="1"/>
    <col min="9223" max="9223" width="19.85546875" style="75" bestFit="1" customWidth="1"/>
    <col min="9224" max="9226" width="17.7109375" style="75" customWidth="1"/>
    <col min="9227" max="9227" width="24.85546875" style="75" bestFit="1" customWidth="1"/>
    <col min="9228" max="9472" width="11.42578125" style="75"/>
    <col min="9473" max="9473" width="55" style="75" customWidth="1"/>
    <col min="9474" max="9474" width="36.42578125" style="75" bestFit="1" customWidth="1"/>
    <col min="9475" max="9478" width="17.7109375" style="75" customWidth="1"/>
    <col min="9479" max="9479" width="19.85546875" style="75" bestFit="1" customWidth="1"/>
    <col min="9480" max="9482" width="17.7109375" style="75" customWidth="1"/>
    <col min="9483" max="9483" width="24.85546875" style="75" bestFit="1" customWidth="1"/>
    <col min="9484" max="9728" width="11.42578125" style="75"/>
    <col min="9729" max="9729" width="55" style="75" customWidth="1"/>
    <col min="9730" max="9730" width="36.42578125" style="75" bestFit="1" customWidth="1"/>
    <col min="9731" max="9734" width="17.7109375" style="75" customWidth="1"/>
    <col min="9735" max="9735" width="19.85546875" style="75" bestFit="1" customWidth="1"/>
    <col min="9736" max="9738" width="17.7109375" style="75" customWidth="1"/>
    <col min="9739" max="9739" width="24.85546875" style="75" bestFit="1" customWidth="1"/>
    <col min="9740" max="9984" width="11.42578125" style="75"/>
    <col min="9985" max="9985" width="55" style="75" customWidth="1"/>
    <col min="9986" max="9986" width="36.42578125" style="75" bestFit="1" customWidth="1"/>
    <col min="9987" max="9990" width="17.7109375" style="75" customWidth="1"/>
    <col min="9991" max="9991" width="19.85546875" style="75" bestFit="1" customWidth="1"/>
    <col min="9992" max="9994" width="17.7109375" style="75" customWidth="1"/>
    <col min="9995" max="9995" width="24.85546875" style="75" bestFit="1" customWidth="1"/>
    <col min="9996" max="10240" width="11.42578125" style="75"/>
    <col min="10241" max="10241" width="55" style="75" customWidth="1"/>
    <col min="10242" max="10242" width="36.42578125" style="75" bestFit="1" customWidth="1"/>
    <col min="10243" max="10246" width="17.7109375" style="75" customWidth="1"/>
    <col min="10247" max="10247" width="19.85546875" style="75" bestFit="1" customWidth="1"/>
    <col min="10248" max="10250" width="17.7109375" style="75" customWidth="1"/>
    <col min="10251" max="10251" width="24.85546875" style="75" bestFit="1" customWidth="1"/>
    <col min="10252" max="10496" width="11.42578125" style="75"/>
    <col min="10497" max="10497" width="55" style="75" customWidth="1"/>
    <col min="10498" max="10498" width="36.42578125" style="75" bestFit="1" customWidth="1"/>
    <col min="10499" max="10502" width="17.7109375" style="75" customWidth="1"/>
    <col min="10503" max="10503" width="19.85546875" style="75" bestFit="1" customWidth="1"/>
    <col min="10504" max="10506" width="17.7109375" style="75" customWidth="1"/>
    <col min="10507" max="10507" width="24.85546875" style="75" bestFit="1" customWidth="1"/>
    <col min="10508" max="10752" width="11.42578125" style="75"/>
    <col min="10753" max="10753" width="55" style="75" customWidth="1"/>
    <col min="10754" max="10754" width="36.42578125" style="75" bestFit="1" customWidth="1"/>
    <col min="10755" max="10758" width="17.7109375" style="75" customWidth="1"/>
    <col min="10759" max="10759" width="19.85546875" style="75" bestFit="1" customWidth="1"/>
    <col min="10760" max="10762" width="17.7109375" style="75" customWidth="1"/>
    <col min="10763" max="10763" width="24.85546875" style="75" bestFit="1" customWidth="1"/>
    <col min="10764" max="11008" width="11.42578125" style="75"/>
    <col min="11009" max="11009" width="55" style="75" customWidth="1"/>
    <col min="11010" max="11010" width="36.42578125" style="75" bestFit="1" customWidth="1"/>
    <col min="11011" max="11014" width="17.7109375" style="75" customWidth="1"/>
    <col min="11015" max="11015" width="19.85546875" style="75" bestFit="1" customWidth="1"/>
    <col min="11016" max="11018" width="17.7109375" style="75" customWidth="1"/>
    <col min="11019" max="11019" width="24.85546875" style="75" bestFit="1" customWidth="1"/>
    <col min="11020" max="11264" width="11.42578125" style="75"/>
    <col min="11265" max="11265" width="55" style="75" customWidth="1"/>
    <col min="11266" max="11266" width="36.42578125" style="75" bestFit="1" customWidth="1"/>
    <col min="11267" max="11270" width="17.7109375" style="75" customWidth="1"/>
    <col min="11271" max="11271" width="19.85546875" style="75" bestFit="1" customWidth="1"/>
    <col min="11272" max="11274" width="17.7109375" style="75" customWidth="1"/>
    <col min="11275" max="11275" width="24.85546875" style="75" bestFit="1" customWidth="1"/>
    <col min="11276" max="11520" width="11.42578125" style="75"/>
    <col min="11521" max="11521" width="55" style="75" customWidth="1"/>
    <col min="11522" max="11522" width="36.42578125" style="75" bestFit="1" customWidth="1"/>
    <col min="11523" max="11526" width="17.7109375" style="75" customWidth="1"/>
    <col min="11527" max="11527" width="19.85546875" style="75" bestFit="1" customWidth="1"/>
    <col min="11528" max="11530" width="17.7109375" style="75" customWidth="1"/>
    <col min="11531" max="11531" width="24.85546875" style="75" bestFit="1" customWidth="1"/>
    <col min="11532" max="11776" width="11.42578125" style="75"/>
    <col min="11777" max="11777" width="55" style="75" customWidth="1"/>
    <col min="11778" max="11778" width="36.42578125" style="75" bestFit="1" customWidth="1"/>
    <col min="11779" max="11782" width="17.7109375" style="75" customWidth="1"/>
    <col min="11783" max="11783" width="19.85546875" style="75" bestFit="1" customWidth="1"/>
    <col min="11784" max="11786" width="17.7109375" style="75" customWidth="1"/>
    <col min="11787" max="11787" width="24.85546875" style="75" bestFit="1" customWidth="1"/>
    <col min="11788" max="12032" width="11.42578125" style="75"/>
    <col min="12033" max="12033" width="55" style="75" customWidth="1"/>
    <col min="12034" max="12034" width="36.42578125" style="75" bestFit="1" customWidth="1"/>
    <col min="12035" max="12038" width="17.7109375" style="75" customWidth="1"/>
    <col min="12039" max="12039" width="19.85546875" style="75" bestFit="1" customWidth="1"/>
    <col min="12040" max="12042" width="17.7109375" style="75" customWidth="1"/>
    <col min="12043" max="12043" width="24.85546875" style="75" bestFit="1" customWidth="1"/>
    <col min="12044" max="12288" width="11.42578125" style="75"/>
    <col min="12289" max="12289" width="55" style="75" customWidth="1"/>
    <col min="12290" max="12290" width="36.42578125" style="75" bestFit="1" customWidth="1"/>
    <col min="12291" max="12294" width="17.7109375" style="75" customWidth="1"/>
    <col min="12295" max="12295" width="19.85546875" style="75" bestFit="1" customWidth="1"/>
    <col min="12296" max="12298" width="17.7109375" style="75" customWidth="1"/>
    <col min="12299" max="12299" width="24.85546875" style="75" bestFit="1" customWidth="1"/>
    <col min="12300" max="12544" width="11.42578125" style="75"/>
    <col min="12545" max="12545" width="55" style="75" customWidth="1"/>
    <col min="12546" max="12546" width="36.42578125" style="75" bestFit="1" customWidth="1"/>
    <col min="12547" max="12550" width="17.7109375" style="75" customWidth="1"/>
    <col min="12551" max="12551" width="19.85546875" style="75" bestFit="1" customWidth="1"/>
    <col min="12552" max="12554" width="17.7109375" style="75" customWidth="1"/>
    <col min="12555" max="12555" width="24.85546875" style="75" bestFit="1" customWidth="1"/>
    <col min="12556" max="12800" width="11.42578125" style="75"/>
    <col min="12801" max="12801" width="55" style="75" customWidth="1"/>
    <col min="12802" max="12802" width="36.42578125" style="75" bestFit="1" customWidth="1"/>
    <col min="12803" max="12806" width="17.7109375" style="75" customWidth="1"/>
    <col min="12807" max="12807" width="19.85546875" style="75" bestFit="1" customWidth="1"/>
    <col min="12808" max="12810" width="17.7109375" style="75" customWidth="1"/>
    <col min="12811" max="12811" width="24.85546875" style="75" bestFit="1" customWidth="1"/>
    <col min="12812" max="13056" width="11.42578125" style="75"/>
    <col min="13057" max="13057" width="55" style="75" customWidth="1"/>
    <col min="13058" max="13058" width="36.42578125" style="75" bestFit="1" customWidth="1"/>
    <col min="13059" max="13062" width="17.7109375" style="75" customWidth="1"/>
    <col min="13063" max="13063" width="19.85546875" style="75" bestFit="1" customWidth="1"/>
    <col min="13064" max="13066" width="17.7109375" style="75" customWidth="1"/>
    <col min="13067" max="13067" width="24.85546875" style="75" bestFit="1" customWidth="1"/>
    <col min="13068" max="13312" width="11.42578125" style="75"/>
    <col min="13313" max="13313" width="55" style="75" customWidth="1"/>
    <col min="13314" max="13314" width="36.42578125" style="75" bestFit="1" customWidth="1"/>
    <col min="13315" max="13318" width="17.7109375" style="75" customWidth="1"/>
    <col min="13319" max="13319" width="19.85546875" style="75" bestFit="1" customWidth="1"/>
    <col min="13320" max="13322" width="17.7109375" style="75" customWidth="1"/>
    <col min="13323" max="13323" width="24.85546875" style="75" bestFit="1" customWidth="1"/>
    <col min="13324" max="13568" width="11.42578125" style="75"/>
    <col min="13569" max="13569" width="55" style="75" customWidth="1"/>
    <col min="13570" max="13570" width="36.42578125" style="75" bestFit="1" customWidth="1"/>
    <col min="13571" max="13574" width="17.7109375" style="75" customWidth="1"/>
    <col min="13575" max="13575" width="19.85546875" style="75" bestFit="1" customWidth="1"/>
    <col min="13576" max="13578" width="17.7109375" style="75" customWidth="1"/>
    <col min="13579" max="13579" width="24.85546875" style="75" bestFit="1" customWidth="1"/>
    <col min="13580" max="13824" width="11.42578125" style="75"/>
    <col min="13825" max="13825" width="55" style="75" customWidth="1"/>
    <col min="13826" max="13826" width="36.42578125" style="75" bestFit="1" customWidth="1"/>
    <col min="13827" max="13830" width="17.7109375" style="75" customWidth="1"/>
    <col min="13831" max="13831" width="19.85546875" style="75" bestFit="1" customWidth="1"/>
    <col min="13832" max="13834" width="17.7109375" style="75" customWidth="1"/>
    <col min="13835" max="13835" width="24.85546875" style="75" bestFit="1" customWidth="1"/>
    <col min="13836" max="14080" width="11.42578125" style="75"/>
    <col min="14081" max="14081" width="55" style="75" customWidth="1"/>
    <col min="14082" max="14082" width="36.42578125" style="75" bestFit="1" customWidth="1"/>
    <col min="14083" max="14086" width="17.7109375" style="75" customWidth="1"/>
    <col min="14087" max="14087" width="19.85546875" style="75" bestFit="1" customWidth="1"/>
    <col min="14088" max="14090" width="17.7109375" style="75" customWidth="1"/>
    <col min="14091" max="14091" width="24.85546875" style="75" bestFit="1" customWidth="1"/>
    <col min="14092" max="14336" width="11.42578125" style="75"/>
    <col min="14337" max="14337" width="55" style="75" customWidth="1"/>
    <col min="14338" max="14338" width="36.42578125" style="75" bestFit="1" customWidth="1"/>
    <col min="14339" max="14342" width="17.7109375" style="75" customWidth="1"/>
    <col min="14343" max="14343" width="19.85546875" style="75" bestFit="1" customWidth="1"/>
    <col min="14344" max="14346" width="17.7109375" style="75" customWidth="1"/>
    <col min="14347" max="14347" width="24.85546875" style="75" bestFit="1" customWidth="1"/>
    <col min="14348" max="14592" width="11.42578125" style="75"/>
    <col min="14593" max="14593" width="55" style="75" customWidth="1"/>
    <col min="14594" max="14594" width="36.42578125" style="75" bestFit="1" customWidth="1"/>
    <col min="14595" max="14598" width="17.7109375" style="75" customWidth="1"/>
    <col min="14599" max="14599" width="19.85546875" style="75" bestFit="1" customWidth="1"/>
    <col min="14600" max="14602" width="17.7109375" style="75" customWidth="1"/>
    <col min="14603" max="14603" width="24.85546875" style="75" bestFit="1" customWidth="1"/>
    <col min="14604" max="14848" width="11.42578125" style="75"/>
    <col min="14849" max="14849" width="55" style="75" customWidth="1"/>
    <col min="14850" max="14850" width="36.42578125" style="75" bestFit="1" customWidth="1"/>
    <col min="14851" max="14854" width="17.7109375" style="75" customWidth="1"/>
    <col min="14855" max="14855" width="19.85546875" style="75" bestFit="1" customWidth="1"/>
    <col min="14856" max="14858" width="17.7109375" style="75" customWidth="1"/>
    <col min="14859" max="14859" width="24.85546875" style="75" bestFit="1" customWidth="1"/>
    <col min="14860" max="15104" width="11.42578125" style="75"/>
    <col min="15105" max="15105" width="55" style="75" customWidth="1"/>
    <col min="15106" max="15106" width="36.42578125" style="75" bestFit="1" customWidth="1"/>
    <col min="15107" max="15110" width="17.7109375" style="75" customWidth="1"/>
    <col min="15111" max="15111" width="19.85546875" style="75" bestFit="1" customWidth="1"/>
    <col min="15112" max="15114" width="17.7109375" style="75" customWidth="1"/>
    <col min="15115" max="15115" width="24.85546875" style="75" bestFit="1" customWidth="1"/>
    <col min="15116" max="15360" width="11.42578125" style="75"/>
    <col min="15361" max="15361" width="55" style="75" customWidth="1"/>
    <col min="15362" max="15362" width="36.42578125" style="75" bestFit="1" customWidth="1"/>
    <col min="15363" max="15366" width="17.7109375" style="75" customWidth="1"/>
    <col min="15367" max="15367" width="19.85546875" style="75" bestFit="1" customWidth="1"/>
    <col min="15368" max="15370" width="17.7109375" style="75" customWidth="1"/>
    <col min="15371" max="15371" width="24.85546875" style="75" bestFit="1" customWidth="1"/>
    <col min="15372" max="15616" width="11.42578125" style="75"/>
    <col min="15617" max="15617" width="55" style="75" customWidth="1"/>
    <col min="15618" max="15618" width="36.42578125" style="75" bestFit="1" customWidth="1"/>
    <col min="15619" max="15622" width="17.7109375" style="75" customWidth="1"/>
    <col min="15623" max="15623" width="19.85546875" style="75" bestFit="1" customWidth="1"/>
    <col min="15624" max="15626" width="17.7109375" style="75" customWidth="1"/>
    <col min="15627" max="15627" width="24.85546875" style="75" bestFit="1" customWidth="1"/>
    <col min="15628" max="15872" width="11.42578125" style="75"/>
    <col min="15873" max="15873" width="55" style="75" customWidth="1"/>
    <col min="15874" max="15874" width="36.42578125" style="75" bestFit="1" customWidth="1"/>
    <col min="15875" max="15878" width="17.7109375" style="75" customWidth="1"/>
    <col min="15879" max="15879" width="19.85546875" style="75" bestFit="1" customWidth="1"/>
    <col min="15880" max="15882" width="17.7109375" style="75" customWidth="1"/>
    <col min="15883" max="15883" width="24.85546875" style="75" bestFit="1" customWidth="1"/>
    <col min="15884" max="16128" width="11.42578125" style="75"/>
    <col min="16129" max="16129" width="55" style="75" customWidth="1"/>
    <col min="16130" max="16130" width="36.42578125" style="75" bestFit="1" customWidth="1"/>
    <col min="16131" max="16134" width="17.7109375" style="75" customWidth="1"/>
    <col min="16135" max="16135" width="19.85546875" style="75" bestFit="1" customWidth="1"/>
    <col min="16136" max="16138" width="17.7109375" style="75" customWidth="1"/>
    <col min="16139" max="16139" width="24.85546875" style="75" bestFit="1" customWidth="1"/>
    <col min="16140" max="16384" width="11.42578125" style="75"/>
  </cols>
  <sheetData>
    <row r="1" spans="1:11" s="110" customFormat="1" ht="21" customHeight="1" x14ac:dyDescent="0.25">
      <c r="A1" s="108" t="s">
        <v>107</v>
      </c>
      <c r="B1" s="109"/>
    </row>
    <row r="2" spans="1:11" s="110" customFormat="1" ht="19.5" customHeight="1" x14ac:dyDescent="0.25">
      <c r="A2" s="68" t="s">
        <v>429</v>
      </c>
      <c r="B2" s="109"/>
      <c r="C2" s="111"/>
      <c r="D2" s="111"/>
      <c r="E2" s="111"/>
      <c r="F2" s="111"/>
      <c r="G2" s="111"/>
      <c r="H2" s="111"/>
      <c r="I2" s="111"/>
      <c r="J2" s="111"/>
      <c r="K2" s="112" t="s">
        <v>109</v>
      </c>
    </row>
    <row r="3" spans="1:11" s="110" customFormat="1" ht="22.5" customHeight="1" x14ac:dyDescent="0.25">
      <c r="A3" s="63" t="s">
        <v>430</v>
      </c>
      <c r="B3" s="109"/>
      <c r="C3" s="111"/>
      <c r="D3" s="111"/>
      <c r="E3" s="111"/>
      <c r="F3" s="111"/>
      <c r="G3" s="111"/>
      <c r="H3" s="111"/>
      <c r="I3" s="111"/>
      <c r="J3" s="111"/>
      <c r="K3" s="111"/>
    </row>
    <row r="4" spans="1:11" s="110" customFormat="1" ht="25.5" customHeight="1" x14ac:dyDescent="0.25">
      <c r="A4" s="108" t="s">
        <v>111</v>
      </c>
      <c r="B4" s="109"/>
      <c r="C4" s="111"/>
      <c r="D4" s="111"/>
      <c r="E4" s="111"/>
      <c r="F4" s="111"/>
      <c r="G4" s="111"/>
      <c r="H4" s="111"/>
      <c r="I4" s="111"/>
      <c r="J4" s="111"/>
      <c r="K4" s="111"/>
    </row>
    <row r="5" spans="1:11" s="110" customFormat="1" x14ac:dyDescent="0.25">
      <c r="A5" s="113"/>
      <c r="B5" s="109"/>
      <c r="C5" s="111"/>
      <c r="D5" s="111"/>
      <c r="E5" s="111"/>
      <c r="F5" s="111"/>
      <c r="G5" s="111"/>
      <c r="H5" s="111"/>
      <c r="I5" s="111"/>
      <c r="J5" s="111"/>
      <c r="K5" s="111"/>
    </row>
    <row r="6" spans="1:11" s="110" customFormat="1" ht="18.75" customHeight="1" x14ac:dyDescent="0.25">
      <c r="A6" s="159"/>
      <c r="D6" s="160"/>
      <c r="E6" s="160"/>
      <c r="F6" s="160"/>
      <c r="G6" s="159"/>
      <c r="H6" s="160"/>
      <c r="I6" s="160"/>
      <c r="K6" s="160"/>
    </row>
    <row r="7" spans="1:11" s="110" customFormat="1" x14ac:dyDescent="0.25">
      <c r="A7" s="114" t="s">
        <v>112</v>
      </c>
      <c r="B7" s="114" t="s">
        <v>113</v>
      </c>
      <c r="C7" s="114" t="s">
        <v>114</v>
      </c>
      <c r="D7" s="114"/>
      <c r="E7" s="115" t="s">
        <v>115</v>
      </c>
      <c r="F7" s="115"/>
      <c r="G7" s="114" t="s">
        <v>116</v>
      </c>
      <c r="H7" s="71" t="s">
        <v>117</v>
      </c>
      <c r="I7" s="71"/>
      <c r="J7" s="114" t="s">
        <v>118</v>
      </c>
      <c r="K7" s="114" t="s">
        <v>119</v>
      </c>
    </row>
    <row r="8" spans="1:11" s="116" customFormat="1" x14ac:dyDescent="0.25">
      <c r="A8" s="64" t="s">
        <v>120</v>
      </c>
      <c r="B8" s="61" t="s">
        <v>121</v>
      </c>
      <c r="C8" s="61" t="s">
        <v>122</v>
      </c>
      <c r="D8" s="61" t="s">
        <v>123</v>
      </c>
      <c r="E8" s="61" t="s">
        <v>124</v>
      </c>
      <c r="F8" s="61"/>
      <c r="G8" s="61" t="s">
        <v>125</v>
      </c>
      <c r="H8" s="61" t="s">
        <v>126</v>
      </c>
      <c r="I8" s="61"/>
      <c r="J8" s="61" t="s">
        <v>298</v>
      </c>
      <c r="K8" s="73" t="s">
        <v>128</v>
      </c>
    </row>
    <row r="9" spans="1:11" s="116" customFormat="1" x14ac:dyDescent="0.25">
      <c r="A9" s="64"/>
      <c r="B9" s="61"/>
      <c r="C9" s="61"/>
      <c r="D9" s="61"/>
      <c r="E9" s="117" t="s">
        <v>129</v>
      </c>
      <c r="F9" s="117" t="s">
        <v>130</v>
      </c>
      <c r="G9" s="61"/>
      <c r="H9" s="117" t="s">
        <v>129</v>
      </c>
      <c r="I9" s="117" t="s">
        <v>130</v>
      </c>
      <c r="J9" s="61"/>
      <c r="K9" s="73"/>
    </row>
    <row r="10" spans="1:11" ht="15.95" customHeight="1" x14ac:dyDescent="0.25">
      <c r="A10" s="118" t="s">
        <v>131</v>
      </c>
      <c r="B10" s="119"/>
      <c r="C10" s="119"/>
      <c r="D10" s="119"/>
      <c r="E10" s="119"/>
      <c r="F10" s="119"/>
      <c r="G10" s="119"/>
      <c r="H10" s="119"/>
      <c r="I10" s="119"/>
      <c r="J10" s="119"/>
      <c r="K10" s="120">
        <v>0</v>
      </c>
    </row>
    <row r="11" spans="1:11" ht="15.95" customHeight="1" x14ac:dyDescent="0.25">
      <c r="A11" s="118" t="s">
        <v>132</v>
      </c>
      <c r="B11" s="119"/>
      <c r="C11" s="119"/>
      <c r="D11" s="125"/>
      <c r="E11" s="125"/>
      <c r="F11" s="125"/>
      <c r="G11" s="119"/>
      <c r="H11" s="119"/>
      <c r="I11" s="119"/>
      <c r="J11" s="119"/>
      <c r="K11" s="120">
        <f>SUM(K12:K17)</f>
        <v>3094837505</v>
      </c>
    </row>
    <row r="12" spans="1:11" ht="45" x14ac:dyDescent="0.25">
      <c r="A12" s="300" t="s">
        <v>431</v>
      </c>
      <c r="B12" s="528" t="s">
        <v>432</v>
      </c>
      <c r="C12" s="301" t="s">
        <v>210</v>
      </c>
      <c r="D12" s="510">
        <v>1.4999999999999999E-2</v>
      </c>
      <c r="E12" s="529">
        <v>2.5000000000000001E-3</v>
      </c>
      <c r="F12" s="529">
        <v>0.1</v>
      </c>
      <c r="G12" s="530">
        <v>1002.98</v>
      </c>
      <c r="H12" s="531"/>
      <c r="I12" s="531"/>
      <c r="J12" s="532" t="s">
        <v>433</v>
      </c>
      <c r="K12" s="305">
        <f>1700872765+18482849</f>
        <v>1719355614</v>
      </c>
    </row>
    <row r="13" spans="1:11" ht="105" x14ac:dyDescent="0.25">
      <c r="A13" s="300" t="s">
        <v>305</v>
      </c>
      <c r="B13" s="528" t="s">
        <v>434</v>
      </c>
      <c r="C13" s="301" t="s">
        <v>210</v>
      </c>
      <c r="D13" s="533" t="s">
        <v>435</v>
      </c>
      <c r="E13" s="534" t="s">
        <v>436</v>
      </c>
      <c r="F13" s="533" t="s">
        <v>437</v>
      </c>
      <c r="G13" s="530"/>
      <c r="H13" s="531"/>
      <c r="I13" s="531"/>
      <c r="J13" s="532" t="s">
        <v>438</v>
      </c>
      <c r="K13" s="305">
        <f>396115738+36093782+28485261+6478027</f>
        <v>467172808</v>
      </c>
    </row>
    <row r="14" spans="1:11" ht="105" x14ac:dyDescent="0.25">
      <c r="A14" s="300" t="s">
        <v>439</v>
      </c>
      <c r="B14" s="528" t="s">
        <v>440</v>
      </c>
      <c r="C14" s="301" t="s">
        <v>210</v>
      </c>
      <c r="D14" s="535" t="s">
        <v>441</v>
      </c>
      <c r="E14" s="302"/>
      <c r="F14" s="536"/>
      <c r="G14" s="536"/>
      <c r="H14" s="531"/>
      <c r="I14" s="531"/>
      <c r="J14" s="532" t="s">
        <v>442</v>
      </c>
      <c r="K14" s="305">
        <f>207701759+342120832+4048767+1214630+404876</f>
        <v>555490864</v>
      </c>
    </row>
    <row r="15" spans="1:11" ht="30" x14ac:dyDescent="0.25">
      <c r="A15" s="300" t="s">
        <v>443</v>
      </c>
      <c r="B15" s="537" t="s">
        <v>444</v>
      </c>
      <c r="C15" s="301" t="s">
        <v>210</v>
      </c>
      <c r="D15" s="536"/>
      <c r="E15" s="529">
        <v>0.01</v>
      </c>
      <c r="F15" s="529">
        <v>3.6700000000000003E-2</v>
      </c>
      <c r="G15" s="536"/>
      <c r="H15" s="538"/>
      <c r="I15" s="531"/>
      <c r="J15" s="532" t="s">
        <v>445</v>
      </c>
      <c r="K15" s="305">
        <f>314330639+1619508+809754+809754+1214630+524292+27436493+809753</f>
        <v>347554823</v>
      </c>
    </row>
    <row r="16" spans="1:11" ht="150" x14ac:dyDescent="0.25">
      <c r="A16" s="300" t="s">
        <v>446</v>
      </c>
      <c r="B16" s="528" t="s">
        <v>447</v>
      </c>
      <c r="C16" s="301" t="s">
        <v>448</v>
      </c>
      <c r="D16" s="536"/>
      <c r="E16" s="539"/>
      <c r="F16" s="536"/>
      <c r="G16" s="536"/>
      <c r="H16" s="531"/>
      <c r="I16" s="531"/>
      <c r="J16" s="532" t="s">
        <v>449</v>
      </c>
      <c r="K16" s="305">
        <v>404876</v>
      </c>
    </row>
    <row r="17" spans="1:11" s="110" customFormat="1" ht="30" x14ac:dyDescent="0.25">
      <c r="A17" s="306" t="s">
        <v>450</v>
      </c>
      <c r="B17" s="540" t="s">
        <v>451</v>
      </c>
      <c r="C17" s="541" t="s">
        <v>452</v>
      </c>
      <c r="D17" s="451">
        <v>0.1</v>
      </c>
      <c r="E17" s="542">
        <v>0.05</v>
      </c>
      <c r="F17" s="451">
        <v>0.3</v>
      </c>
      <c r="G17" s="536"/>
      <c r="H17" s="536"/>
      <c r="I17" s="536"/>
      <c r="J17" s="541" t="s">
        <v>453</v>
      </c>
      <c r="K17" s="307">
        <v>4858520</v>
      </c>
    </row>
    <row r="18" spans="1:11" ht="15.95" customHeight="1" x14ac:dyDescent="0.25">
      <c r="A18" s="133" t="s">
        <v>149</v>
      </c>
      <c r="B18" s="134"/>
      <c r="C18" s="134"/>
      <c r="D18" s="135"/>
      <c r="E18" s="135"/>
      <c r="F18" s="135"/>
      <c r="G18" s="134"/>
      <c r="H18" s="134"/>
      <c r="I18" s="134"/>
      <c r="J18" s="134"/>
      <c r="K18" s="136">
        <f>SUM(K19:K20)</f>
        <v>24750000</v>
      </c>
    </row>
    <row r="19" spans="1:11" ht="60" x14ac:dyDescent="0.25">
      <c r="A19" s="537" t="s">
        <v>454</v>
      </c>
      <c r="B19" s="543" t="s">
        <v>455</v>
      </c>
      <c r="C19" s="308" t="s">
        <v>456</v>
      </c>
      <c r="D19" s="451"/>
      <c r="E19" s="544">
        <v>1E-3</v>
      </c>
      <c r="F19" s="545">
        <v>0.01</v>
      </c>
      <c r="G19" s="308"/>
      <c r="H19" s="536"/>
      <c r="I19" s="545"/>
      <c r="J19" s="541" t="s">
        <v>457</v>
      </c>
      <c r="K19" s="307">
        <f>750000</f>
        <v>750000</v>
      </c>
    </row>
    <row r="20" spans="1:11" ht="165" x14ac:dyDescent="0.25">
      <c r="A20" s="537" t="s">
        <v>152</v>
      </c>
      <c r="B20" s="543" t="s">
        <v>458</v>
      </c>
      <c r="C20" s="541" t="s">
        <v>459</v>
      </c>
      <c r="D20" s="451"/>
      <c r="E20" s="544"/>
      <c r="F20" s="545"/>
      <c r="G20" s="308"/>
      <c r="H20" s="536"/>
      <c r="I20" s="545"/>
      <c r="J20" s="541"/>
      <c r="K20" s="307">
        <v>24000000</v>
      </c>
    </row>
    <row r="21" spans="1:11" x14ac:dyDescent="0.25">
      <c r="A21" s="118" t="s">
        <v>155</v>
      </c>
      <c r="B21" s="119"/>
      <c r="C21" s="119"/>
      <c r="D21" s="125"/>
      <c r="E21" s="125"/>
      <c r="F21" s="125"/>
      <c r="G21" s="119"/>
      <c r="H21" s="119"/>
      <c r="I21" s="119"/>
      <c r="J21" s="119"/>
      <c r="K21" s="120">
        <f>SUM(K22:K28)</f>
        <v>120548521</v>
      </c>
    </row>
    <row r="22" spans="1:11" ht="45" x14ac:dyDescent="0.25">
      <c r="A22" s="300" t="s">
        <v>460</v>
      </c>
      <c r="B22" s="528" t="s">
        <v>461</v>
      </c>
      <c r="C22" s="301" t="s">
        <v>462</v>
      </c>
      <c r="D22" s="536"/>
      <c r="E22" s="546">
        <v>1.2799999999999999E-4</v>
      </c>
      <c r="F22" s="547">
        <v>4.4900000000000001E-3</v>
      </c>
      <c r="G22" s="536"/>
      <c r="H22" s="536"/>
      <c r="I22" s="187"/>
      <c r="J22" s="532" t="s">
        <v>463</v>
      </c>
      <c r="K22" s="305">
        <v>33038850</v>
      </c>
    </row>
    <row r="23" spans="1:11" ht="60" customHeight="1" x14ac:dyDescent="0.25">
      <c r="A23" s="300" t="s">
        <v>464</v>
      </c>
      <c r="B23" s="548" t="s">
        <v>465</v>
      </c>
      <c r="C23" s="549" t="s">
        <v>466</v>
      </c>
      <c r="D23" s="550"/>
      <c r="E23" s="550"/>
      <c r="F23" s="550"/>
      <c r="G23" s="550"/>
      <c r="H23" s="550"/>
      <c r="I23" s="551"/>
      <c r="J23" s="532" t="s">
        <v>467</v>
      </c>
      <c r="K23" s="305">
        <v>14500000</v>
      </c>
    </row>
    <row r="24" spans="1:11" ht="45" x14ac:dyDescent="0.25">
      <c r="A24" s="537" t="s">
        <v>468</v>
      </c>
      <c r="B24" s="528" t="s">
        <v>469</v>
      </c>
      <c r="C24" s="532" t="s">
        <v>470</v>
      </c>
      <c r="D24" s="536"/>
      <c r="E24" s="539"/>
      <c r="F24" s="536"/>
      <c r="G24" s="536"/>
      <c r="H24" s="305">
        <v>118</v>
      </c>
      <c r="I24" s="305">
        <v>1994</v>
      </c>
      <c r="J24" s="532" t="s">
        <v>471</v>
      </c>
      <c r="K24" s="305">
        <f>20447482+8097536+2429261+40487+2551178+1717041+14053589+2024383</f>
        <v>51360957</v>
      </c>
    </row>
    <row r="25" spans="1:11" ht="45" x14ac:dyDescent="0.25">
      <c r="A25" s="300" t="s">
        <v>472</v>
      </c>
      <c r="B25" s="537" t="s">
        <v>473</v>
      </c>
      <c r="C25" s="301" t="s">
        <v>210</v>
      </c>
      <c r="D25" s="536"/>
      <c r="E25" s="552">
        <v>0.1</v>
      </c>
      <c r="F25" s="552">
        <v>0.45</v>
      </c>
      <c r="G25" s="536"/>
      <c r="H25" s="187"/>
      <c r="J25" s="532" t="s">
        <v>474</v>
      </c>
      <c r="K25" s="305">
        <v>2843892</v>
      </c>
    </row>
    <row r="26" spans="1:11" ht="30" x14ac:dyDescent="0.25">
      <c r="A26" s="300" t="s">
        <v>475</v>
      </c>
      <c r="B26" s="528" t="s">
        <v>476</v>
      </c>
      <c r="C26" s="532"/>
      <c r="D26" s="536"/>
      <c r="E26" s="539"/>
      <c r="F26" s="536"/>
      <c r="G26" s="536" t="s">
        <v>477</v>
      </c>
      <c r="H26" s="305"/>
      <c r="I26" s="305"/>
      <c r="J26" s="532" t="s">
        <v>478</v>
      </c>
      <c r="K26" s="553">
        <f>6478027+404876+1800000</f>
        <v>8682903</v>
      </c>
    </row>
    <row r="27" spans="1:11" ht="45" x14ac:dyDescent="0.25">
      <c r="A27" s="300" t="s">
        <v>479</v>
      </c>
      <c r="B27" s="528" t="s">
        <v>480</v>
      </c>
      <c r="C27" s="301" t="s">
        <v>456</v>
      </c>
      <c r="D27" s="536"/>
      <c r="E27" s="529">
        <v>1.5E-3</v>
      </c>
      <c r="F27" s="529">
        <v>3.9E-2</v>
      </c>
      <c r="G27" s="536"/>
      <c r="H27" s="529"/>
      <c r="I27" s="529"/>
      <c r="J27" s="532" t="s">
        <v>481</v>
      </c>
      <c r="K27" s="305">
        <f>404877+8907288</f>
        <v>9312165</v>
      </c>
    </row>
    <row r="28" spans="1:11" ht="30" x14ac:dyDescent="0.25">
      <c r="A28" s="537" t="s">
        <v>482</v>
      </c>
      <c r="B28" s="528" t="s">
        <v>483</v>
      </c>
      <c r="C28" s="301" t="s">
        <v>210</v>
      </c>
      <c r="D28" s="302"/>
      <c r="E28" s="302"/>
      <c r="F28" s="302"/>
      <c r="G28" s="553">
        <f>4*44.6</f>
        <v>178.4</v>
      </c>
      <c r="H28" s="301"/>
      <c r="I28" s="301"/>
      <c r="J28" s="532" t="s">
        <v>484</v>
      </c>
      <c r="K28" s="305">
        <v>809754</v>
      </c>
    </row>
    <row r="29" spans="1:11" x14ac:dyDescent="0.25">
      <c r="A29" s="118" t="s">
        <v>190</v>
      </c>
      <c r="B29" s="119"/>
      <c r="C29" s="119"/>
      <c r="D29" s="125"/>
      <c r="E29" s="125"/>
      <c r="F29" s="125"/>
      <c r="G29" s="119"/>
      <c r="H29" s="119"/>
      <c r="I29" s="119"/>
      <c r="J29" s="119"/>
      <c r="K29" s="120">
        <f>SUM(K30)</f>
        <v>4840487</v>
      </c>
    </row>
    <row r="30" spans="1:11" ht="30" x14ac:dyDescent="0.25">
      <c r="A30" s="300" t="s">
        <v>485</v>
      </c>
      <c r="B30" s="303" t="s">
        <v>486</v>
      </c>
      <c r="C30" s="301" t="s">
        <v>448</v>
      </c>
      <c r="D30" s="302"/>
      <c r="E30" s="302"/>
      <c r="F30" s="302"/>
      <c r="G30" s="301" t="s">
        <v>487</v>
      </c>
      <c r="H30" s="301"/>
      <c r="I30" s="301"/>
      <c r="J30" s="532" t="s">
        <v>488</v>
      </c>
      <c r="K30" s="305">
        <f>1200000+3640487</f>
        <v>4840487</v>
      </c>
    </row>
    <row r="31" spans="1:11" x14ac:dyDescent="0.25">
      <c r="A31" s="118" t="s">
        <v>191</v>
      </c>
      <c r="B31" s="119"/>
      <c r="C31" s="119"/>
      <c r="D31" s="125"/>
      <c r="E31" s="125"/>
      <c r="F31" s="125"/>
      <c r="G31" s="119"/>
      <c r="H31" s="119"/>
      <c r="I31" s="119"/>
      <c r="J31" s="119"/>
      <c r="K31" s="120">
        <f>SUM(K32:K35)</f>
        <v>58696138</v>
      </c>
    </row>
    <row r="32" spans="1:11" ht="30" x14ac:dyDescent="0.25">
      <c r="A32" s="537" t="s">
        <v>489</v>
      </c>
      <c r="B32" s="528" t="s">
        <v>490</v>
      </c>
      <c r="C32" s="535" t="s">
        <v>491</v>
      </c>
      <c r="D32" s="302"/>
      <c r="E32" s="302"/>
      <c r="F32" s="302"/>
      <c r="G32" s="553" t="s">
        <v>477</v>
      </c>
      <c r="H32" s="532"/>
      <c r="I32" s="532"/>
      <c r="J32" s="532" t="s">
        <v>471</v>
      </c>
      <c r="K32" s="305">
        <v>15374329</v>
      </c>
    </row>
    <row r="33" spans="1:11" ht="30" x14ac:dyDescent="0.25">
      <c r="A33" s="300" t="s">
        <v>492</v>
      </c>
      <c r="B33" s="303" t="s">
        <v>493</v>
      </c>
      <c r="C33" s="301"/>
      <c r="D33" s="302"/>
      <c r="E33" s="552">
        <v>0.05</v>
      </c>
      <c r="F33" s="552">
        <v>1</v>
      </c>
      <c r="G33" s="301"/>
      <c r="H33" s="187"/>
      <c r="I33" s="187"/>
      <c r="J33" s="532" t="s">
        <v>494</v>
      </c>
      <c r="K33" s="305">
        <f>10931672</f>
        <v>10931672</v>
      </c>
    </row>
    <row r="34" spans="1:11" ht="30" x14ac:dyDescent="0.25">
      <c r="A34" s="300" t="s">
        <v>495</v>
      </c>
      <c r="B34" s="303" t="s">
        <v>496</v>
      </c>
      <c r="C34" s="301"/>
      <c r="D34" s="302"/>
      <c r="E34" s="552">
        <v>0.05</v>
      </c>
      <c r="F34" s="552">
        <v>1</v>
      </c>
      <c r="G34" s="301"/>
      <c r="H34" s="187"/>
      <c r="I34" s="187"/>
      <c r="J34" s="532" t="s">
        <v>494</v>
      </c>
      <c r="K34" s="305">
        <v>18219452</v>
      </c>
    </row>
    <row r="35" spans="1:11" ht="30" x14ac:dyDescent="0.25">
      <c r="A35" s="300" t="s">
        <v>497</v>
      </c>
      <c r="B35" s="303" t="s">
        <v>493</v>
      </c>
      <c r="C35" s="301"/>
      <c r="D35" s="301"/>
      <c r="E35" s="552">
        <v>0.05</v>
      </c>
      <c r="F35" s="552">
        <v>1</v>
      </c>
      <c r="G35" s="301"/>
      <c r="H35" s="187"/>
      <c r="I35" s="187"/>
      <c r="J35" s="532" t="s">
        <v>498</v>
      </c>
      <c r="K35" s="305">
        <v>14170685</v>
      </c>
    </row>
    <row r="36" spans="1:11" x14ac:dyDescent="0.25">
      <c r="A36" s="133" t="s">
        <v>192</v>
      </c>
      <c r="B36" s="134"/>
      <c r="C36" s="134"/>
      <c r="D36" s="135"/>
      <c r="E36" s="135"/>
      <c r="F36" s="135"/>
      <c r="G36" s="134"/>
      <c r="H36" s="134"/>
      <c r="I36" s="134"/>
      <c r="J36" s="134"/>
      <c r="K36" s="136">
        <f>SUM(K37)</f>
        <v>2024383</v>
      </c>
    </row>
    <row r="37" spans="1:11" ht="45" x14ac:dyDescent="0.25">
      <c r="A37" s="148" t="s">
        <v>499</v>
      </c>
      <c r="B37" s="140" t="s">
        <v>500</v>
      </c>
      <c r="C37" s="140" t="s">
        <v>501</v>
      </c>
      <c r="D37" s="141"/>
      <c r="E37" s="141"/>
      <c r="F37" s="141"/>
      <c r="G37" s="140"/>
      <c r="H37" s="140"/>
      <c r="I37" s="140"/>
      <c r="J37" s="554" t="s">
        <v>502</v>
      </c>
      <c r="K37" s="307">
        <v>2024383</v>
      </c>
    </row>
    <row r="38" spans="1:11" x14ac:dyDescent="0.25">
      <c r="A38" s="118" t="s">
        <v>193</v>
      </c>
      <c r="B38" s="119"/>
      <c r="C38" s="119"/>
      <c r="D38" s="125"/>
      <c r="E38" s="125"/>
      <c r="F38" s="125"/>
      <c r="G38" s="119"/>
      <c r="H38" s="119"/>
      <c r="I38" s="119"/>
      <c r="J38" s="119"/>
      <c r="K38" s="120">
        <f>SUM(K39)</f>
        <v>178570199</v>
      </c>
    </row>
    <row r="39" spans="1:11" ht="30" x14ac:dyDescent="0.25">
      <c r="A39" s="300" t="s">
        <v>503</v>
      </c>
      <c r="B39" s="303" t="s">
        <v>504</v>
      </c>
      <c r="C39" s="301" t="s">
        <v>210</v>
      </c>
      <c r="D39" s="302">
        <v>0.1</v>
      </c>
      <c r="E39" s="302"/>
      <c r="F39" s="302"/>
      <c r="G39" s="301"/>
      <c r="H39" s="301"/>
      <c r="I39" s="301"/>
      <c r="J39" s="532" t="s">
        <v>505</v>
      </c>
      <c r="K39" s="305">
        <f>174116553+809754+1214632+2429260</f>
        <v>178570199</v>
      </c>
    </row>
    <row r="40" spans="1:11" x14ac:dyDescent="0.25">
      <c r="A40" s="149" t="s">
        <v>197</v>
      </c>
      <c r="B40" s="150"/>
      <c r="C40" s="150"/>
      <c r="D40" s="151"/>
      <c r="E40" s="151"/>
      <c r="F40" s="151"/>
      <c r="G40" s="150"/>
      <c r="H40" s="150"/>
      <c r="I40" s="150"/>
      <c r="J40" s="150"/>
      <c r="K40" s="152">
        <f>+K10+K11+K18+K21+K29+K31+K36+K38</f>
        <v>3484267233</v>
      </c>
    </row>
    <row r="41" spans="1:11" x14ac:dyDescent="0.25">
      <c r="A41" s="153"/>
      <c r="B41" s="154"/>
      <c r="C41" s="154"/>
      <c r="D41" s="154"/>
      <c r="E41" s="154"/>
      <c r="F41" s="154"/>
      <c r="G41" s="154"/>
      <c r="H41" s="154"/>
      <c r="I41" s="154"/>
      <c r="J41" s="154"/>
      <c r="K41" s="154"/>
    </row>
  </sheetData>
  <mergeCells count="11">
    <mergeCell ref="J8:J9"/>
    <mergeCell ref="K8:K9"/>
    <mergeCell ref="C23:I23"/>
    <mergeCell ref="H7:I7"/>
    <mergeCell ref="A8:A9"/>
    <mergeCell ref="B8:B9"/>
    <mergeCell ref="C8:C9"/>
    <mergeCell ref="D8:D9"/>
    <mergeCell ref="E8:F8"/>
    <mergeCell ref="G8:G9"/>
    <mergeCell ref="H8:I8"/>
  </mergeCells>
  <printOptions horizontalCentered="1"/>
  <pageMargins left="0" right="0" top="0" bottom="0" header="0" footer="0"/>
  <pageSetup paperSize="9" scale="4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80" zoomScaleNormal="80" workbookViewId="0">
      <selection activeCell="A45" sqref="A45"/>
    </sheetView>
  </sheetViews>
  <sheetFormatPr baseColWidth="10" defaultRowHeight="15" x14ac:dyDescent="0.25"/>
  <cols>
    <col min="1" max="1" width="56" style="312" customWidth="1"/>
    <col min="2" max="2" width="18.85546875" style="326" customWidth="1"/>
    <col min="3" max="3" width="16.85546875" style="326" customWidth="1"/>
    <col min="4" max="4" width="13.140625" style="316" customWidth="1"/>
    <col min="5" max="5" width="10.140625" style="316" bestFit="1" customWidth="1"/>
    <col min="6" max="6" width="12.5703125" style="316" customWidth="1"/>
    <col min="7" max="7" width="13.42578125" style="316" customWidth="1"/>
    <col min="8" max="8" width="10.28515625" style="316" bestFit="1" customWidth="1"/>
    <col min="9" max="9" width="12.42578125" style="316" bestFit="1" customWidth="1"/>
    <col min="10" max="10" width="62.140625" style="316" customWidth="1"/>
    <col min="11" max="11" width="21.85546875" style="331" customWidth="1"/>
    <col min="12" max="12" width="76.42578125" style="312" bestFit="1" customWidth="1"/>
    <col min="13" max="13" width="19" style="312" customWidth="1"/>
    <col min="14" max="14" width="19.28515625" style="312" customWidth="1"/>
    <col min="15" max="256" width="11.42578125" style="312"/>
    <col min="257" max="257" width="56" style="312" customWidth="1"/>
    <col min="258" max="258" width="18.85546875" style="312" customWidth="1"/>
    <col min="259" max="259" width="16.85546875" style="312" customWidth="1"/>
    <col min="260" max="260" width="13.140625" style="312" customWidth="1"/>
    <col min="261" max="261" width="10.140625" style="312" bestFit="1" customWidth="1"/>
    <col min="262" max="262" width="12.5703125" style="312" customWidth="1"/>
    <col min="263" max="263" width="13.42578125" style="312" customWidth="1"/>
    <col min="264" max="264" width="10.28515625" style="312" bestFit="1" customWidth="1"/>
    <col min="265" max="265" width="12.42578125" style="312" bestFit="1" customWidth="1"/>
    <col min="266" max="266" width="62.140625" style="312" customWidth="1"/>
    <col min="267" max="267" width="21.85546875" style="312" customWidth="1"/>
    <col min="268" max="268" width="76.42578125" style="312" bestFit="1" customWidth="1"/>
    <col min="269" max="269" width="19" style="312" customWidth="1"/>
    <col min="270" max="270" width="19.28515625" style="312" customWidth="1"/>
    <col min="271" max="512" width="11.42578125" style="312"/>
    <col min="513" max="513" width="56" style="312" customWidth="1"/>
    <col min="514" max="514" width="18.85546875" style="312" customWidth="1"/>
    <col min="515" max="515" width="16.85546875" style="312" customWidth="1"/>
    <col min="516" max="516" width="13.140625" style="312" customWidth="1"/>
    <col min="517" max="517" width="10.140625" style="312" bestFit="1" customWidth="1"/>
    <col min="518" max="518" width="12.5703125" style="312" customWidth="1"/>
    <col min="519" max="519" width="13.42578125" style="312" customWidth="1"/>
    <col min="520" max="520" width="10.28515625" style="312" bestFit="1" customWidth="1"/>
    <col min="521" max="521" width="12.42578125" style="312" bestFit="1" customWidth="1"/>
    <col min="522" max="522" width="62.140625" style="312" customWidth="1"/>
    <col min="523" max="523" width="21.85546875" style="312" customWidth="1"/>
    <col min="524" max="524" width="76.42578125" style="312" bestFit="1" customWidth="1"/>
    <col min="525" max="525" width="19" style="312" customWidth="1"/>
    <col min="526" max="526" width="19.28515625" style="312" customWidth="1"/>
    <col min="527" max="768" width="11.42578125" style="312"/>
    <col min="769" max="769" width="56" style="312" customWidth="1"/>
    <col min="770" max="770" width="18.85546875" style="312" customWidth="1"/>
    <col min="771" max="771" width="16.85546875" style="312" customWidth="1"/>
    <col min="772" max="772" width="13.140625" style="312" customWidth="1"/>
    <col min="773" max="773" width="10.140625" style="312" bestFit="1" customWidth="1"/>
    <col min="774" max="774" width="12.5703125" style="312" customWidth="1"/>
    <col min="775" max="775" width="13.42578125" style="312" customWidth="1"/>
    <col min="776" max="776" width="10.28515625" style="312" bestFit="1" customWidth="1"/>
    <col min="777" max="777" width="12.42578125" style="312" bestFit="1" customWidth="1"/>
    <col min="778" max="778" width="62.140625" style="312" customWidth="1"/>
    <col min="779" max="779" width="21.85546875" style="312" customWidth="1"/>
    <col min="780" max="780" width="76.42578125" style="312" bestFit="1" customWidth="1"/>
    <col min="781" max="781" width="19" style="312" customWidth="1"/>
    <col min="782" max="782" width="19.28515625" style="312" customWidth="1"/>
    <col min="783" max="1024" width="11.42578125" style="312"/>
    <col min="1025" max="1025" width="56" style="312" customWidth="1"/>
    <col min="1026" max="1026" width="18.85546875" style="312" customWidth="1"/>
    <col min="1027" max="1027" width="16.85546875" style="312" customWidth="1"/>
    <col min="1028" max="1028" width="13.140625" style="312" customWidth="1"/>
    <col min="1029" max="1029" width="10.140625" style="312" bestFit="1" customWidth="1"/>
    <col min="1030" max="1030" width="12.5703125" style="312" customWidth="1"/>
    <col min="1031" max="1031" width="13.42578125" style="312" customWidth="1"/>
    <col min="1032" max="1032" width="10.28515625" style="312" bestFit="1" customWidth="1"/>
    <col min="1033" max="1033" width="12.42578125" style="312" bestFit="1" customWidth="1"/>
    <col min="1034" max="1034" width="62.140625" style="312" customWidth="1"/>
    <col min="1035" max="1035" width="21.85546875" style="312" customWidth="1"/>
    <col min="1036" max="1036" width="76.42578125" style="312" bestFit="1" customWidth="1"/>
    <col min="1037" max="1037" width="19" style="312" customWidth="1"/>
    <col min="1038" max="1038" width="19.28515625" style="312" customWidth="1"/>
    <col min="1039" max="1280" width="11.42578125" style="312"/>
    <col min="1281" max="1281" width="56" style="312" customWidth="1"/>
    <col min="1282" max="1282" width="18.85546875" style="312" customWidth="1"/>
    <col min="1283" max="1283" width="16.85546875" style="312" customWidth="1"/>
    <col min="1284" max="1284" width="13.140625" style="312" customWidth="1"/>
    <col min="1285" max="1285" width="10.140625" style="312" bestFit="1" customWidth="1"/>
    <col min="1286" max="1286" width="12.5703125" style="312" customWidth="1"/>
    <col min="1287" max="1287" width="13.42578125" style="312" customWidth="1"/>
    <col min="1288" max="1288" width="10.28515625" style="312" bestFit="1" customWidth="1"/>
    <col min="1289" max="1289" width="12.42578125" style="312" bestFit="1" customWidth="1"/>
    <col min="1290" max="1290" width="62.140625" style="312" customWidth="1"/>
    <col min="1291" max="1291" width="21.85546875" style="312" customWidth="1"/>
    <col min="1292" max="1292" width="76.42578125" style="312" bestFit="1" customWidth="1"/>
    <col min="1293" max="1293" width="19" style="312" customWidth="1"/>
    <col min="1294" max="1294" width="19.28515625" style="312" customWidth="1"/>
    <col min="1295" max="1536" width="11.42578125" style="312"/>
    <col min="1537" max="1537" width="56" style="312" customWidth="1"/>
    <col min="1538" max="1538" width="18.85546875" style="312" customWidth="1"/>
    <col min="1539" max="1539" width="16.85546875" style="312" customWidth="1"/>
    <col min="1540" max="1540" width="13.140625" style="312" customWidth="1"/>
    <col min="1541" max="1541" width="10.140625" style="312" bestFit="1" customWidth="1"/>
    <col min="1542" max="1542" width="12.5703125" style="312" customWidth="1"/>
    <col min="1543" max="1543" width="13.42578125" style="312" customWidth="1"/>
    <col min="1544" max="1544" width="10.28515625" style="312" bestFit="1" customWidth="1"/>
    <col min="1545" max="1545" width="12.42578125" style="312" bestFit="1" customWidth="1"/>
    <col min="1546" max="1546" width="62.140625" style="312" customWidth="1"/>
    <col min="1547" max="1547" width="21.85546875" style="312" customWidth="1"/>
    <col min="1548" max="1548" width="76.42578125" style="312" bestFit="1" customWidth="1"/>
    <col min="1549" max="1549" width="19" style="312" customWidth="1"/>
    <col min="1550" max="1550" width="19.28515625" style="312" customWidth="1"/>
    <col min="1551" max="1792" width="11.42578125" style="312"/>
    <col min="1793" max="1793" width="56" style="312" customWidth="1"/>
    <col min="1794" max="1794" width="18.85546875" style="312" customWidth="1"/>
    <col min="1795" max="1795" width="16.85546875" style="312" customWidth="1"/>
    <col min="1796" max="1796" width="13.140625" style="312" customWidth="1"/>
    <col min="1797" max="1797" width="10.140625" style="312" bestFit="1" customWidth="1"/>
    <col min="1798" max="1798" width="12.5703125" style="312" customWidth="1"/>
    <col min="1799" max="1799" width="13.42578125" style="312" customWidth="1"/>
    <col min="1800" max="1800" width="10.28515625" style="312" bestFit="1" customWidth="1"/>
    <col min="1801" max="1801" width="12.42578125" style="312" bestFit="1" customWidth="1"/>
    <col min="1802" max="1802" width="62.140625" style="312" customWidth="1"/>
    <col min="1803" max="1803" width="21.85546875" style="312" customWidth="1"/>
    <col min="1804" max="1804" width="76.42578125" style="312" bestFit="1" customWidth="1"/>
    <col min="1805" max="1805" width="19" style="312" customWidth="1"/>
    <col min="1806" max="1806" width="19.28515625" style="312" customWidth="1"/>
    <col min="1807" max="2048" width="11.42578125" style="312"/>
    <col min="2049" max="2049" width="56" style="312" customWidth="1"/>
    <col min="2050" max="2050" width="18.85546875" style="312" customWidth="1"/>
    <col min="2051" max="2051" width="16.85546875" style="312" customWidth="1"/>
    <col min="2052" max="2052" width="13.140625" style="312" customWidth="1"/>
    <col min="2053" max="2053" width="10.140625" style="312" bestFit="1" customWidth="1"/>
    <col min="2054" max="2054" width="12.5703125" style="312" customWidth="1"/>
    <col min="2055" max="2055" width="13.42578125" style="312" customWidth="1"/>
    <col min="2056" max="2056" width="10.28515625" style="312" bestFit="1" customWidth="1"/>
    <col min="2057" max="2057" width="12.42578125" style="312" bestFit="1" customWidth="1"/>
    <col min="2058" max="2058" width="62.140625" style="312" customWidth="1"/>
    <col min="2059" max="2059" width="21.85546875" style="312" customWidth="1"/>
    <col min="2060" max="2060" width="76.42578125" style="312" bestFit="1" customWidth="1"/>
    <col min="2061" max="2061" width="19" style="312" customWidth="1"/>
    <col min="2062" max="2062" width="19.28515625" style="312" customWidth="1"/>
    <col min="2063" max="2304" width="11.42578125" style="312"/>
    <col min="2305" max="2305" width="56" style="312" customWidth="1"/>
    <col min="2306" max="2306" width="18.85546875" style="312" customWidth="1"/>
    <col min="2307" max="2307" width="16.85546875" style="312" customWidth="1"/>
    <col min="2308" max="2308" width="13.140625" style="312" customWidth="1"/>
    <col min="2309" max="2309" width="10.140625" style="312" bestFit="1" customWidth="1"/>
    <col min="2310" max="2310" width="12.5703125" style="312" customWidth="1"/>
    <col min="2311" max="2311" width="13.42578125" style="312" customWidth="1"/>
    <col min="2312" max="2312" width="10.28515625" style="312" bestFit="1" customWidth="1"/>
    <col min="2313" max="2313" width="12.42578125" style="312" bestFit="1" customWidth="1"/>
    <col min="2314" max="2314" width="62.140625" style="312" customWidth="1"/>
    <col min="2315" max="2315" width="21.85546875" style="312" customWidth="1"/>
    <col min="2316" max="2316" width="76.42578125" style="312" bestFit="1" customWidth="1"/>
    <col min="2317" max="2317" width="19" style="312" customWidth="1"/>
    <col min="2318" max="2318" width="19.28515625" style="312" customWidth="1"/>
    <col min="2319" max="2560" width="11.42578125" style="312"/>
    <col min="2561" max="2561" width="56" style="312" customWidth="1"/>
    <col min="2562" max="2562" width="18.85546875" style="312" customWidth="1"/>
    <col min="2563" max="2563" width="16.85546875" style="312" customWidth="1"/>
    <col min="2564" max="2564" width="13.140625" style="312" customWidth="1"/>
    <col min="2565" max="2565" width="10.140625" style="312" bestFit="1" customWidth="1"/>
    <col min="2566" max="2566" width="12.5703125" style="312" customWidth="1"/>
    <col min="2567" max="2567" width="13.42578125" style="312" customWidth="1"/>
    <col min="2568" max="2568" width="10.28515625" style="312" bestFit="1" customWidth="1"/>
    <col min="2569" max="2569" width="12.42578125" style="312" bestFit="1" customWidth="1"/>
    <col min="2570" max="2570" width="62.140625" style="312" customWidth="1"/>
    <col min="2571" max="2571" width="21.85546875" style="312" customWidth="1"/>
    <col min="2572" max="2572" width="76.42578125" style="312" bestFit="1" customWidth="1"/>
    <col min="2573" max="2573" width="19" style="312" customWidth="1"/>
    <col min="2574" max="2574" width="19.28515625" style="312" customWidth="1"/>
    <col min="2575" max="2816" width="11.42578125" style="312"/>
    <col min="2817" max="2817" width="56" style="312" customWidth="1"/>
    <col min="2818" max="2818" width="18.85546875" style="312" customWidth="1"/>
    <col min="2819" max="2819" width="16.85546875" style="312" customWidth="1"/>
    <col min="2820" max="2820" width="13.140625" style="312" customWidth="1"/>
    <col min="2821" max="2821" width="10.140625" style="312" bestFit="1" customWidth="1"/>
    <col min="2822" max="2822" width="12.5703125" style="312" customWidth="1"/>
    <col min="2823" max="2823" width="13.42578125" style="312" customWidth="1"/>
    <col min="2824" max="2824" width="10.28515625" style="312" bestFit="1" customWidth="1"/>
    <col min="2825" max="2825" width="12.42578125" style="312" bestFit="1" customWidth="1"/>
    <col min="2826" max="2826" width="62.140625" style="312" customWidth="1"/>
    <col min="2827" max="2827" width="21.85546875" style="312" customWidth="1"/>
    <col min="2828" max="2828" width="76.42578125" style="312" bestFit="1" customWidth="1"/>
    <col min="2829" max="2829" width="19" style="312" customWidth="1"/>
    <col min="2830" max="2830" width="19.28515625" style="312" customWidth="1"/>
    <col min="2831" max="3072" width="11.42578125" style="312"/>
    <col min="3073" max="3073" width="56" style="312" customWidth="1"/>
    <col min="3074" max="3074" width="18.85546875" style="312" customWidth="1"/>
    <col min="3075" max="3075" width="16.85546875" style="312" customWidth="1"/>
    <col min="3076" max="3076" width="13.140625" style="312" customWidth="1"/>
    <col min="3077" max="3077" width="10.140625" style="312" bestFit="1" customWidth="1"/>
    <col min="3078" max="3078" width="12.5703125" style="312" customWidth="1"/>
    <col min="3079" max="3079" width="13.42578125" style="312" customWidth="1"/>
    <col min="3080" max="3080" width="10.28515625" style="312" bestFit="1" customWidth="1"/>
    <col min="3081" max="3081" width="12.42578125" style="312" bestFit="1" customWidth="1"/>
    <col min="3082" max="3082" width="62.140625" style="312" customWidth="1"/>
    <col min="3083" max="3083" width="21.85546875" style="312" customWidth="1"/>
    <col min="3084" max="3084" width="76.42578125" style="312" bestFit="1" customWidth="1"/>
    <col min="3085" max="3085" width="19" style="312" customWidth="1"/>
    <col min="3086" max="3086" width="19.28515625" style="312" customWidth="1"/>
    <col min="3087" max="3328" width="11.42578125" style="312"/>
    <col min="3329" max="3329" width="56" style="312" customWidth="1"/>
    <col min="3330" max="3330" width="18.85546875" style="312" customWidth="1"/>
    <col min="3331" max="3331" width="16.85546875" style="312" customWidth="1"/>
    <col min="3332" max="3332" width="13.140625" style="312" customWidth="1"/>
    <col min="3333" max="3333" width="10.140625" style="312" bestFit="1" customWidth="1"/>
    <col min="3334" max="3334" width="12.5703125" style="312" customWidth="1"/>
    <col min="3335" max="3335" width="13.42578125" style="312" customWidth="1"/>
    <col min="3336" max="3336" width="10.28515625" style="312" bestFit="1" customWidth="1"/>
    <col min="3337" max="3337" width="12.42578125" style="312" bestFit="1" customWidth="1"/>
    <col min="3338" max="3338" width="62.140625" style="312" customWidth="1"/>
    <col min="3339" max="3339" width="21.85546875" style="312" customWidth="1"/>
    <col min="3340" max="3340" width="76.42578125" style="312" bestFit="1" customWidth="1"/>
    <col min="3341" max="3341" width="19" style="312" customWidth="1"/>
    <col min="3342" max="3342" width="19.28515625" style="312" customWidth="1"/>
    <col min="3343" max="3584" width="11.42578125" style="312"/>
    <col min="3585" max="3585" width="56" style="312" customWidth="1"/>
    <col min="3586" max="3586" width="18.85546875" style="312" customWidth="1"/>
    <col min="3587" max="3587" width="16.85546875" style="312" customWidth="1"/>
    <col min="3588" max="3588" width="13.140625" style="312" customWidth="1"/>
    <col min="3589" max="3589" width="10.140625" style="312" bestFit="1" customWidth="1"/>
    <col min="3590" max="3590" width="12.5703125" style="312" customWidth="1"/>
    <col min="3591" max="3591" width="13.42578125" style="312" customWidth="1"/>
    <col min="3592" max="3592" width="10.28515625" style="312" bestFit="1" customWidth="1"/>
    <col min="3593" max="3593" width="12.42578125" style="312" bestFit="1" customWidth="1"/>
    <col min="3594" max="3594" width="62.140625" style="312" customWidth="1"/>
    <col min="3595" max="3595" width="21.85546875" style="312" customWidth="1"/>
    <col min="3596" max="3596" width="76.42578125" style="312" bestFit="1" customWidth="1"/>
    <col min="3597" max="3597" width="19" style="312" customWidth="1"/>
    <col min="3598" max="3598" width="19.28515625" style="312" customWidth="1"/>
    <col min="3599" max="3840" width="11.42578125" style="312"/>
    <col min="3841" max="3841" width="56" style="312" customWidth="1"/>
    <col min="3842" max="3842" width="18.85546875" style="312" customWidth="1"/>
    <col min="3843" max="3843" width="16.85546875" style="312" customWidth="1"/>
    <col min="3844" max="3844" width="13.140625" style="312" customWidth="1"/>
    <col min="3845" max="3845" width="10.140625" style="312" bestFit="1" customWidth="1"/>
    <col min="3846" max="3846" width="12.5703125" style="312" customWidth="1"/>
    <col min="3847" max="3847" width="13.42578125" style="312" customWidth="1"/>
    <col min="3848" max="3848" width="10.28515625" style="312" bestFit="1" customWidth="1"/>
    <col min="3849" max="3849" width="12.42578125" style="312" bestFit="1" customWidth="1"/>
    <col min="3850" max="3850" width="62.140625" style="312" customWidth="1"/>
    <col min="3851" max="3851" width="21.85546875" style="312" customWidth="1"/>
    <col min="3852" max="3852" width="76.42578125" style="312" bestFit="1" customWidth="1"/>
    <col min="3853" max="3853" width="19" style="312" customWidth="1"/>
    <col min="3854" max="3854" width="19.28515625" style="312" customWidth="1"/>
    <col min="3855" max="4096" width="11.42578125" style="312"/>
    <col min="4097" max="4097" width="56" style="312" customWidth="1"/>
    <col min="4098" max="4098" width="18.85546875" style="312" customWidth="1"/>
    <col min="4099" max="4099" width="16.85546875" style="312" customWidth="1"/>
    <col min="4100" max="4100" width="13.140625" style="312" customWidth="1"/>
    <col min="4101" max="4101" width="10.140625" style="312" bestFit="1" customWidth="1"/>
    <col min="4102" max="4102" width="12.5703125" style="312" customWidth="1"/>
    <col min="4103" max="4103" width="13.42578125" style="312" customWidth="1"/>
    <col min="4104" max="4104" width="10.28515625" style="312" bestFit="1" customWidth="1"/>
    <col min="4105" max="4105" width="12.42578125" style="312" bestFit="1" customWidth="1"/>
    <col min="4106" max="4106" width="62.140625" style="312" customWidth="1"/>
    <col min="4107" max="4107" width="21.85546875" style="312" customWidth="1"/>
    <col min="4108" max="4108" width="76.42578125" style="312" bestFit="1" customWidth="1"/>
    <col min="4109" max="4109" width="19" style="312" customWidth="1"/>
    <col min="4110" max="4110" width="19.28515625" style="312" customWidth="1"/>
    <col min="4111" max="4352" width="11.42578125" style="312"/>
    <col min="4353" max="4353" width="56" style="312" customWidth="1"/>
    <col min="4354" max="4354" width="18.85546875" style="312" customWidth="1"/>
    <col min="4355" max="4355" width="16.85546875" style="312" customWidth="1"/>
    <col min="4356" max="4356" width="13.140625" style="312" customWidth="1"/>
    <col min="4357" max="4357" width="10.140625" style="312" bestFit="1" customWidth="1"/>
    <col min="4358" max="4358" width="12.5703125" style="312" customWidth="1"/>
    <col min="4359" max="4359" width="13.42578125" style="312" customWidth="1"/>
    <col min="4360" max="4360" width="10.28515625" style="312" bestFit="1" customWidth="1"/>
    <col min="4361" max="4361" width="12.42578125" style="312" bestFit="1" customWidth="1"/>
    <col min="4362" max="4362" width="62.140625" style="312" customWidth="1"/>
    <col min="4363" max="4363" width="21.85546875" style="312" customWidth="1"/>
    <col min="4364" max="4364" width="76.42578125" style="312" bestFit="1" customWidth="1"/>
    <col min="4365" max="4365" width="19" style="312" customWidth="1"/>
    <col min="4366" max="4366" width="19.28515625" style="312" customWidth="1"/>
    <col min="4367" max="4608" width="11.42578125" style="312"/>
    <col min="4609" max="4609" width="56" style="312" customWidth="1"/>
    <col min="4610" max="4610" width="18.85546875" style="312" customWidth="1"/>
    <col min="4611" max="4611" width="16.85546875" style="312" customWidth="1"/>
    <col min="4612" max="4612" width="13.140625" style="312" customWidth="1"/>
    <col min="4613" max="4613" width="10.140625" style="312" bestFit="1" customWidth="1"/>
    <col min="4614" max="4614" width="12.5703125" style="312" customWidth="1"/>
    <col min="4615" max="4615" width="13.42578125" style="312" customWidth="1"/>
    <col min="4616" max="4616" width="10.28515625" style="312" bestFit="1" customWidth="1"/>
    <col min="4617" max="4617" width="12.42578125" style="312" bestFit="1" customWidth="1"/>
    <col min="4618" max="4618" width="62.140625" style="312" customWidth="1"/>
    <col min="4619" max="4619" width="21.85546875" style="312" customWidth="1"/>
    <col min="4620" max="4620" width="76.42578125" style="312" bestFit="1" customWidth="1"/>
    <col min="4621" max="4621" width="19" style="312" customWidth="1"/>
    <col min="4622" max="4622" width="19.28515625" style="312" customWidth="1"/>
    <col min="4623" max="4864" width="11.42578125" style="312"/>
    <col min="4865" max="4865" width="56" style="312" customWidth="1"/>
    <col min="4866" max="4866" width="18.85546875" style="312" customWidth="1"/>
    <col min="4867" max="4867" width="16.85546875" style="312" customWidth="1"/>
    <col min="4868" max="4868" width="13.140625" style="312" customWidth="1"/>
    <col min="4869" max="4869" width="10.140625" style="312" bestFit="1" customWidth="1"/>
    <col min="4870" max="4870" width="12.5703125" style="312" customWidth="1"/>
    <col min="4871" max="4871" width="13.42578125" style="312" customWidth="1"/>
    <col min="4872" max="4872" width="10.28515625" style="312" bestFit="1" customWidth="1"/>
    <col min="4873" max="4873" width="12.42578125" style="312" bestFit="1" customWidth="1"/>
    <col min="4874" max="4874" width="62.140625" style="312" customWidth="1"/>
    <col min="4875" max="4875" width="21.85546875" style="312" customWidth="1"/>
    <col min="4876" max="4876" width="76.42578125" style="312" bestFit="1" customWidth="1"/>
    <col min="4877" max="4877" width="19" style="312" customWidth="1"/>
    <col min="4878" max="4878" width="19.28515625" style="312" customWidth="1"/>
    <col min="4879" max="5120" width="11.42578125" style="312"/>
    <col min="5121" max="5121" width="56" style="312" customWidth="1"/>
    <col min="5122" max="5122" width="18.85546875" style="312" customWidth="1"/>
    <col min="5123" max="5123" width="16.85546875" style="312" customWidth="1"/>
    <col min="5124" max="5124" width="13.140625" style="312" customWidth="1"/>
    <col min="5125" max="5125" width="10.140625" style="312" bestFit="1" customWidth="1"/>
    <col min="5126" max="5126" width="12.5703125" style="312" customWidth="1"/>
    <col min="5127" max="5127" width="13.42578125" style="312" customWidth="1"/>
    <col min="5128" max="5128" width="10.28515625" style="312" bestFit="1" customWidth="1"/>
    <col min="5129" max="5129" width="12.42578125" style="312" bestFit="1" customWidth="1"/>
    <col min="5130" max="5130" width="62.140625" style="312" customWidth="1"/>
    <col min="5131" max="5131" width="21.85546875" style="312" customWidth="1"/>
    <col min="5132" max="5132" width="76.42578125" style="312" bestFit="1" customWidth="1"/>
    <col min="5133" max="5133" width="19" style="312" customWidth="1"/>
    <col min="5134" max="5134" width="19.28515625" style="312" customWidth="1"/>
    <col min="5135" max="5376" width="11.42578125" style="312"/>
    <col min="5377" max="5377" width="56" style="312" customWidth="1"/>
    <col min="5378" max="5378" width="18.85546875" style="312" customWidth="1"/>
    <col min="5379" max="5379" width="16.85546875" style="312" customWidth="1"/>
    <col min="5380" max="5380" width="13.140625" style="312" customWidth="1"/>
    <col min="5381" max="5381" width="10.140625" style="312" bestFit="1" customWidth="1"/>
    <col min="5382" max="5382" width="12.5703125" style="312" customWidth="1"/>
    <col min="5383" max="5383" width="13.42578125" style="312" customWidth="1"/>
    <col min="5384" max="5384" width="10.28515625" style="312" bestFit="1" customWidth="1"/>
    <col min="5385" max="5385" width="12.42578125" style="312" bestFit="1" customWidth="1"/>
    <col min="5386" max="5386" width="62.140625" style="312" customWidth="1"/>
    <col min="5387" max="5387" width="21.85546875" style="312" customWidth="1"/>
    <col min="5388" max="5388" width="76.42578125" style="312" bestFit="1" customWidth="1"/>
    <col min="5389" max="5389" width="19" style="312" customWidth="1"/>
    <col min="5390" max="5390" width="19.28515625" style="312" customWidth="1"/>
    <col min="5391" max="5632" width="11.42578125" style="312"/>
    <col min="5633" max="5633" width="56" style="312" customWidth="1"/>
    <col min="5634" max="5634" width="18.85546875" style="312" customWidth="1"/>
    <col min="5635" max="5635" width="16.85546875" style="312" customWidth="1"/>
    <col min="5636" max="5636" width="13.140625" style="312" customWidth="1"/>
    <col min="5637" max="5637" width="10.140625" style="312" bestFit="1" customWidth="1"/>
    <col min="5638" max="5638" width="12.5703125" style="312" customWidth="1"/>
    <col min="5639" max="5639" width="13.42578125" style="312" customWidth="1"/>
    <col min="5640" max="5640" width="10.28515625" style="312" bestFit="1" customWidth="1"/>
    <col min="5641" max="5641" width="12.42578125" style="312" bestFit="1" customWidth="1"/>
    <col min="5642" max="5642" width="62.140625" style="312" customWidth="1"/>
    <col min="5643" max="5643" width="21.85546875" style="312" customWidth="1"/>
    <col min="5644" max="5644" width="76.42578125" style="312" bestFit="1" customWidth="1"/>
    <col min="5645" max="5645" width="19" style="312" customWidth="1"/>
    <col min="5646" max="5646" width="19.28515625" style="312" customWidth="1"/>
    <col min="5647" max="5888" width="11.42578125" style="312"/>
    <col min="5889" max="5889" width="56" style="312" customWidth="1"/>
    <col min="5890" max="5890" width="18.85546875" style="312" customWidth="1"/>
    <col min="5891" max="5891" width="16.85546875" style="312" customWidth="1"/>
    <col min="5892" max="5892" width="13.140625" style="312" customWidth="1"/>
    <col min="5893" max="5893" width="10.140625" style="312" bestFit="1" customWidth="1"/>
    <col min="5894" max="5894" width="12.5703125" style="312" customWidth="1"/>
    <col min="5895" max="5895" width="13.42578125" style="312" customWidth="1"/>
    <col min="5896" max="5896" width="10.28515625" style="312" bestFit="1" customWidth="1"/>
    <col min="5897" max="5897" width="12.42578125" style="312" bestFit="1" customWidth="1"/>
    <col min="5898" max="5898" width="62.140625" style="312" customWidth="1"/>
    <col min="5899" max="5899" width="21.85546875" style="312" customWidth="1"/>
    <col min="5900" max="5900" width="76.42578125" style="312" bestFit="1" customWidth="1"/>
    <col min="5901" max="5901" width="19" style="312" customWidth="1"/>
    <col min="5902" max="5902" width="19.28515625" style="312" customWidth="1"/>
    <col min="5903" max="6144" width="11.42578125" style="312"/>
    <col min="6145" max="6145" width="56" style="312" customWidth="1"/>
    <col min="6146" max="6146" width="18.85546875" style="312" customWidth="1"/>
    <col min="6147" max="6147" width="16.85546875" style="312" customWidth="1"/>
    <col min="6148" max="6148" width="13.140625" style="312" customWidth="1"/>
    <col min="6149" max="6149" width="10.140625" style="312" bestFit="1" customWidth="1"/>
    <col min="6150" max="6150" width="12.5703125" style="312" customWidth="1"/>
    <col min="6151" max="6151" width="13.42578125" style="312" customWidth="1"/>
    <col min="6152" max="6152" width="10.28515625" style="312" bestFit="1" customWidth="1"/>
    <col min="6153" max="6153" width="12.42578125" style="312" bestFit="1" customWidth="1"/>
    <col min="6154" max="6154" width="62.140625" style="312" customWidth="1"/>
    <col min="6155" max="6155" width="21.85546875" style="312" customWidth="1"/>
    <col min="6156" max="6156" width="76.42578125" style="312" bestFit="1" customWidth="1"/>
    <col min="6157" max="6157" width="19" style="312" customWidth="1"/>
    <col min="6158" max="6158" width="19.28515625" style="312" customWidth="1"/>
    <col min="6159" max="6400" width="11.42578125" style="312"/>
    <col min="6401" max="6401" width="56" style="312" customWidth="1"/>
    <col min="6402" max="6402" width="18.85546875" style="312" customWidth="1"/>
    <col min="6403" max="6403" width="16.85546875" style="312" customWidth="1"/>
    <col min="6404" max="6404" width="13.140625" style="312" customWidth="1"/>
    <col min="6405" max="6405" width="10.140625" style="312" bestFit="1" customWidth="1"/>
    <col min="6406" max="6406" width="12.5703125" style="312" customWidth="1"/>
    <col min="6407" max="6407" width="13.42578125" style="312" customWidth="1"/>
    <col min="6408" max="6408" width="10.28515625" style="312" bestFit="1" customWidth="1"/>
    <col min="6409" max="6409" width="12.42578125" style="312" bestFit="1" customWidth="1"/>
    <col min="6410" max="6410" width="62.140625" style="312" customWidth="1"/>
    <col min="6411" max="6411" width="21.85546875" style="312" customWidth="1"/>
    <col min="6412" max="6412" width="76.42578125" style="312" bestFit="1" customWidth="1"/>
    <col min="6413" max="6413" width="19" style="312" customWidth="1"/>
    <col min="6414" max="6414" width="19.28515625" style="312" customWidth="1"/>
    <col min="6415" max="6656" width="11.42578125" style="312"/>
    <col min="6657" max="6657" width="56" style="312" customWidth="1"/>
    <col min="6658" max="6658" width="18.85546875" style="312" customWidth="1"/>
    <col min="6659" max="6659" width="16.85546875" style="312" customWidth="1"/>
    <col min="6660" max="6660" width="13.140625" style="312" customWidth="1"/>
    <col min="6661" max="6661" width="10.140625" style="312" bestFit="1" customWidth="1"/>
    <col min="6662" max="6662" width="12.5703125" style="312" customWidth="1"/>
    <col min="6663" max="6663" width="13.42578125" style="312" customWidth="1"/>
    <col min="6664" max="6664" width="10.28515625" style="312" bestFit="1" customWidth="1"/>
    <col min="6665" max="6665" width="12.42578125" style="312" bestFit="1" customWidth="1"/>
    <col min="6666" max="6666" width="62.140625" style="312" customWidth="1"/>
    <col min="6667" max="6667" width="21.85546875" style="312" customWidth="1"/>
    <col min="6668" max="6668" width="76.42578125" style="312" bestFit="1" customWidth="1"/>
    <col min="6669" max="6669" width="19" style="312" customWidth="1"/>
    <col min="6670" max="6670" width="19.28515625" style="312" customWidth="1"/>
    <col min="6671" max="6912" width="11.42578125" style="312"/>
    <col min="6913" max="6913" width="56" style="312" customWidth="1"/>
    <col min="6914" max="6914" width="18.85546875" style="312" customWidth="1"/>
    <col min="6915" max="6915" width="16.85546875" style="312" customWidth="1"/>
    <col min="6916" max="6916" width="13.140625" style="312" customWidth="1"/>
    <col min="6917" max="6917" width="10.140625" style="312" bestFit="1" customWidth="1"/>
    <col min="6918" max="6918" width="12.5703125" style="312" customWidth="1"/>
    <col min="6919" max="6919" width="13.42578125" style="312" customWidth="1"/>
    <col min="6920" max="6920" width="10.28515625" style="312" bestFit="1" customWidth="1"/>
    <col min="6921" max="6921" width="12.42578125" style="312" bestFit="1" customWidth="1"/>
    <col min="6922" max="6922" width="62.140625" style="312" customWidth="1"/>
    <col min="6923" max="6923" width="21.85546875" style="312" customWidth="1"/>
    <col min="6924" max="6924" width="76.42578125" style="312" bestFit="1" customWidth="1"/>
    <col min="6925" max="6925" width="19" style="312" customWidth="1"/>
    <col min="6926" max="6926" width="19.28515625" style="312" customWidth="1"/>
    <col min="6927" max="7168" width="11.42578125" style="312"/>
    <col min="7169" max="7169" width="56" style="312" customWidth="1"/>
    <col min="7170" max="7170" width="18.85546875" style="312" customWidth="1"/>
    <col min="7171" max="7171" width="16.85546875" style="312" customWidth="1"/>
    <col min="7172" max="7172" width="13.140625" style="312" customWidth="1"/>
    <col min="7173" max="7173" width="10.140625" style="312" bestFit="1" customWidth="1"/>
    <col min="7174" max="7174" width="12.5703125" style="312" customWidth="1"/>
    <col min="7175" max="7175" width="13.42578125" style="312" customWidth="1"/>
    <col min="7176" max="7176" width="10.28515625" style="312" bestFit="1" customWidth="1"/>
    <col min="7177" max="7177" width="12.42578125" style="312" bestFit="1" customWidth="1"/>
    <col min="7178" max="7178" width="62.140625" style="312" customWidth="1"/>
    <col min="7179" max="7179" width="21.85546875" style="312" customWidth="1"/>
    <col min="7180" max="7180" width="76.42578125" style="312" bestFit="1" customWidth="1"/>
    <col min="7181" max="7181" width="19" style="312" customWidth="1"/>
    <col min="7182" max="7182" width="19.28515625" style="312" customWidth="1"/>
    <col min="7183" max="7424" width="11.42578125" style="312"/>
    <col min="7425" max="7425" width="56" style="312" customWidth="1"/>
    <col min="7426" max="7426" width="18.85546875" style="312" customWidth="1"/>
    <col min="7427" max="7427" width="16.85546875" style="312" customWidth="1"/>
    <col min="7428" max="7428" width="13.140625" style="312" customWidth="1"/>
    <col min="7429" max="7429" width="10.140625" style="312" bestFit="1" customWidth="1"/>
    <col min="7430" max="7430" width="12.5703125" style="312" customWidth="1"/>
    <col min="7431" max="7431" width="13.42578125" style="312" customWidth="1"/>
    <col min="7432" max="7432" width="10.28515625" style="312" bestFit="1" customWidth="1"/>
    <col min="7433" max="7433" width="12.42578125" style="312" bestFit="1" customWidth="1"/>
    <col min="7434" max="7434" width="62.140625" style="312" customWidth="1"/>
    <col min="7435" max="7435" width="21.85546875" style="312" customWidth="1"/>
    <col min="7436" max="7436" width="76.42578125" style="312" bestFit="1" customWidth="1"/>
    <col min="7437" max="7437" width="19" style="312" customWidth="1"/>
    <col min="7438" max="7438" width="19.28515625" style="312" customWidth="1"/>
    <col min="7439" max="7680" width="11.42578125" style="312"/>
    <col min="7681" max="7681" width="56" style="312" customWidth="1"/>
    <col min="7682" max="7682" width="18.85546875" style="312" customWidth="1"/>
    <col min="7683" max="7683" width="16.85546875" style="312" customWidth="1"/>
    <col min="7684" max="7684" width="13.140625" style="312" customWidth="1"/>
    <col min="7685" max="7685" width="10.140625" style="312" bestFit="1" customWidth="1"/>
    <col min="7686" max="7686" width="12.5703125" style="312" customWidth="1"/>
    <col min="7687" max="7687" width="13.42578125" style="312" customWidth="1"/>
    <col min="7688" max="7688" width="10.28515625" style="312" bestFit="1" customWidth="1"/>
    <col min="7689" max="7689" width="12.42578125" style="312" bestFit="1" customWidth="1"/>
    <col min="7690" max="7690" width="62.140625" style="312" customWidth="1"/>
    <col min="7691" max="7691" width="21.85546875" style="312" customWidth="1"/>
    <col min="7692" max="7692" width="76.42578125" style="312" bestFit="1" customWidth="1"/>
    <col min="7693" max="7693" width="19" style="312" customWidth="1"/>
    <col min="7694" max="7694" width="19.28515625" style="312" customWidth="1"/>
    <col min="7695" max="7936" width="11.42578125" style="312"/>
    <col min="7937" max="7937" width="56" style="312" customWidth="1"/>
    <col min="7938" max="7938" width="18.85546875" style="312" customWidth="1"/>
    <col min="7939" max="7939" width="16.85546875" style="312" customWidth="1"/>
    <col min="7940" max="7940" width="13.140625" style="312" customWidth="1"/>
    <col min="7941" max="7941" width="10.140625" style="312" bestFit="1" customWidth="1"/>
    <col min="7942" max="7942" width="12.5703125" style="312" customWidth="1"/>
    <col min="7943" max="7943" width="13.42578125" style="312" customWidth="1"/>
    <col min="7944" max="7944" width="10.28515625" style="312" bestFit="1" customWidth="1"/>
    <col min="7945" max="7945" width="12.42578125" style="312" bestFit="1" customWidth="1"/>
    <col min="7946" max="7946" width="62.140625" style="312" customWidth="1"/>
    <col min="7947" max="7947" width="21.85546875" style="312" customWidth="1"/>
    <col min="7948" max="7948" width="76.42578125" style="312" bestFit="1" customWidth="1"/>
    <col min="7949" max="7949" width="19" style="312" customWidth="1"/>
    <col min="7950" max="7950" width="19.28515625" style="312" customWidth="1"/>
    <col min="7951" max="8192" width="11.42578125" style="312"/>
    <col min="8193" max="8193" width="56" style="312" customWidth="1"/>
    <col min="8194" max="8194" width="18.85546875" style="312" customWidth="1"/>
    <col min="8195" max="8195" width="16.85546875" style="312" customWidth="1"/>
    <col min="8196" max="8196" width="13.140625" style="312" customWidth="1"/>
    <col min="8197" max="8197" width="10.140625" style="312" bestFit="1" customWidth="1"/>
    <col min="8198" max="8198" width="12.5703125" style="312" customWidth="1"/>
    <col min="8199" max="8199" width="13.42578125" style="312" customWidth="1"/>
    <col min="8200" max="8200" width="10.28515625" style="312" bestFit="1" customWidth="1"/>
    <col min="8201" max="8201" width="12.42578125" style="312" bestFit="1" customWidth="1"/>
    <col min="8202" max="8202" width="62.140625" style="312" customWidth="1"/>
    <col min="8203" max="8203" width="21.85546875" style="312" customWidth="1"/>
    <col min="8204" max="8204" width="76.42578125" style="312" bestFit="1" customWidth="1"/>
    <col min="8205" max="8205" width="19" style="312" customWidth="1"/>
    <col min="8206" max="8206" width="19.28515625" style="312" customWidth="1"/>
    <col min="8207" max="8448" width="11.42578125" style="312"/>
    <col min="8449" max="8449" width="56" style="312" customWidth="1"/>
    <col min="8450" max="8450" width="18.85546875" style="312" customWidth="1"/>
    <col min="8451" max="8451" width="16.85546875" style="312" customWidth="1"/>
    <col min="8452" max="8452" width="13.140625" style="312" customWidth="1"/>
    <col min="8453" max="8453" width="10.140625" style="312" bestFit="1" customWidth="1"/>
    <col min="8454" max="8454" width="12.5703125" style="312" customWidth="1"/>
    <col min="8455" max="8455" width="13.42578125" style="312" customWidth="1"/>
    <col min="8456" max="8456" width="10.28515625" style="312" bestFit="1" customWidth="1"/>
    <col min="8457" max="8457" width="12.42578125" style="312" bestFit="1" customWidth="1"/>
    <col min="8458" max="8458" width="62.140625" style="312" customWidth="1"/>
    <col min="8459" max="8459" width="21.85546875" style="312" customWidth="1"/>
    <col min="8460" max="8460" width="76.42578125" style="312" bestFit="1" customWidth="1"/>
    <col min="8461" max="8461" width="19" style="312" customWidth="1"/>
    <col min="8462" max="8462" width="19.28515625" style="312" customWidth="1"/>
    <col min="8463" max="8704" width="11.42578125" style="312"/>
    <col min="8705" max="8705" width="56" style="312" customWidth="1"/>
    <col min="8706" max="8706" width="18.85546875" style="312" customWidth="1"/>
    <col min="8707" max="8707" width="16.85546875" style="312" customWidth="1"/>
    <col min="8708" max="8708" width="13.140625" style="312" customWidth="1"/>
    <col min="8709" max="8709" width="10.140625" style="312" bestFit="1" customWidth="1"/>
    <col min="8710" max="8710" width="12.5703125" style="312" customWidth="1"/>
    <col min="8711" max="8711" width="13.42578125" style="312" customWidth="1"/>
    <col min="8712" max="8712" width="10.28515625" style="312" bestFit="1" customWidth="1"/>
    <col min="8713" max="8713" width="12.42578125" style="312" bestFit="1" customWidth="1"/>
    <col min="8714" max="8714" width="62.140625" style="312" customWidth="1"/>
    <col min="8715" max="8715" width="21.85546875" style="312" customWidth="1"/>
    <col min="8716" max="8716" width="76.42578125" style="312" bestFit="1" customWidth="1"/>
    <col min="8717" max="8717" width="19" style="312" customWidth="1"/>
    <col min="8718" max="8718" width="19.28515625" style="312" customWidth="1"/>
    <col min="8719" max="8960" width="11.42578125" style="312"/>
    <col min="8961" max="8961" width="56" style="312" customWidth="1"/>
    <col min="8962" max="8962" width="18.85546875" style="312" customWidth="1"/>
    <col min="8963" max="8963" width="16.85546875" style="312" customWidth="1"/>
    <col min="8964" max="8964" width="13.140625" style="312" customWidth="1"/>
    <col min="8965" max="8965" width="10.140625" style="312" bestFit="1" customWidth="1"/>
    <col min="8966" max="8966" width="12.5703125" style="312" customWidth="1"/>
    <col min="8967" max="8967" width="13.42578125" style="312" customWidth="1"/>
    <col min="8968" max="8968" width="10.28515625" style="312" bestFit="1" customWidth="1"/>
    <col min="8969" max="8969" width="12.42578125" style="312" bestFit="1" customWidth="1"/>
    <col min="8970" max="8970" width="62.140625" style="312" customWidth="1"/>
    <col min="8971" max="8971" width="21.85546875" style="312" customWidth="1"/>
    <col min="8972" max="8972" width="76.42578125" style="312" bestFit="1" customWidth="1"/>
    <col min="8973" max="8973" width="19" style="312" customWidth="1"/>
    <col min="8974" max="8974" width="19.28515625" style="312" customWidth="1"/>
    <col min="8975" max="9216" width="11.42578125" style="312"/>
    <col min="9217" max="9217" width="56" style="312" customWidth="1"/>
    <col min="9218" max="9218" width="18.85546875" style="312" customWidth="1"/>
    <col min="9219" max="9219" width="16.85546875" style="312" customWidth="1"/>
    <col min="9220" max="9220" width="13.140625" style="312" customWidth="1"/>
    <col min="9221" max="9221" width="10.140625" style="312" bestFit="1" customWidth="1"/>
    <col min="9222" max="9222" width="12.5703125" style="312" customWidth="1"/>
    <col min="9223" max="9223" width="13.42578125" style="312" customWidth="1"/>
    <col min="9224" max="9224" width="10.28515625" style="312" bestFit="1" customWidth="1"/>
    <col min="9225" max="9225" width="12.42578125" style="312" bestFit="1" customWidth="1"/>
    <col min="9226" max="9226" width="62.140625" style="312" customWidth="1"/>
    <col min="9227" max="9227" width="21.85546875" style="312" customWidth="1"/>
    <col min="9228" max="9228" width="76.42578125" style="312" bestFit="1" customWidth="1"/>
    <col min="9229" max="9229" width="19" style="312" customWidth="1"/>
    <col min="9230" max="9230" width="19.28515625" style="312" customWidth="1"/>
    <col min="9231" max="9472" width="11.42578125" style="312"/>
    <col min="9473" max="9473" width="56" style="312" customWidth="1"/>
    <col min="9474" max="9474" width="18.85546875" style="312" customWidth="1"/>
    <col min="9475" max="9475" width="16.85546875" style="312" customWidth="1"/>
    <col min="9476" max="9476" width="13.140625" style="312" customWidth="1"/>
    <col min="9477" max="9477" width="10.140625" style="312" bestFit="1" customWidth="1"/>
    <col min="9478" max="9478" width="12.5703125" style="312" customWidth="1"/>
    <col min="9479" max="9479" width="13.42578125" style="312" customWidth="1"/>
    <col min="9480" max="9480" width="10.28515625" style="312" bestFit="1" customWidth="1"/>
    <col min="9481" max="9481" width="12.42578125" style="312" bestFit="1" customWidth="1"/>
    <col min="9482" max="9482" width="62.140625" style="312" customWidth="1"/>
    <col min="9483" max="9483" width="21.85546875" style="312" customWidth="1"/>
    <col min="9484" max="9484" width="76.42578125" style="312" bestFit="1" customWidth="1"/>
    <col min="9485" max="9485" width="19" style="312" customWidth="1"/>
    <col min="9486" max="9486" width="19.28515625" style="312" customWidth="1"/>
    <col min="9487" max="9728" width="11.42578125" style="312"/>
    <col min="9729" max="9729" width="56" style="312" customWidth="1"/>
    <col min="9730" max="9730" width="18.85546875" style="312" customWidth="1"/>
    <col min="9731" max="9731" width="16.85546875" style="312" customWidth="1"/>
    <col min="9732" max="9732" width="13.140625" style="312" customWidth="1"/>
    <col min="9733" max="9733" width="10.140625" style="312" bestFit="1" customWidth="1"/>
    <col min="9734" max="9734" width="12.5703125" style="312" customWidth="1"/>
    <col min="9735" max="9735" width="13.42578125" style="312" customWidth="1"/>
    <col min="9736" max="9736" width="10.28515625" style="312" bestFit="1" customWidth="1"/>
    <col min="9737" max="9737" width="12.42578125" style="312" bestFit="1" customWidth="1"/>
    <col min="9738" max="9738" width="62.140625" style="312" customWidth="1"/>
    <col min="9739" max="9739" width="21.85546875" style="312" customWidth="1"/>
    <col min="9740" max="9740" width="76.42578125" style="312" bestFit="1" customWidth="1"/>
    <col min="9741" max="9741" width="19" style="312" customWidth="1"/>
    <col min="9742" max="9742" width="19.28515625" style="312" customWidth="1"/>
    <col min="9743" max="9984" width="11.42578125" style="312"/>
    <col min="9985" max="9985" width="56" style="312" customWidth="1"/>
    <col min="9986" max="9986" width="18.85546875" style="312" customWidth="1"/>
    <col min="9987" max="9987" width="16.85546875" style="312" customWidth="1"/>
    <col min="9988" max="9988" width="13.140625" style="312" customWidth="1"/>
    <col min="9989" max="9989" width="10.140625" style="312" bestFit="1" customWidth="1"/>
    <col min="9990" max="9990" width="12.5703125" style="312" customWidth="1"/>
    <col min="9991" max="9991" width="13.42578125" style="312" customWidth="1"/>
    <col min="9992" max="9992" width="10.28515625" style="312" bestFit="1" customWidth="1"/>
    <col min="9993" max="9993" width="12.42578125" style="312" bestFit="1" customWidth="1"/>
    <col min="9994" max="9994" width="62.140625" style="312" customWidth="1"/>
    <col min="9995" max="9995" width="21.85546875" style="312" customWidth="1"/>
    <col min="9996" max="9996" width="76.42578125" style="312" bestFit="1" customWidth="1"/>
    <col min="9997" max="9997" width="19" style="312" customWidth="1"/>
    <col min="9998" max="9998" width="19.28515625" style="312" customWidth="1"/>
    <col min="9999" max="10240" width="11.42578125" style="312"/>
    <col min="10241" max="10241" width="56" style="312" customWidth="1"/>
    <col min="10242" max="10242" width="18.85546875" style="312" customWidth="1"/>
    <col min="10243" max="10243" width="16.85546875" style="312" customWidth="1"/>
    <col min="10244" max="10244" width="13.140625" style="312" customWidth="1"/>
    <col min="10245" max="10245" width="10.140625" style="312" bestFit="1" customWidth="1"/>
    <col min="10246" max="10246" width="12.5703125" style="312" customWidth="1"/>
    <col min="10247" max="10247" width="13.42578125" style="312" customWidth="1"/>
    <col min="10248" max="10248" width="10.28515625" style="312" bestFit="1" customWidth="1"/>
    <col min="10249" max="10249" width="12.42578125" style="312" bestFit="1" customWidth="1"/>
    <col min="10250" max="10250" width="62.140625" style="312" customWidth="1"/>
    <col min="10251" max="10251" width="21.85546875" style="312" customWidth="1"/>
    <col min="10252" max="10252" width="76.42578125" style="312" bestFit="1" customWidth="1"/>
    <col min="10253" max="10253" width="19" style="312" customWidth="1"/>
    <col min="10254" max="10254" width="19.28515625" style="312" customWidth="1"/>
    <col min="10255" max="10496" width="11.42578125" style="312"/>
    <col min="10497" max="10497" width="56" style="312" customWidth="1"/>
    <col min="10498" max="10498" width="18.85546875" style="312" customWidth="1"/>
    <col min="10499" max="10499" width="16.85546875" style="312" customWidth="1"/>
    <col min="10500" max="10500" width="13.140625" style="312" customWidth="1"/>
    <col min="10501" max="10501" width="10.140625" style="312" bestFit="1" customWidth="1"/>
    <col min="10502" max="10502" width="12.5703125" style="312" customWidth="1"/>
    <col min="10503" max="10503" width="13.42578125" style="312" customWidth="1"/>
    <col min="10504" max="10504" width="10.28515625" style="312" bestFit="1" customWidth="1"/>
    <col min="10505" max="10505" width="12.42578125" style="312" bestFit="1" customWidth="1"/>
    <col min="10506" max="10506" width="62.140625" style="312" customWidth="1"/>
    <col min="10507" max="10507" width="21.85546875" style="312" customWidth="1"/>
    <col min="10508" max="10508" width="76.42578125" style="312" bestFit="1" customWidth="1"/>
    <col min="10509" max="10509" width="19" style="312" customWidth="1"/>
    <col min="10510" max="10510" width="19.28515625" style="312" customWidth="1"/>
    <col min="10511" max="10752" width="11.42578125" style="312"/>
    <col min="10753" max="10753" width="56" style="312" customWidth="1"/>
    <col min="10754" max="10754" width="18.85546875" style="312" customWidth="1"/>
    <col min="10755" max="10755" width="16.85546875" style="312" customWidth="1"/>
    <col min="10756" max="10756" width="13.140625" style="312" customWidth="1"/>
    <col min="10757" max="10757" width="10.140625" style="312" bestFit="1" customWidth="1"/>
    <col min="10758" max="10758" width="12.5703125" style="312" customWidth="1"/>
    <col min="10759" max="10759" width="13.42578125" style="312" customWidth="1"/>
    <col min="10760" max="10760" width="10.28515625" style="312" bestFit="1" customWidth="1"/>
    <col min="10761" max="10761" width="12.42578125" style="312" bestFit="1" customWidth="1"/>
    <col min="10762" max="10762" width="62.140625" style="312" customWidth="1"/>
    <col min="10763" max="10763" width="21.85546875" style="312" customWidth="1"/>
    <col min="10764" max="10764" width="76.42578125" style="312" bestFit="1" customWidth="1"/>
    <col min="10765" max="10765" width="19" style="312" customWidth="1"/>
    <col min="10766" max="10766" width="19.28515625" style="312" customWidth="1"/>
    <col min="10767" max="11008" width="11.42578125" style="312"/>
    <col min="11009" max="11009" width="56" style="312" customWidth="1"/>
    <col min="11010" max="11010" width="18.85546875" style="312" customWidth="1"/>
    <col min="11011" max="11011" width="16.85546875" style="312" customWidth="1"/>
    <col min="11012" max="11012" width="13.140625" style="312" customWidth="1"/>
    <col min="11013" max="11013" width="10.140625" style="312" bestFit="1" customWidth="1"/>
    <col min="11014" max="11014" width="12.5703125" style="312" customWidth="1"/>
    <col min="11015" max="11015" width="13.42578125" style="312" customWidth="1"/>
    <col min="11016" max="11016" width="10.28515625" style="312" bestFit="1" customWidth="1"/>
    <col min="11017" max="11017" width="12.42578125" style="312" bestFit="1" customWidth="1"/>
    <col min="11018" max="11018" width="62.140625" style="312" customWidth="1"/>
    <col min="11019" max="11019" width="21.85546875" style="312" customWidth="1"/>
    <col min="11020" max="11020" width="76.42578125" style="312" bestFit="1" customWidth="1"/>
    <col min="11021" max="11021" width="19" style="312" customWidth="1"/>
    <col min="11022" max="11022" width="19.28515625" style="312" customWidth="1"/>
    <col min="11023" max="11264" width="11.42578125" style="312"/>
    <col min="11265" max="11265" width="56" style="312" customWidth="1"/>
    <col min="11266" max="11266" width="18.85546875" style="312" customWidth="1"/>
    <col min="11267" max="11267" width="16.85546875" style="312" customWidth="1"/>
    <col min="11268" max="11268" width="13.140625" style="312" customWidth="1"/>
    <col min="11269" max="11269" width="10.140625" style="312" bestFit="1" customWidth="1"/>
    <col min="11270" max="11270" width="12.5703125" style="312" customWidth="1"/>
    <col min="11271" max="11271" width="13.42578125" style="312" customWidth="1"/>
    <col min="11272" max="11272" width="10.28515625" style="312" bestFit="1" customWidth="1"/>
    <col min="11273" max="11273" width="12.42578125" style="312" bestFit="1" customWidth="1"/>
    <col min="11274" max="11274" width="62.140625" style="312" customWidth="1"/>
    <col min="11275" max="11275" width="21.85546875" style="312" customWidth="1"/>
    <col min="11276" max="11276" width="76.42578125" style="312" bestFit="1" customWidth="1"/>
    <col min="11277" max="11277" width="19" style="312" customWidth="1"/>
    <col min="11278" max="11278" width="19.28515625" style="312" customWidth="1"/>
    <col min="11279" max="11520" width="11.42578125" style="312"/>
    <col min="11521" max="11521" width="56" style="312" customWidth="1"/>
    <col min="11522" max="11522" width="18.85546875" style="312" customWidth="1"/>
    <col min="11523" max="11523" width="16.85546875" style="312" customWidth="1"/>
    <col min="11524" max="11524" width="13.140625" style="312" customWidth="1"/>
    <col min="11525" max="11525" width="10.140625" style="312" bestFit="1" customWidth="1"/>
    <col min="11526" max="11526" width="12.5703125" style="312" customWidth="1"/>
    <col min="11527" max="11527" width="13.42578125" style="312" customWidth="1"/>
    <col min="11528" max="11528" width="10.28515625" style="312" bestFit="1" customWidth="1"/>
    <col min="11529" max="11529" width="12.42578125" style="312" bestFit="1" customWidth="1"/>
    <col min="11530" max="11530" width="62.140625" style="312" customWidth="1"/>
    <col min="11531" max="11531" width="21.85546875" style="312" customWidth="1"/>
    <col min="11532" max="11532" width="76.42578125" style="312" bestFit="1" customWidth="1"/>
    <col min="11533" max="11533" width="19" style="312" customWidth="1"/>
    <col min="11534" max="11534" width="19.28515625" style="312" customWidth="1"/>
    <col min="11535" max="11776" width="11.42578125" style="312"/>
    <col min="11777" max="11777" width="56" style="312" customWidth="1"/>
    <col min="11778" max="11778" width="18.85546875" style="312" customWidth="1"/>
    <col min="11779" max="11779" width="16.85546875" style="312" customWidth="1"/>
    <col min="11780" max="11780" width="13.140625" style="312" customWidth="1"/>
    <col min="11781" max="11781" width="10.140625" style="312" bestFit="1" customWidth="1"/>
    <col min="11782" max="11782" width="12.5703125" style="312" customWidth="1"/>
    <col min="11783" max="11783" width="13.42578125" style="312" customWidth="1"/>
    <col min="11784" max="11784" width="10.28515625" style="312" bestFit="1" customWidth="1"/>
    <col min="11785" max="11785" width="12.42578125" style="312" bestFit="1" customWidth="1"/>
    <col min="11786" max="11786" width="62.140625" style="312" customWidth="1"/>
    <col min="11787" max="11787" width="21.85546875" style="312" customWidth="1"/>
    <col min="11788" max="11788" width="76.42578125" style="312" bestFit="1" customWidth="1"/>
    <col min="11789" max="11789" width="19" style="312" customWidth="1"/>
    <col min="11790" max="11790" width="19.28515625" style="312" customWidth="1"/>
    <col min="11791" max="12032" width="11.42578125" style="312"/>
    <col min="12033" max="12033" width="56" style="312" customWidth="1"/>
    <col min="12034" max="12034" width="18.85546875" style="312" customWidth="1"/>
    <col min="12035" max="12035" width="16.85546875" style="312" customWidth="1"/>
    <col min="12036" max="12036" width="13.140625" style="312" customWidth="1"/>
    <col min="12037" max="12037" width="10.140625" style="312" bestFit="1" customWidth="1"/>
    <col min="12038" max="12038" width="12.5703125" style="312" customWidth="1"/>
    <col min="12039" max="12039" width="13.42578125" style="312" customWidth="1"/>
    <col min="12040" max="12040" width="10.28515625" style="312" bestFit="1" customWidth="1"/>
    <col min="12041" max="12041" width="12.42578125" style="312" bestFit="1" customWidth="1"/>
    <col min="12042" max="12042" width="62.140625" style="312" customWidth="1"/>
    <col min="12043" max="12043" width="21.85546875" style="312" customWidth="1"/>
    <col min="12044" max="12044" width="76.42578125" style="312" bestFit="1" customWidth="1"/>
    <col min="12045" max="12045" width="19" style="312" customWidth="1"/>
    <col min="12046" max="12046" width="19.28515625" style="312" customWidth="1"/>
    <col min="12047" max="12288" width="11.42578125" style="312"/>
    <col min="12289" max="12289" width="56" style="312" customWidth="1"/>
    <col min="12290" max="12290" width="18.85546875" style="312" customWidth="1"/>
    <col min="12291" max="12291" width="16.85546875" style="312" customWidth="1"/>
    <col min="12292" max="12292" width="13.140625" style="312" customWidth="1"/>
    <col min="12293" max="12293" width="10.140625" style="312" bestFit="1" customWidth="1"/>
    <col min="12294" max="12294" width="12.5703125" style="312" customWidth="1"/>
    <col min="12295" max="12295" width="13.42578125" style="312" customWidth="1"/>
    <col min="12296" max="12296" width="10.28515625" style="312" bestFit="1" customWidth="1"/>
    <col min="12297" max="12297" width="12.42578125" style="312" bestFit="1" customWidth="1"/>
    <col min="12298" max="12298" width="62.140625" style="312" customWidth="1"/>
    <col min="12299" max="12299" width="21.85546875" style="312" customWidth="1"/>
    <col min="12300" max="12300" width="76.42578125" style="312" bestFit="1" customWidth="1"/>
    <col min="12301" max="12301" width="19" style="312" customWidth="1"/>
    <col min="12302" max="12302" width="19.28515625" style="312" customWidth="1"/>
    <col min="12303" max="12544" width="11.42578125" style="312"/>
    <col min="12545" max="12545" width="56" style="312" customWidth="1"/>
    <col min="12546" max="12546" width="18.85546875" style="312" customWidth="1"/>
    <col min="12547" max="12547" width="16.85546875" style="312" customWidth="1"/>
    <col min="12548" max="12548" width="13.140625" style="312" customWidth="1"/>
    <col min="12549" max="12549" width="10.140625" style="312" bestFit="1" customWidth="1"/>
    <col min="12550" max="12550" width="12.5703125" style="312" customWidth="1"/>
    <col min="12551" max="12551" width="13.42578125" style="312" customWidth="1"/>
    <col min="12552" max="12552" width="10.28515625" style="312" bestFit="1" customWidth="1"/>
    <col min="12553" max="12553" width="12.42578125" style="312" bestFit="1" customWidth="1"/>
    <col min="12554" max="12554" width="62.140625" style="312" customWidth="1"/>
    <col min="12555" max="12555" width="21.85546875" style="312" customWidth="1"/>
    <col min="12556" max="12556" width="76.42578125" style="312" bestFit="1" customWidth="1"/>
    <col min="12557" max="12557" width="19" style="312" customWidth="1"/>
    <col min="12558" max="12558" width="19.28515625" style="312" customWidth="1"/>
    <col min="12559" max="12800" width="11.42578125" style="312"/>
    <col min="12801" max="12801" width="56" style="312" customWidth="1"/>
    <col min="12802" max="12802" width="18.85546875" style="312" customWidth="1"/>
    <col min="12803" max="12803" width="16.85546875" style="312" customWidth="1"/>
    <col min="12804" max="12804" width="13.140625" style="312" customWidth="1"/>
    <col min="12805" max="12805" width="10.140625" style="312" bestFit="1" customWidth="1"/>
    <col min="12806" max="12806" width="12.5703125" style="312" customWidth="1"/>
    <col min="12807" max="12807" width="13.42578125" style="312" customWidth="1"/>
    <col min="12808" max="12808" width="10.28515625" style="312" bestFit="1" customWidth="1"/>
    <col min="12809" max="12809" width="12.42578125" style="312" bestFit="1" customWidth="1"/>
    <col min="12810" max="12810" width="62.140625" style="312" customWidth="1"/>
    <col min="12811" max="12811" width="21.85546875" style="312" customWidth="1"/>
    <col min="12812" max="12812" width="76.42578125" style="312" bestFit="1" customWidth="1"/>
    <col min="12813" max="12813" width="19" style="312" customWidth="1"/>
    <col min="12814" max="12814" width="19.28515625" style="312" customWidth="1"/>
    <col min="12815" max="13056" width="11.42578125" style="312"/>
    <col min="13057" max="13057" width="56" style="312" customWidth="1"/>
    <col min="13058" max="13058" width="18.85546875" style="312" customWidth="1"/>
    <col min="13059" max="13059" width="16.85546875" style="312" customWidth="1"/>
    <col min="13060" max="13060" width="13.140625" style="312" customWidth="1"/>
    <col min="13061" max="13061" width="10.140625" style="312" bestFit="1" customWidth="1"/>
    <col min="13062" max="13062" width="12.5703125" style="312" customWidth="1"/>
    <col min="13063" max="13063" width="13.42578125" style="312" customWidth="1"/>
    <col min="13064" max="13064" width="10.28515625" style="312" bestFit="1" customWidth="1"/>
    <col min="13065" max="13065" width="12.42578125" style="312" bestFit="1" customWidth="1"/>
    <col min="13066" max="13066" width="62.140625" style="312" customWidth="1"/>
    <col min="13067" max="13067" width="21.85546875" style="312" customWidth="1"/>
    <col min="13068" max="13068" width="76.42578125" style="312" bestFit="1" customWidth="1"/>
    <col min="13069" max="13069" width="19" style="312" customWidth="1"/>
    <col min="13070" max="13070" width="19.28515625" style="312" customWidth="1"/>
    <col min="13071" max="13312" width="11.42578125" style="312"/>
    <col min="13313" max="13313" width="56" style="312" customWidth="1"/>
    <col min="13314" max="13314" width="18.85546875" style="312" customWidth="1"/>
    <col min="13315" max="13315" width="16.85546875" style="312" customWidth="1"/>
    <col min="13316" max="13316" width="13.140625" style="312" customWidth="1"/>
    <col min="13317" max="13317" width="10.140625" style="312" bestFit="1" customWidth="1"/>
    <col min="13318" max="13318" width="12.5703125" style="312" customWidth="1"/>
    <col min="13319" max="13319" width="13.42578125" style="312" customWidth="1"/>
    <col min="13320" max="13320" width="10.28515625" style="312" bestFit="1" customWidth="1"/>
    <col min="13321" max="13321" width="12.42578125" style="312" bestFit="1" customWidth="1"/>
    <col min="13322" max="13322" width="62.140625" style="312" customWidth="1"/>
    <col min="13323" max="13323" width="21.85546875" style="312" customWidth="1"/>
    <col min="13324" max="13324" width="76.42578125" style="312" bestFit="1" customWidth="1"/>
    <col min="13325" max="13325" width="19" style="312" customWidth="1"/>
    <col min="13326" max="13326" width="19.28515625" style="312" customWidth="1"/>
    <col min="13327" max="13568" width="11.42578125" style="312"/>
    <col min="13569" max="13569" width="56" style="312" customWidth="1"/>
    <col min="13570" max="13570" width="18.85546875" style="312" customWidth="1"/>
    <col min="13571" max="13571" width="16.85546875" style="312" customWidth="1"/>
    <col min="13572" max="13572" width="13.140625" style="312" customWidth="1"/>
    <col min="13573" max="13573" width="10.140625" style="312" bestFit="1" customWidth="1"/>
    <col min="13574" max="13574" width="12.5703125" style="312" customWidth="1"/>
    <col min="13575" max="13575" width="13.42578125" style="312" customWidth="1"/>
    <col min="13576" max="13576" width="10.28515625" style="312" bestFit="1" customWidth="1"/>
    <col min="13577" max="13577" width="12.42578125" style="312" bestFit="1" customWidth="1"/>
    <col min="13578" max="13578" width="62.140625" style="312" customWidth="1"/>
    <col min="13579" max="13579" width="21.85546875" style="312" customWidth="1"/>
    <col min="13580" max="13580" width="76.42578125" style="312" bestFit="1" customWidth="1"/>
    <col min="13581" max="13581" width="19" style="312" customWidth="1"/>
    <col min="13582" max="13582" width="19.28515625" style="312" customWidth="1"/>
    <col min="13583" max="13824" width="11.42578125" style="312"/>
    <col min="13825" max="13825" width="56" style="312" customWidth="1"/>
    <col min="13826" max="13826" width="18.85546875" style="312" customWidth="1"/>
    <col min="13827" max="13827" width="16.85546875" style="312" customWidth="1"/>
    <col min="13828" max="13828" width="13.140625" style="312" customWidth="1"/>
    <col min="13829" max="13829" width="10.140625" style="312" bestFit="1" customWidth="1"/>
    <col min="13830" max="13830" width="12.5703125" style="312" customWidth="1"/>
    <col min="13831" max="13831" width="13.42578125" style="312" customWidth="1"/>
    <col min="13832" max="13832" width="10.28515625" style="312" bestFit="1" customWidth="1"/>
    <col min="13833" max="13833" width="12.42578125" style="312" bestFit="1" customWidth="1"/>
    <col min="13834" max="13834" width="62.140625" style="312" customWidth="1"/>
    <col min="13835" max="13835" width="21.85546875" style="312" customWidth="1"/>
    <col min="13836" max="13836" width="76.42578125" style="312" bestFit="1" customWidth="1"/>
    <col min="13837" max="13837" width="19" style="312" customWidth="1"/>
    <col min="13838" max="13838" width="19.28515625" style="312" customWidth="1"/>
    <col min="13839" max="14080" width="11.42578125" style="312"/>
    <col min="14081" max="14081" width="56" style="312" customWidth="1"/>
    <col min="14082" max="14082" width="18.85546875" style="312" customWidth="1"/>
    <col min="14083" max="14083" width="16.85546875" style="312" customWidth="1"/>
    <col min="14084" max="14084" width="13.140625" style="312" customWidth="1"/>
    <col min="14085" max="14085" width="10.140625" style="312" bestFit="1" customWidth="1"/>
    <col min="14086" max="14086" width="12.5703125" style="312" customWidth="1"/>
    <col min="14087" max="14087" width="13.42578125" style="312" customWidth="1"/>
    <col min="14088" max="14088" width="10.28515625" style="312" bestFit="1" customWidth="1"/>
    <col min="14089" max="14089" width="12.42578125" style="312" bestFit="1" customWidth="1"/>
    <col min="14090" max="14090" width="62.140625" style="312" customWidth="1"/>
    <col min="14091" max="14091" width="21.85546875" style="312" customWidth="1"/>
    <col min="14092" max="14092" width="76.42578125" style="312" bestFit="1" customWidth="1"/>
    <col min="14093" max="14093" width="19" style="312" customWidth="1"/>
    <col min="14094" max="14094" width="19.28515625" style="312" customWidth="1"/>
    <col min="14095" max="14336" width="11.42578125" style="312"/>
    <col min="14337" max="14337" width="56" style="312" customWidth="1"/>
    <col min="14338" max="14338" width="18.85546875" style="312" customWidth="1"/>
    <col min="14339" max="14339" width="16.85546875" style="312" customWidth="1"/>
    <col min="14340" max="14340" width="13.140625" style="312" customWidth="1"/>
    <col min="14341" max="14341" width="10.140625" style="312" bestFit="1" customWidth="1"/>
    <col min="14342" max="14342" width="12.5703125" style="312" customWidth="1"/>
    <col min="14343" max="14343" width="13.42578125" style="312" customWidth="1"/>
    <col min="14344" max="14344" width="10.28515625" style="312" bestFit="1" customWidth="1"/>
    <col min="14345" max="14345" width="12.42578125" style="312" bestFit="1" customWidth="1"/>
    <col min="14346" max="14346" width="62.140625" style="312" customWidth="1"/>
    <col min="14347" max="14347" width="21.85546875" style="312" customWidth="1"/>
    <col min="14348" max="14348" width="76.42578125" style="312" bestFit="1" customWidth="1"/>
    <col min="14349" max="14349" width="19" style="312" customWidth="1"/>
    <col min="14350" max="14350" width="19.28515625" style="312" customWidth="1"/>
    <col min="14351" max="14592" width="11.42578125" style="312"/>
    <col min="14593" max="14593" width="56" style="312" customWidth="1"/>
    <col min="14594" max="14594" width="18.85546875" style="312" customWidth="1"/>
    <col min="14595" max="14595" width="16.85546875" style="312" customWidth="1"/>
    <col min="14596" max="14596" width="13.140625" style="312" customWidth="1"/>
    <col min="14597" max="14597" width="10.140625" style="312" bestFit="1" customWidth="1"/>
    <col min="14598" max="14598" width="12.5703125" style="312" customWidth="1"/>
    <col min="14599" max="14599" width="13.42578125" style="312" customWidth="1"/>
    <col min="14600" max="14600" width="10.28515625" style="312" bestFit="1" customWidth="1"/>
    <col min="14601" max="14601" width="12.42578125" style="312" bestFit="1" customWidth="1"/>
    <col min="14602" max="14602" width="62.140625" style="312" customWidth="1"/>
    <col min="14603" max="14603" width="21.85546875" style="312" customWidth="1"/>
    <col min="14604" max="14604" width="76.42578125" style="312" bestFit="1" customWidth="1"/>
    <col min="14605" max="14605" width="19" style="312" customWidth="1"/>
    <col min="14606" max="14606" width="19.28515625" style="312" customWidth="1"/>
    <col min="14607" max="14848" width="11.42578125" style="312"/>
    <col min="14849" max="14849" width="56" style="312" customWidth="1"/>
    <col min="14850" max="14850" width="18.85546875" style="312" customWidth="1"/>
    <col min="14851" max="14851" width="16.85546875" style="312" customWidth="1"/>
    <col min="14852" max="14852" width="13.140625" style="312" customWidth="1"/>
    <col min="14853" max="14853" width="10.140625" style="312" bestFit="1" customWidth="1"/>
    <col min="14854" max="14854" width="12.5703125" style="312" customWidth="1"/>
    <col min="14855" max="14855" width="13.42578125" style="312" customWidth="1"/>
    <col min="14856" max="14856" width="10.28515625" style="312" bestFit="1" customWidth="1"/>
    <col min="14857" max="14857" width="12.42578125" style="312" bestFit="1" customWidth="1"/>
    <col min="14858" max="14858" width="62.140625" style="312" customWidth="1"/>
    <col min="14859" max="14859" width="21.85546875" style="312" customWidth="1"/>
    <col min="14860" max="14860" width="76.42578125" style="312" bestFit="1" customWidth="1"/>
    <col min="14861" max="14861" width="19" style="312" customWidth="1"/>
    <col min="14862" max="14862" width="19.28515625" style="312" customWidth="1"/>
    <col min="14863" max="15104" width="11.42578125" style="312"/>
    <col min="15105" max="15105" width="56" style="312" customWidth="1"/>
    <col min="15106" max="15106" width="18.85546875" style="312" customWidth="1"/>
    <col min="15107" max="15107" width="16.85546875" style="312" customWidth="1"/>
    <col min="15108" max="15108" width="13.140625" style="312" customWidth="1"/>
    <col min="15109" max="15109" width="10.140625" style="312" bestFit="1" customWidth="1"/>
    <col min="15110" max="15110" width="12.5703125" style="312" customWidth="1"/>
    <col min="15111" max="15111" width="13.42578125" style="312" customWidth="1"/>
    <col min="15112" max="15112" width="10.28515625" style="312" bestFit="1" customWidth="1"/>
    <col min="15113" max="15113" width="12.42578125" style="312" bestFit="1" customWidth="1"/>
    <col min="15114" max="15114" width="62.140625" style="312" customWidth="1"/>
    <col min="15115" max="15115" width="21.85546875" style="312" customWidth="1"/>
    <col min="15116" max="15116" width="76.42578125" style="312" bestFit="1" customWidth="1"/>
    <col min="15117" max="15117" width="19" style="312" customWidth="1"/>
    <col min="15118" max="15118" width="19.28515625" style="312" customWidth="1"/>
    <col min="15119" max="15360" width="11.42578125" style="312"/>
    <col min="15361" max="15361" width="56" style="312" customWidth="1"/>
    <col min="15362" max="15362" width="18.85546875" style="312" customWidth="1"/>
    <col min="15363" max="15363" width="16.85546875" style="312" customWidth="1"/>
    <col min="15364" max="15364" width="13.140625" style="312" customWidth="1"/>
    <col min="15365" max="15365" width="10.140625" style="312" bestFit="1" customWidth="1"/>
    <col min="15366" max="15366" width="12.5703125" style="312" customWidth="1"/>
    <col min="15367" max="15367" width="13.42578125" style="312" customWidth="1"/>
    <col min="15368" max="15368" width="10.28515625" style="312" bestFit="1" customWidth="1"/>
    <col min="15369" max="15369" width="12.42578125" style="312" bestFit="1" customWidth="1"/>
    <col min="15370" max="15370" width="62.140625" style="312" customWidth="1"/>
    <col min="15371" max="15371" width="21.85546875" style="312" customWidth="1"/>
    <col min="15372" max="15372" width="76.42578125" style="312" bestFit="1" customWidth="1"/>
    <col min="15373" max="15373" width="19" style="312" customWidth="1"/>
    <col min="15374" max="15374" width="19.28515625" style="312" customWidth="1"/>
    <col min="15375" max="15616" width="11.42578125" style="312"/>
    <col min="15617" max="15617" width="56" style="312" customWidth="1"/>
    <col min="15618" max="15618" width="18.85546875" style="312" customWidth="1"/>
    <col min="15619" max="15619" width="16.85546875" style="312" customWidth="1"/>
    <col min="15620" max="15620" width="13.140625" style="312" customWidth="1"/>
    <col min="15621" max="15621" width="10.140625" style="312" bestFit="1" customWidth="1"/>
    <col min="15622" max="15622" width="12.5703125" style="312" customWidth="1"/>
    <col min="15623" max="15623" width="13.42578125" style="312" customWidth="1"/>
    <col min="15624" max="15624" width="10.28515625" style="312" bestFit="1" customWidth="1"/>
    <col min="15625" max="15625" width="12.42578125" style="312" bestFit="1" customWidth="1"/>
    <col min="15626" max="15626" width="62.140625" style="312" customWidth="1"/>
    <col min="15627" max="15627" width="21.85546875" style="312" customWidth="1"/>
    <col min="15628" max="15628" width="76.42578125" style="312" bestFit="1" customWidth="1"/>
    <col min="15629" max="15629" width="19" style="312" customWidth="1"/>
    <col min="15630" max="15630" width="19.28515625" style="312" customWidth="1"/>
    <col min="15631" max="15872" width="11.42578125" style="312"/>
    <col min="15873" max="15873" width="56" style="312" customWidth="1"/>
    <col min="15874" max="15874" width="18.85546875" style="312" customWidth="1"/>
    <col min="15875" max="15875" width="16.85546875" style="312" customWidth="1"/>
    <col min="15876" max="15876" width="13.140625" style="312" customWidth="1"/>
    <col min="15877" max="15877" width="10.140625" style="312" bestFit="1" customWidth="1"/>
    <col min="15878" max="15878" width="12.5703125" style="312" customWidth="1"/>
    <col min="15879" max="15879" width="13.42578125" style="312" customWidth="1"/>
    <col min="15880" max="15880" width="10.28515625" style="312" bestFit="1" customWidth="1"/>
    <col min="15881" max="15881" width="12.42578125" style="312" bestFit="1" customWidth="1"/>
    <col min="15882" max="15882" width="62.140625" style="312" customWidth="1"/>
    <col min="15883" max="15883" width="21.85546875" style="312" customWidth="1"/>
    <col min="15884" max="15884" width="76.42578125" style="312" bestFit="1" customWidth="1"/>
    <col min="15885" max="15885" width="19" style="312" customWidth="1"/>
    <col min="15886" max="15886" width="19.28515625" style="312" customWidth="1"/>
    <col min="15887" max="16128" width="11.42578125" style="312"/>
    <col min="16129" max="16129" width="56" style="312" customWidth="1"/>
    <col min="16130" max="16130" width="18.85546875" style="312" customWidth="1"/>
    <col min="16131" max="16131" width="16.85546875" style="312" customWidth="1"/>
    <col min="16132" max="16132" width="13.140625" style="312" customWidth="1"/>
    <col min="16133" max="16133" width="10.140625" style="312" bestFit="1" customWidth="1"/>
    <col min="16134" max="16134" width="12.5703125" style="312" customWidth="1"/>
    <col min="16135" max="16135" width="13.42578125" style="312" customWidth="1"/>
    <col min="16136" max="16136" width="10.28515625" style="312" bestFit="1" customWidth="1"/>
    <col min="16137" max="16137" width="12.42578125" style="312" bestFit="1" customWidth="1"/>
    <col min="16138" max="16138" width="62.140625" style="312" customWidth="1"/>
    <col min="16139" max="16139" width="21.85546875" style="312" customWidth="1"/>
    <col min="16140" max="16140" width="76.42578125" style="312" bestFit="1" customWidth="1"/>
    <col min="16141" max="16141" width="19" style="312" customWidth="1"/>
    <col min="16142" max="16142" width="19.28515625" style="312" customWidth="1"/>
    <col min="16143" max="16384" width="11.42578125" style="312"/>
  </cols>
  <sheetData>
    <row r="1" spans="1:14" ht="15.75" x14ac:dyDescent="0.25">
      <c r="A1" s="108" t="s">
        <v>107</v>
      </c>
      <c r="B1" s="109"/>
      <c r="C1" s="110"/>
      <c r="D1" s="110"/>
      <c r="E1" s="110"/>
      <c r="F1" s="110"/>
      <c r="G1" s="110"/>
      <c r="H1" s="110"/>
      <c r="I1" s="110"/>
      <c r="J1" s="110"/>
      <c r="K1" s="409"/>
      <c r="L1" s="311" t="s">
        <v>506</v>
      </c>
    </row>
    <row r="2" spans="1:14" ht="15.75" x14ac:dyDescent="0.25">
      <c r="A2" s="68" t="s">
        <v>507</v>
      </c>
      <c r="B2" s="109"/>
      <c r="C2" s="111"/>
      <c r="D2" s="111"/>
      <c r="E2" s="111"/>
      <c r="F2" s="111"/>
      <c r="G2" s="111"/>
      <c r="H2" s="111"/>
      <c r="I2" s="111"/>
      <c r="J2" s="111"/>
      <c r="K2" s="410" t="s">
        <v>109</v>
      </c>
      <c r="L2" s="311"/>
    </row>
    <row r="3" spans="1:14" ht="15.75" x14ac:dyDescent="0.25">
      <c r="A3" s="555" t="s">
        <v>508</v>
      </c>
      <c r="B3" s="109"/>
      <c r="C3" s="111"/>
      <c r="D3" s="111"/>
      <c r="E3" s="111"/>
      <c r="F3" s="111"/>
      <c r="G3" s="111"/>
      <c r="H3" s="111"/>
      <c r="I3" s="111"/>
      <c r="J3" s="111"/>
      <c r="K3" s="411"/>
    </row>
    <row r="4" spans="1:14" ht="15.75" x14ac:dyDescent="0.25">
      <c r="A4" s="108" t="s">
        <v>509</v>
      </c>
      <c r="B4" s="109"/>
      <c r="C4" s="111"/>
      <c r="D4" s="111"/>
      <c r="E4" s="111"/>
      <c r="F4" s="111"/>
      <c r="G4" s="111"/>
      <c r="H4" s="111"/>
      <c r="I4" s="111"/>
      <c r="J4" s="111"/>
      <c r="K4" s="411"/>
    </row>
    <row r="5" spans="1:14" ht="16.5" thickBot="1" x14ac:dyDescent="0.3">
      <c r="A5" s="313" t="s">
        <v>510</v>
      </c>
      <c r="B5" s="314"/>
      <c r="C5" s="315"/>
    </row>
    <row r="6" spans="1:14" ht="45.75" customHeight="1" thickBot="1" x14ac:dyDescent="0.3">
      <c r="A6" s="556" t="s">
        <v>120</v>
      </c>
      <c r="B6" s="557" t="s">
        <v>121</v>
      </c>
      <c r="C6" s="557" t="s">
        <v>122</v>
      </c>
      <c r="D6" s="557" t="s">
        <v>511</v>
      </c>
      <c r="E6" s="558" t="s">
        <v>512</v>
      </c>
      <c r="F6" s="559"/>
      <c r="G6" s="556" t="s">
        <v>125</v>
      </c>
      <c r="H6" s="560" t="s">
        <v>126</v>
      </c>
      <c r="I6" s="561"/>
      <c r="J6" s="562" t="s">
        <v>298</v>
      </c>
      <c r="K6" s="563" t="s">
        <v>513</v>
      </c>
      <c r="L6" s="556" t="s">
        <v>514</v>
      </c>
    </row>
    <row r="7" spans="1:14" s="317" customFormat="1" ht="12.75" customHeight="1" thickBot="1" x14ac:dyDescent="0.3">
      <c r="A7" s="564" t="s">
        <v>515</v>
      </c>
      <c r="B7" s="565"/>
      <c r="C7" s="565"/>
      <c r="D7" s="565"/>
      <c r="E7" s="565" t="s">
        <v>516</v>
      </c>
      <c r="F7" s="565" t="s">
        <v>517</v>
      </c>
      <c r="G7" s="566"/>
      <c r="H7" s="565" t="s">
        <v>516</v>
      </c>
      <c r="I7" s="565" t="s">
        <v>517</v>
      </c>
      <c r="J7" s="565"/>
      <c r="K7" s="567"/>
      <c r="L7" s="568"/>
    </row>
    <row r="8" spans="1:14" s="317" customFormat="1" ht="12.75" customHeight="1" thickBot="1" x14ac:dyDescent="0.3">
      <c r="A8" s="564" t="s">
        <v>518</v>
      </c>
      <c r="B8" s="569"/>
      <c r="C8" s="565"/>
      <c r="D8" s="565"/>
      <c r="E8" s="565"/>
      <c r="F8" s="565"/>
      <c r="G8" s="566"/>
      <c r="H8" s="565"/>
      <c r="I8" s="565"/>
      <c r="J8" s="565"/>
      <c r="K8" s="570">
        <v>0</v>
      </c>
      <c r="L8" s="568"/>
    </row>
    <row r="9" spans="1:14" s="317" customFormat="1" ht="12.75" customHeight="1" thickBot="1" x14ac:dyDescent="0.3">
      <c r="A9" s="571"/>
      <c r="B9" s="572"/>
      <c r="C9" s="572"/>
      <c r="D9" s="573"/>
      <c r="E9" s="574"/>
      <c r="F9" s="574"/>
      <c r="G9" s="575"/>
      <c r="H9" s="575"/>
      <c r="I9" s="575"/>
      <c r="J9" s="574"/>
      <c r="K9" s="576"/>
      <c r="L9" s="577"/>
    </row>
    <row r="10" spans="1:14" s="317" customFormat="1" ht="15" customHeight="1" x14ac:dyDescent="0.25">
      <c r="A10" s="578" t="s">
        <v>372</v>
      </c>
      <c r="B10" s="579"/>
      <c r="C10" s="580"/>
      <c r="D10" s="580"/>
      <c r="E10" s="580"/>
      <c r="F10" s="580"/>
      <c r="G10" s="581"/>
      <c r="H10" s="580"/>
      <c r="I10" s="580"/>
      <c r="J10" s="580"/>
      <c r="K10" s="582">
        <f>K12+K13+K14</f>
        <v>5156000000</v>
      </c>
      <c r="L10" s="562"/>
      <c r="M10" s="583">
        <v>5586000000</v>
      </c>
      <c r="N10" s="584">
        <f>SUM(M10-K10)</f>
        <v>430000000</v>
      </c>
    </row>
    <row r="11" spans="1:14" s="317" customFormat="1" ht="12.75" customHeight="1" thickBot="1" x14ac:dyDescent="0.3">
      <c r="A11" s="585"/>
      <c r="B11" s="586"/>
      <c r="C11" s="587"/>
      <c r="D11" s="587"/>
      <c r="E11" s="587"/>
      <c r="F11" s="587"/>
      <c r="G11" s="588"/>
      <c r="H11" s="587"/>
      <c r="I11" s="587"/>
      <c r="J11" s="587"/>
      <c r="K11" s="589"/>
      <c r="L11" s="590"/>
    </row>
    <row r="12" spans="1:14" s="331" customFormat="1" ht="15" customHeight="1" x14ac:dyDescent="0.25">
      <c r="A12" s="591" t="s">
        <v>519</v>
      </c>
      <c r="B12" s="592" t="s">
        <v>138</v>
      </c>
      <c r="C12" s="592" t="s">
        <v>139</v>
      </c>
      <c r="D12" s="593"/>
      <c r="E12" s="574">
        <v>7.4999999999999997E-3</v>
      </c>
      <c r="F12" s="594">
        <v>6.5000000000000002E-2</v>
      </c>
      <c r="G12" s="595"/>
      <c r="H12" s="596">
        <v>1482</v>
      </c>
      <c r="I12" s="596">
        <v>14510</v>
      </c>
      <c r="J12" s="597" t="s">
        <v>520</v>
      </c>
      <c r="K12" s="598">
        <v>3688000000</v>
      </c>
      <c r="L12" s="599" t="s">
        <v>521</v>
      </c>
      <c r="M12" s="331">
        <v>760</v>
      </c>
    </row>
    <row r="13" spans="1:14" s="331" customFormat="1" x14ac:dyDescent="0.25">
      <c r="A13" s="318" t="s">
        <v>522</v>
      </c>
      <c r="B13" s="319" t="s">
        <v>523</v>
      </c>
      <c r="C13" s="319" t="s">
        <v>139</v>
      </c>
      <c r="D13" s="320"/>
      <c r="E13" s="600">
        <v>0.06</v>
      </c>
      <c r="F13" s="600">
        <v>0.16</v>
      </c>
      <c r="G13" s="601"/>
      <c r="H13" s="601"/>
      <c r="I13" s="601"/>
      <c r="J13" s="597" t="s">
        <v>524</v>
      </c>
      <c r="K13" s="598">
        <v>620000000</v>
      </c>
      <c r="L13" s="602"/>
    </row>
    <row r="14" spans="1:14" s="331" customFormat="1" x14ac:dyDescent="0.25">
      <c r="A14" s="603" t="s">
        <v>374</v>
      </c>
      <c r="B14" s="604" t="s">
        <v>525</v>
      </c>
      <c r="C14" s="592" t="s">
        <v>139</v>
      </c>
      <c r="D14" s="593"/>
      <c r="E14" s="605" t="s">
        <v>526</v>
      </c>
      <c r="F14" s="605" t="s">
        <v>527</v>
      </c>
      <c r="G14" s="605"/>
      <c r="H14" s="595"/>
      <c r="I14" s="595"/>
      <c r="J14" s="606" t="s">
        <v>528</v>
      </c>
      <c r="K14" s="607">
        <v>848000000</v>
      </c>
      <c r="L14" s="599" t="s">
        <v>529</v>
      </c>
    </row>
    <row r="15" spans="1:14" s="331" customFormat="1" ht="15.75" thickBot="1" x14ac:dyDescent="0.3">
      <c r="A15" s="608"/>
      <c r="B15" s="609"/>
      <c r="C15" s="319" t="s">
        <v>139</v>
      </c>
      <c r="D15" s="320"/>
      <c r="E15" s="605" t="s">
        <v>527</v>
      </c>
      <c r="F15" s="605" t="s">
        <v>530</v>
      </c>
      <c r="G15" s="605"/>
      <c r="H15" s="595"/>
      <c r="I15" s="595"/>
      <c r="J15" s="610"/>
      <c r="K15" s="611"/>
      <c r="L15" s="599" t="s">
        <v>531</v>
      </c>
    </row>
    <row r="16" spans="1:14" s="317" customFormat="1" ht="12.75" customHeight="1" x14ac:dyDescent="0.25">
      <c r="A16" s="578" t="s">
        <v>532</v>
      </c>
      <c r="B16" s="579"/>
      <c r="C16" s="580"/>
      <c r="D16" s="580"/>
      <c r="E16" s="580"/>
      <c r="F16" s="580"/>
      <c r="G16" s="581"/>
      <c r="H16" s="580"/>
      <c r="I16" s="580"/>
      <c r="J16" s="580"/>
      <c r="K16" s="582">
        <f>K18</f>
        <v>16000000</v>
      </c>
      <c r="L16" s="562"/>
    </row>
    <row r="17" spans="1:12" s="317" customFormat="1" ht="12.75" customHeight="1" thickBot="1" x14ac:dyDescent="0.3">
      <c r="A17" s="585"/>
      <c r="B17" s="586"/>
      <c r="C17" s="587"/>
      <c r="D17" s="587"/>
      <c r="E17" s="587"/>
      <c r="F17" s="587"/>
      <c r="G17" s="588"/>
      <c r="H17" s="587"/>
      <c r="I17" s="587"/>
      <c r="J17" s="587"/>
      <c r="K17" s="589"/>
      <c r="L17" s="590"/>
    </row>
    <row r="18" spans="1:12" s="331" customFormat="1" ht="15.75" thickBot="1" x14ac:dyDescent="0.3">
      <c r="A18" s="318" t="s">
        <v>533</v>
      </c>
      <c r="B18" s="612" t="s">
        <v>534</v>
      </c>
      <c r="C18" s="612" t="s">
        <v>139</v>
      </c>
      <c r="D18" s="613"/>
      <c r="E18" s="613"/>
      <c r="F18" s="613"/>
      <c r="G18" s="614"/>
      <c r="H18" s="614"/>
      <c r="I18" s="614"/>
      <c r="J18" s="615" t="s">
        <v>535</v>
      </c>
      <c r="K18" s="598">
        <v>16000000</v>
      </c>
      <c r="L18" s="616"/>
    </row>
    <row r="19" spans="1:12" s="317" customFormat="1" ht="12.75" customHeight="1" x14ac:dyDescent="0.25">
      <c r="A19" s="578" t="s">
        <v>536</v>
      </c>
      <c r="B19" s="579"/>
      <c r="C19" s="580"/>
      <c r="D19" s="580"/>
      <c r="E19" s="580"/>
      <c r="F19" s="580"/>
      <c r="G19" s="581"/>
      <c r="H19" s="580"/>
      <c r="I19" s="580"/>
      <c r="J19" s="580"/>
      <c r="K19" s="582">
        <f>K21+K22+K23+K24+K25+K26+K27+K28+K29+K30+K31+K32</f>
        <v>299000000</v>
      </c>
      <c r="L19" s="562"/>
    </row>
    <row r="20" spans="1:12" s="317" customFormat="1" ht="12.75" customHeight="1" thickBot="1" x14ac:dyDescent="0.3">
      <c r="A20" s="585"/>
      <c r="B20" s="586"/>
      <c r="C20" s="587"/>
      <c r="D20" s="587"/>
      <c r="E20" s="587"/>
      <c r="F20" s="587"/>
      <c r="G20" s="588"/>
      <c r="H20" s="587"/>
      <c r="I20" s="587"/>
      <c r="J20" s="587"/>
      <c r="K20" s="589"/>
      <c r="L20" s="590"/>
    </row>
    <row r="21" spans="1:12" s="331" customFormat="1" x14ac:dyDescent="0.25">
      <c r="A21" s="318" t="s">
        <v>537</v>
      </c>
      <c r="B21" s="592" t="s">
        <v>538</v>
      </c>
      <c r="C21" s="592"/>
      <c r="D21" s="321"/>
      <c r="E21" s="617">
        <v>0.05</v>
      </c>
      <c r="F21" s="617">
        <v>0.1</v>
      </c>
      <c r="G21" s="595">
        <v>28232</v>
      </c>
      <c r="H21" s="618"/>
      <c r="I21" s="618"/>
      <c r="J21" s="619" t="s">
        <v>539</v>
      </c>
      <c r="K21" s="598">
        <v>100000000</v>
      </c>
      <c r="L21" s="620" t="s">
        <v>540</v>
      </c>
    </row>
    <row r="22" spans="1:12" s="331" customFormat="1" x14ac:dyDescent="0.25">
      <c r="A22" s="318" t="s">
        <v>464</v>
      </c>
      <c r="B22" s="319" t="s">
        <v>541</v>
      </c>
      <c r="C22" s="319" t="s">
        <v>542</v>
      </c>
      <c r="D22" s="320"/>
      <c r="E22" s="320"/>
      <c r="F22" s="320"/>
      <c r="G22" s="621" t="s">
        <v>543</v>
      </c>
      <c r="H22" s="601"/>
      <c r="I22" s="601"/>
      <c r="J22" s="622" t="s">
        <v>544</v>
      </c>
      <c r="K22" s="598">
        <v>90000000</v>
      </c>
      <c r="L22" s="325"/>
    </row>
    <row r="23" spans="1:12" s="331" customFormat="1" ht="15" customHeight="1" x14ac:dyDescent="0.25">
      <c r="A23" s="318" t="s">
        <v>545</v>
      </c>
      <c r="B23" s="323"/>
      <c r="C23" s="592" t="s">
        <v>139</v>
      </c>
      <c r="D23" s="321"/>
      <c r="E23" s="623"/>
      <c r="F23" s="623"/>
      <c r="G23" s="624"/>
      <c r="H23" s="595">
        <v>253</v>
      </c>
      <c r="I23" s="595">
        <v>12104</v>
      </c>
      <c r="J23" s="619" t="s">
        <v>546</v>
      </c>
      <c r="K23" s="598">
        <v>12000000</v>
      </c>
      <c r="L23" s="591" t="s">
        <v>547</v>
      </c>
    </row>
    <row r="24" spans="1:12" s="331" customFormat="1" ht="15" customHeight="1" x14ac:dyDescent="0.25">
      <c r="A24" s="318" t="s">
        <v>548</v>
      </c>
      <c r="B24" s="319"/>
      <c r="C24" s="319" t="s">
        <v>549</v>
      </c>
      <c r="D24" s="321"/>
      <c r="E24" s="321"/>
      <c r="F24" s="321"/>
      <c r="G24" s="595"/>
      <c r="H24" s="595">
        <v>16</v>
      </c>
      <c r="I24" s="595">
        <v>10864</v>
      </c>
      <c r="J24" s="597" t="s">
        <v>550</v>
      </c>
      <c r="K24" s="598">
        <v>17600000</v>
      </c>
      <c r="L24" s="325"/>
    </row>
    <row r="25" spans="1:12" s="331" customFormat="1" x14ac:dyDescent="0.25">
      <c r="A25" s="318" t="s">
        <v>551</v>
      </c>
      <c r="B25" s="323"/>
      <c r="C25" s="319" t="s">
        <v>549</v>
      </c>
      <c r="D25" s="321"/>
      <c r="E25" s="321"/>
      <c r="F25" s="321"/>
      <c r="G25" s="624"/>
      <c r="H25" s="595">
        <v>225</v>
      </c>
      <c r="I25" s="595">
        <v>25160</v>
      </c>
      <c r="J25" s="597" t="s">
        <v>552</v>
      </c>
      <c r="K25" s="598">
        <v>27200000</v>
      </c>
      <c r="L25" s="318" t="s">
        <v>553</v>
      </c>
    </row>
    <row r="26" spans="1:12" s="626" customFormat="1" x14ac:dyDescent="0.25">
      <c r="A26" s="318" t="s">
        <v>554</v>
      </c>
      <c r="B26" s="319" t="s">
        <v>555</v>
      </c>
      <c r="C26" s="319" t="s">
        <v>556</v>
      </c>
      <c r="D26" s="325"/>
      <c r="E26" s="600">
        <v>0.03</v>
      </c>
      <c r="F26" s="600">
        <v>0.8</v>
      </c>
      <c r="G26" s="621"/>
      <c r="H26" s="625">
        <v>96</v>
      </c>
      <c r="I26" s="625">
        <v>7440</v>
      </c>
      <c r="J26" s="597" t="s">
        <v>557</v>
      </c>
      <c r="K26" s="598">
        <v>9600000</v>
      </c>
      <c r="L26" s="318" t="s">
        <v>558</v>
      </c>
    </row>
    <row r="27" spans="1:12" s="331" customFormat="1" x14ac:dyDescent="0.25">
      <c r="A27" s="318" t="s">
        <v>559</v>
      </c>
      <c r="B27" s="319" t="s">
        <v>560</v>
      </c>
      <c r="C27" s="319" t="s">
        <v>561</v>
      </c>
      <c r="D27" s="320" t="s">
        <v>562</v>
      </c>
      <c r="E27" s="320"/>
      <c r="F27" s="320"/>
      <c r="G27" s="627">
        <v>46587</v>
      </c>
      <c r="H27" s="628"/>
      <c r="I27" s="628"/>
      <c r="J27" s="597" t="s">
        <v>563</v>
      </c>
      <c r="K27" s="598">
        <v>7000000</v>
      </c>
      <c r="L27" s="602"/>
    </row>
    <row r="28" spans="1:12" s="331" customFormat="1" x14ac:dyDescent="0.25">
      <c r="A28" s="318" t="s">
        <v>564</v>
      </c>
      <c r="B28" s="319"/>
      <c r="C28" s="319" t="s">
        <v>549</v>
      </c>
      <c r="D28" s="325"/>
      <c r="E28" s="320"/>
      <c r="F28" s="320"/>
      <c r="G28" s="321"/>
      <c r="H28" s="595">
        <v>250</v>
      </c>
      <c r="I28" s="595">
        <v>1300</v>
      </c>
      <c r="J28" s="597" t="s">
        <v>565</v>
      </c>
      <c r="K28" s="598">
        <v>9600000</v>
      </c>
      <c r="L28" s="318" t="s">
        <v>566</v>
      </c>
    </row>
    <row r="29" spans="1:12" s="331" customFormat="1" x14ac:dyDescent="0.25">
      <c r="A29" s="318" t="s">
        <v>567</v>
      </c>
      <c r="B29" s="319" t="s">
        <v>138</v>
      </c>
      <c r="C29" s="319" t="s">
        <v>568</v>
      </c>
      <c r="D29" s="320"/>
      <c r="E29" s="600">
        <v>0.02</v>
      </c>
      <c r="F29" s="600">
        <v>0.05</v>
      </c>
      <c r="G29" s="625"/>
      <c r="H29" s="595"/>
      <c r="I29" s="595"/>
      <c r="J29" s="597" t="s">
        <v>569</v>
      </c>
      <c r="K29" s="598">
        <v>1000000</v>
      </c>
      <c r="L29" s="318" t="s">
        <v>570</v>
      </c>
    </row>
    <row r="30" spans="1:12" s="331" customFormat="1" x14ac:dyDescent="0.25">
      <c r="A30" s="318" t="s">
        <v>315</v>
      </c>
      <c r="B30" s="319" t="s">
        <v>571</v>
      </c>
      <c r="C30" s="319" t="s">
        <v>306</v>
      </c>
      <c r="D30" s="320"/>
      <c r="E30" s="320"/>
      <c r="F30" s="320"/>
      <c r="G30" s="601"/>
      <c r="H30" s="595">
        <v>1120</v>
      </c>
      <c r="I30" s="595">
        <v>2808</v>
      </c>
      <c r="J30" s="597" t="s">
        <v>572</v>
      </c>
      <c r="K30" s="598">
        <v>6400000</v>
      </c>
      <c r="L30" s="318" t="s">
        <v>573</v>
      </c>
    </row>
    <row r="31" spans="1:12" s="331" customFormat="1" x14ac:dyDescent="0.25">
      <c r="A31" s="318" t="s">
        <v>574</v>
      </c>
      <c r="B31" s="319" t="s">
        <v>575</v>
      </c>
      <c r="C31" s="319" t="s">
        <v>576</v>
      </c>
      <c r="D31" s="321"/>
      <c r="E31" s="321"/>
      <c r="F31" s="321"/>
      <c r="G31" s="628"/>
      <c r="H31" s="628">
        <v>3.8</v>
      </c>
      <c r="I31" s="628">
        <v>7440</v>
      </c>
      <c r="J31" s="597" t="s">
        <v>577</v>
      </c>
      <c r="K31" s="598">
        <v>17600000</v>
      </c>
      <c r="L31" s="325"/>
    </row>
    <row r="32" spans="1:12" s="331" customFormat="1" ht="15.75" thickBot="1" x14ac:dyDescent="0.3">
      <c r="A32" s="318" t="s">
        <v>578</v>
      </c>
      <c r="B32" s="462"/>
      <c r="C32" s="629" t="s">
        <v>549</v>
      </c>
      <c r="D32" s="630"/>
      <c r="E32" s="630"/>
      <c r="F32" s="630"/>
      <c r="G32" s="631"/>
      <c r="H32" s="631"/>
      <c r="I32" s="631"/>
      <c r="J32" s="632" t="s">
        <v>579</v>
      </c>
      <c r="K32" s="598">
        <v>1000000</v>
      </c>
      <c r="L32" s="633" t="s">
        <v>580</v>
      </c>
    </row>
    <row r="33" spans="1:12" s="317" customFormat="1" ht="12.75" customHeight="1" x14ac:dyDescent="0.25">
      <c r="A33" s="578" t="s">
        <v>581</v>
      </c>
      <c r="B33" s="579"/>
      <c r="C33" s="580"/>
      <c r="D33" s="580"/>
      <c r="E33" s="580"/>
      <c r="F33" s="580"/>
      <c r="G33" s="581"/>
      <c r="H33" s="580"/>
      <c r="I33" s="580"/>
      <c r="J33" s="580"/>
      <c r="K33" s="582">
        <f>K35</f>
        <v>102000000</v>
      </c>
      <c r="L33" s="562"/>
    </row>
    <row r="34" spans="1:12" s="317" customFormat="1" ht="12.75" customHeight="1" thickBot="1" x14ac:dyDescent="0.3">
      <c r="A34" s="585"/>
      <c r="B34" s="586"/>
      <c r="C34" s="587"/>
      <c r="D34" s="587"/>
      <c r="E34" s="587"/>
      <c r="F34" s="587"/>
      <c r="G34" s="588"/>
      <c r="H34" s="587"/>
      <c r="I34" s="587"/>
      <c r="J34" s="587"/>
      <c r="K34" s="589"/>
      <c r="L34" s="590"/>
    </row>
    <row r="35" spans="1:12" s="637" customFormat="1" ht="12.75" customHeight="1" thickBot="1" x14ac:dyDescent="0.3">
      <c r="A35" s="318" t="s">
        <v>581</v>
      </c>
      <c r="B35" s="634"/>
      <c r="C35" s="592"/>
      <c r="D35" s="623"/>
      <c r="E35" s="623"/>
      <c r="F35" s="623"/>
      <c r="G35" s="624"/>
      <c r="H35" s="624"/>
      <c r="I35" s="624"/>
      <c r="J35" s="624"/>
      <c r="K35" s="635">
        <v>102000000</v>
      </c>
      <c r="L35" s="636"/>
    </row>
    <row r="36" spans="1:12" s="317" customFormat="1" ht="12.75" customHeight="1" x14ac:dyDescent="0.25">
      <c r="A36" s="578" t="s">
        <v>582</v>
      </c>
      <c r="B36" s="579"/>
      <c r="C36" s="580"/>
      <c r="D36" s="580"/>
      <c r="E36" s="580"/>
      <c r="F36" s="580"/>
      <c r="G36" s="581"/>
      <c r="H36" s="580"/>
      <c r="I36" s="580"/>
      <c r="J36" s="580"/>
      <c r="K36" s="582">
        <f>K38+K39+K40+K41+K42</f>
        <v>927000000</v>
      </c>
      <c r="L36" s="562"/>
    </row>
    <row r="37" spans="1:12" s="317" customFormat="1" ht="12.75" customHeight="1" thickBot="1" x14ac:dyDescent="0.3">
      <c r="A37" s="585"/>
      <c r="B37" s="586"/>
      <c r="C37" s="587"/>
      <c r="D37" s="587"/>
      <c r="E37" s="587"/>
      <c r="F37" s="587"/>
      <c r="G37" s="588"/>
      <c r="H37" s="587"/>
      <c r="I37" s="587"/>
      <c r="J37" s="587"/>
      <c r="K37" s="589"/>
      <c r="L37" s="590"/>
    </row>
    <row r="38" spans="1:12" s="331" customFormat="1" x14ac:dyDescent="0.2">
      <c r="A38" s="318" t="s">
        <v>583</v>
      </c>
      <c r="B38" s="315"/>
      <c r="C38" s="323"/>
      <c r="D38" s="623"/>
      <c r="E38" s="623"/>
      <c r="F38" s="623"/>
      <c r="G38" s="624"/>
      <c r="H38" s="624"/>
      <c r="I38" s="624"/>
      <c r="J38" s="638" t="s">
        <v>584</v>
      </c>
      <c r="K38" s="635">
        <v>514000000</v>
      </c>
      <c r="L38" s="591" t="s">
        <v>585</v>
      </c>
    </row>
    <row r="39" spans="1:12" s="331" customFormat="1" x14ac:dyDescent="0.25">
      <c r="A39" s="318" t="s">
        <v>586</v>
      </c>
      <c r="B39" s="315"/>
      <c r="C39" s="323"/>
      <c r="D39" s="623"/>
      <c r="E39" s="623"/>
      <c r="F39" s="623"/>
      <c r="G39" s="624"/>
      <c r="H39" s="624"/>
      <c r="I39" s="624"/>
      <c r="J39" s="624"/>
      <c r="K39" s="635">
        <v>0</v>
      </c>
      <c r="L39" s="591"/>
    </row>
    <row r="40" spans="1:12" s="331" customFormat="1" x14ac:dyDescent="0.2">
      <c r="A40" s="318" t="s">
        <v>587</v>
      </c>
      <c r="B40" s="319"/>
      <c r="C40" s="319"/>
      <c r="D40" s="321"/>
      <c r="E40" s="321"/>
      <c r="F40" s="321"/>
      <c r="G40" s="601"/>
      <c r="H40" s="601"/>
      <c r="I40" s="601"/>
      <c r="J40" s="638"/>
      <c r="K40" s="635">
        <v>11000000</v>
      </c>
      <c r="L40" s="318" t="s">
        <v>588</v>
      </c>
    </row>
    <row r="41" spans="1:12" s="331" customFormat="1" x14ac:dyDescent="0.25">
      <c r="A41" s="318" t="s">
        <v>589</v>
      </c>
      <c r="B41" s="334"/>
      <c r="C41" s="334"/>
      <c r="D41" s="321"/>
      <c r="E41" s="321"/>
      <c r="F41" s="321"/>
      <c r="G41" s="601"/>
      <c r="H41" s="601"/>
      <c r="I41" s="601"/>
      <c r="J41" s="639" t="s">
        <v>590</v>
      </c>
      <c r="K41" s="635">
        <v>2000000</v>
      </c>
      <c r="L41" s="325"/>
    </row>
    <row r="42" spans="1:12" s="331" customFormat="1" ht="15.75" thickBot="1" x14ac:dyDescent="0.3">
      <c r="A42" s="318" t="s">
        <v>591</v>
      </c>
      <c r="B42" s="334"/>
      <c r="C42" s="334"/>
      <c r="D42" s="321"/>
      <c r="E42" s="321"/>
      <c r="F42" s="321"/>
      <c r="G42" s="601"/>
      <c r="H42" s="601"/>
      <c r="I42" s="601"/>
      <c r="J42" s="601"/>
      <c r="K42" s="635">
        <v>400000000</v>
      </c>
      <c r="L42" s="325"/>
    </row>
    <row r="43" spans="1:12" x14ac:dyDescent="0.25">
      <c r="A43" s="578" t="s">
        <v>592</v>
      </c>
      <c r="B43" s="579"/>
      <c r="C43" s="580"/>
      <c r="D43" s="580"/>
      <c r="E43" s="580"/>
      <c r="F43" s="580"/>
      <c r="G43" s="581"/>
      <c r="H43" s="580"/>
      <c r="I43" s="580"/>
      <c r="J43" s="580"/>
      <c r="K43" s="582">
        <f>K8+K10+K16+K19+K33+K36</f>
        <v>6500000000</v>
      </c>
      <c r="L43" s="562"/>
    </row>
    <row r="44" spans="1:12" ht="15.75" thickBot="1" x14ac:dyDescent="0.3">
      <c r="A44" s="585"/>
      <c r="B44" s="586"/>
      <c r="C44" s="587"/>
      <c r="D44" s="587"/>
      <c r="E44" s="587"/>
      <c r="F44" s="587"/>
      <c r="G44" s="588"/>
      <c r="H44" s="587"/>
      <c r="I44" s="587"/>
      <c r="J44" s="587"/>
      <c r="K44" s="589"/>
      <c r="L44" s="590"/>
    </row>
    <row r="45" spans="1:12" s="331" customFormat="1" x14ac:dyDescent="0.25">
      <c r="A45" s="329"/>
      <c r="B45" s="330"/>
      <c r="C45" s="330"/>
      <c r="D45" s="330"/>
      <c r="E45" s="330"/>
      <c r="F45" s="330"/>
      <c r="G45" s="329"/>
      <c r="H45" s="330"/>
      <c r="I45" s="330"/>
      <c r="J45" s="330"/>
      <c r="K45" s="640"/>
      <c r="L45" s="329"/>
    </row>
    <row r="46" spans="1:12" x14ac:dyDescent="0.25">
      <c r="I46" s="332"/>
      <c r="J46" s="333"/>
      <c r="K46" s="641"/>
    </row>
  </sheetData>
  <mergeCells count="18">
    <mergeCell ref="A36:A37"/>
    <mergeCell ref="K36:K37"/>
    <mergeCell ref="A43:A44"/>
    <mergeCell ref="K43:K44"/>
    <mergeCell ref="A16:A17"/>
    <mergeCell ref="K16:K17"/>
    <mergeCell ref="A19:A20"/>
    <mergeCell ref="K19:K20"/>
    <mergeCell ref="A33:A34"/>
    <mergeCell ref="K33:K34"/>
    <mergeCell ref="E6:F6"/>
    <mergeCell ref="H6:I6"/>
    <mergeCell ref="A10:A11"/>
    <mergeCell ref="K10:K11"/>
    <mergeCell ref="A14:A15"/>
    <mergeCell ref="B14:B15"/>
    <mergeCell ref="J14:J15"/>
    <mergeCell ref="K14:K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3"/>
  <sheetViews>
    <sheetView showGridLines="0" zoomScale="80" zoomScaleNormal="80" workbookViewId="0">
      <selection activeCell="L56" sqref="L56"/>
    </sheetView>
  </sheetViews>
  <sheetFormatPr baseColWidth="10" defaultRowHeight="15" x14ac:dyDescent="0.25"/>
  <cols>
    <col min="1" max="1" width="3.140625" style="75" customWidth="1"/>
    <col min="2" max="2" width="38.85546875" style="75" customWidth="1"/>
    <col min="3" max="3" width="36.85546875" style="75" customWidth="1"/>
    <col min="4" max="4" width="34.5703125" style="75" customWidth="1"/>
    <col min="5" max="5" width="16.7109375" style="75" customWidth="1"/>
    <col min="6" max="6" width="11.5703125" style="75" customWidth="1"/>
    <col min="7" max="7" width="13.42578125" style="75" customWidth="1"/>
    <col min="8" max="8" width="36.7109375" style="75" customWidth="1"/>
    <col min="9" max="9" width="13.140625" style="75" customWidth="1"/>
    <col min="10" max="10" width="13.7109375" style="75" customWidth="1"/>
    <col min="11" max="11" width="24.7109375" style="75" customWidth="1"/>
    <col min="12" max="12" width="24" style="75" customWidth="1"/>
    <col min="13" max="13" width="36.140625" style="75" customWidth="1"/>
    <col min="14" max="16384" width="11.42578125" style="75"/>
  </cols>
  <sheetData>
    <row r="1" spans="2:12" s="110" customFormat="1" x14ac:dyDescent="0.25"/>
    <row r="2" spans="2:12" s="110" customFormat="1" ht="18" customHeight="1" x14ac:dyDescent="0.35">
      <c r="B2" s="113" t="s">
        <v>107</v>
      </c>
      <c r="D2" s="642" t="s">
        <v>513</v>
      </c>
      <c r="E2" s="642">
        <v>2023</v>
      </c>
      <c r="F2" s="221"/>
      <c r="G2" s="111"/>
      <c r="H2" s="111"/>
      <c r="I2" s="111"/>
      <c r="J2" s="111"/>
      <c r="K2" s="111"/>
      <c r="L2" s="112" t="s">
        <v>109</v>
      </c>
    </row>
    <row r="3" spans="2:12" s="110" customFormat="1" ht="18.75" x14ac:dyDescent="0.3">
      <c r="B3" s="643"/>
      <c r="C3" s="221"/>
      <c r="D3" s="111"/>
      <c r="E3" s="111"/>
      <c r="F3" s="111"/>
      <c r="G3" s="111"/>
      <c r="H3" s="111"/>
      <c r="I3" s="111"/>
      <c r="J3" s="111"/>
      <c r="K3" s="111"/>
      <c r="L3" s="111"/>
    </row>
    <row r="4" spans="2:12" s="110" customFormat="1" ht="21" x14ac:dyDescent="0.25">
      <c r="B4" s="113" t="s">
        <v>593</v>
      </c>
      <c r="C4" s="111"/>
      <c r="D4" s="111"/>
      <c r="E4" s="111"/>
      <c r="F4" s="111"/>
      <c r="G4" s="111"/>
      <c r="H4" s="111"/>
      <c r="I4" s="111"/>
      <c r="J4" s="111"/>
      <c r="K4" s="111"/>
      <c r="L4" s="111"/>
    </row>
    <row r="5" spans="2:12" s="110" customFormat="1" ht="18.75" customHeight="1" x14ac:dyDescent="0.35">
      <c r="B5" s="159"/>
      <c r="E5" s="160"/>
      <c r="F5" s="160"/>
      <c r="G5" s="160"/>
      <c r="H5" s="159"/>
      <c r="I5" s="160"/>
      <c r="J5" s="160"/>
      <c r="L5" s="644"/>
    </row>
    <row r="6" spans="2:12" s="110" customFormat="1" x14ac:dyDescent="0.25">
      <c r="B6" s="114" t="s">
        <v>112</v>
      </c>
      <c r="C6" s="114" t="s">
        <v>113</v>
      </c>
      <c r="D6" s="114" t="s">
        <v>114</v>
      </c>
      <c r="E6" s="114"/>
      <c r="F6" s="115" t="s">
        <v>115</v>
      </c>
      <c r="G6" s="115"/>
      <c r="H6" s="114" t="s">
        <v>116</v>
      </c>
      <c r="I6" s="71" t="s">
        <v>117</v>
      </c>
      <c r="J6" s="71"/>
      <c r="K6" s="114" t="s">
        <v>118</v>
      </c>
      <c r="L6" s="114" t="s">
        <v>119</v>
      </c>
    </row>
    <row r="7" spans="2:12" s="116" customFormat="1" x14ac:dyDescent="0.25">
      <c r="B7" s="64" t="s">
        <v>120</v>
      </c>
      <c r="C7" s="61" t="s">
        <v>121</v>
      </c>
      <c r="D7" s="61" t="s">
        <v>122</v>
      </c>
      <c r="E7" s="61" t="s">
        <v>123</v>
      </c>
      <c r="F7" s="61" t="s">
        <v>124</v>
      </c>
      <c r="G7" s="61"/>
      <c r="H7" s="61" t="s">
        <v>125</v>
      </c>
      <c r="I7" s="61" t="s">
        <v>126</v>
      </c>
      <c r="J7" s="61"/>
      <c r="K7" s="61" t="s">
        <v>298</v>
      </c>
      <c r="L7" s="645">
        <v>2023</v>
      </c>
    </row>
    <row r="8" spans="2:12" s="116" customFormat="1" x14ac:dyDescent="0.25">
      <c r="B8" s="64"/>
      <c r="C8" s="61"/>
      <c r="D8" s="61"/>
      <c r="E8" s="61"/>
      <c r="F8" s="117" t="s">
        <v>129</v>
      </c>
      <c r="G8" s="117" t="s">
        <v>130</v>
      </c>
      <c r="H8" s="61"/>
      <c r="I8" s="117" t="s">
        <v>129</v>
      </c>
      <c r="J8" s="117" t="s">
        <v>130</v>
      </c>
      <c r="K8" s="61"/>
      <c r="L8" s="646"/>
    </row>
    <row r="9" spans="2:12" ht="15.95" customHeight="1" x14ac:dyDescent="0.25">
      <c r="B9" s="118" t="s">
        <v>131</v>
      </c>
      <c r="C9" s="119"/>
      <c r="D9" s="119"/>
      <c r="E9" s="119"/>
      <c r="F9" s="119"/>
      <c r="G9" s="119"/>
      <c r="H9" s="119"/>
      <c r="I9" s="119"/>
      <c r="J9" s="119"/>
      <c r="K9" s="119"/>
      <c r="L9" s="120">
        <f>SUM(L10)</f>
        <v>0</v>
      </c>
    </row>
    <row r="10" spans="2:12" ht="19.5" customHeight="1" x14ac:dyDescent="0.25">
      <c r="B10" s="121"/>
      <c r="C10" s="122"/>
      <c r="D10" s="122"/>
      <c r="E10" s="123"/>
      <c r="F10" s="123"/>
      <c r="G10" s="123"/>
      <c r="H10" s="122"/>
      <c r="I10" s="122"/>
      <c r="J10" s="122"/>
      <c r="K10" s="122"/>
      <c r="L10" s="124"/>
    </row>
    <row r="11" spans="2:12" ht="15.95" customHeight="1" x14ac:dyDescent="0.25">
      <c r="B11" s="118" t="s">
        <v>132</v>
      </c>
      <c r="C11" s="119"/>
      <c r="D11" s="119"/>
      <c r="E11" s="125"/>
      <c r="F11" s="125"/>
      <c r="G11" s="125"/>
      <c r="H11" s="119"/>
      <c r="I11" s="119"/>
      <c r="J11" s="119"/>
      <c r="K11" s="119"/>
      <c r="L11" s="120">
        <f>SUM(L12:L21)</f>
        <v>1112700000</v>
      </c>
    </row>
    <row r="12" spans="2:12" ht="15.95" customHeight="1" x14ac:dyDescent="0.25">
      <c r="B12" s="121"/>
      <c r="C12" s="122"/>
      <c r="D12" s="122"/>
      <c r="E12" s="123"/>
      <c r="F12" s="123"/>
      <c r="G12" s="123"/>
      <c r="H12" s="122"/>
      <c r="I12" s="122"/>
      <c r="J12" s="122"/>
      <c r="K12" s="122"/>
      <c r="L12" s="124"/>
    </row>
    <row r="13" spans="2:12" ht="15.95" customHeight="1" x14ac:dyDescent="0.25">
      <c r="B13" s="647" t="s">
        <v>594</v>
      </c>
      <c r="C13" s="648" t="s">
        <v>595</v>
      </c>
      <c r="D13" s="649" t="s">
        <v>139</v>
      </c>
      <c r="E13" s="650">
        <v>0.01</v>
      </c>
      <c r="F13" s="651">
        <v>5.0000000000000001E-3</v>
      </c>
      <c r="G13" s="651">
        <v>5.5E-2</v>
      </c>
      <c r="H13" s="652" t="s">
        <v>596</v>
      </c>
      <c r="I13" s="123" t="s">
        <v>597</v>
      </c>
      <c r="J13" s="123" t="s">
        <v>597</v>
      </c>
      <c r="K13" s="653" t="s">
        <v>598</v>
      </c>
      <c r="L13" s="449">
        <v>700000000</v>
      </c>
    </row>
    <row r="14" spans="2:12" ht="15.95" customHeight="1" x14ac:dyDescent="0.25">
      <c r="B14" s="647" t="s">
        <v>599</v>
      </c>
      <c r="C14" s="654" t="s">
        <v>600</v>
      </c>
      <c r="D14" s="649" t="s">
        <v>601</v>
      </c>
      <c r="E14" s="123" t="s">
        <v>597</v>
      </c>
      <c r="F14" s="651">
        <v>3.0000000000000001E-3</v>
      </c>
      <c r="G14" s="651">
        <v>8.0000000000000002E-3</v>
      </c>
      <c r="H14" s="650" t="s">
        <v>597</v>
      </c>
      <c r="I14" s="123" t="s">
        <v>597</v>
      </c>
      <c r="J14" s="123" t="s">
        <v>597</v>
      </c>
      <c r="K14" s="653" t="s">
        <v>598</v>
      </c>
      <c r="L14" s="129">
        <v>135000000</v>
      </c>
    </row>
    <row r="15" spans="2:12" ht="15.95" customHeight="1" x14ac:dyDescent="0.25">
      <c r="B15" s="647" t="s">
        <v>602</v>
      </c>
      <c r="C15" s="654" t="s">
        <v>603</v>
      </c>
      <c r="D15" s="649" t="s">
        <v>604</v>
      </c>
      <c r="E15" s="123" t="s">
        <v>597</v>
      </c>
      <c r="F15" s="123" t="s">
        <v>597</v>
      </c>
      <c r="G15" s="123" t="s">
        <v>597</v>
      </c>
      <c r="H15" s="648" t="s">
        <v>605</v>
      </c>
      <c r="I15" s="123" t="s">
        <v>597</v>
      </c>
      <c r="J15" s="123" t="s">
        <v>597</v>
      </c>
      <c r="K15" s="653" t="s">
        <v>598</v>
      </c>
      <c r="L15" s="129">
        <v>80000000</v>
      </c>
    </row>
    <row r="16" spans="2:12" ht="15.95" customHeight="1" x14ac:dyDescent="0.25">
      <c r="B16" s="647" t="s">
        <v>606</v>
      </c>
      <c r="C16" s="648" t="s">
        <v>607</v>
      </c>
      <c r="D16" s="649" t="s">
        <v>210</v>
      </c>
      <c r="E16" s="123" t="s">
        <v>597</v>
      </c>
      <c r="F16" s="123" t="s">
        <v>597</v>
      </c>
      <c r="G16" s="123" t="s">
        <v>597</v>
      </c>
      <c r="H16" s="123" t="s">
        <v>597</v>
      </c>
      <c r="I16" s="655">
        <v>0.1</v>
      </c>
      <c r="J16" s="655">
        <v>0.2</v>
      </c>
      <c r="K16" s="653" t="s">
        <v>598</v>
      </c>
      <c r="L16" s="129">
        <v>70000000</v>
      </c>
    </row>
    <row r="17" spans="2:12" ht="15.95" customHeight="1" x14ac:dyDescent="0.25">
      <c r="B17" s="647" t="s">
        <v>608</v>
      </c>
      <c r="C17" s="654" t="s">
        <v>609</v>
      </c>
      <c r="D17" s="649" t="s">
        <v>610</v>
      </c>
      <c r="E17" s="123" t="s">
        <v>597</v>
      </c>
      <c r="F17" s="123" t="s">
        <v>597</v>
      </c>
      <c r="G17" s="123" t="s">
        <v>597</v>
      </c>
      <c r="H17" s="123" t="s">
        <v>597</v>
      </c>
      <c r="I17" s="123" t="s">
        <v>597</v>
      </c>
      <c r="J17" s="123" t="s">
        <v>597</v>
      </c>
      <c r="K17" s="653" t="s">
        <v>598</v>
      </c>
      <c r="L17" s="129">
        <v>60000000</v>
      </c>
    </row>
    <row r="18" spans="2:12" ht="15.95" customHeight="1" x14ac:dyDescent="0.25">
      <c r="B18" s="647" t="s">
        <v>611</v>
      </c>
      <c r="C18" s="648" t="s">
        <v>385</v>
      </c>
      <c r="D18" s="649" t="s">
        <v>612</v>
      </c>
      <c r="E18" s="123" t="s">
        <v>597</v>
      </c>
      <c r="F18" s="123" t="s">
        <v>597</v>
      </c>
      <c r="G18" s="123" t="s">
        <v>597</v>
      </c>
      <c r="H18" s="123" t="s">
        <v>597</v>
      </c>
      <c r="I18" s="123" t="s">
        <v>597</v>
      </c>
      <c r="J18" s="123" t="s">
        <v>597</v>
      </c>
      <c r="K18" s="653" t="s">
        <v>598</v>
      </c>
      <c r="L18" s="129">
        <v>48000000</v>
      </c>
    </row>
    <row r="19" spans="2:12" ht="15.95" customHeight="1" x14ac:dyDescent="0.25">
      <c r="B19" s="647" t="s">
        <v>613</v>
      </c>
      <c r="C19" s="654" t="s">
        <v>609</v>
      </c>
      <c r="D19" s="649" t="s">
        <v>610</v>
      </c>
      <c r="E19" s="123" t="s">
        <v>597</v>
      </c>
      <c r="F19" s="123" t="s">
        <v>597</v>
      </c>
      <c r="G19" s="123" t="s">
        <v>597</v>
      </c>
      <c r="H19" s="123" t="s">
        <v>597</v>
      </c>
      <c r="I19" s="123" t="s">
        <v>597</v>
      </c>
      <c r="J19" s="123" t="s">
        <v>597</v>
      </c>
      <c r="K19" s="653" t="s">
        <v>598</v>
      </c>
      <c r="L19" s="129">
        <v>19200000</v>
      </c>
    </row>
    <row r="20" spans="2:12" ht="15.95" customHeight="1" x14ac:dyDescent="0.25">
      <c r="B20" s="647" t="s">
        <v>614</v>
      </c>
      <c r="C20" s="654" t="s">
        <v>609</v>
      </c>
      <c r="D20" s="649" t="s">
        <v>610</v>
      </c>
      <c r="E20" s="123" t="s">
        <v>597</v>
      </c>
      <c r="F20" s="123" t="s">
        <v>597</v>
      </c>
      <c r="G20" s="123" t="s">
        <v>597</v>
      </c>
      <c r="H20" s="123" t="s">
        <v>597</v>
      </c>
      <c r="I20" s="123" t="s">
        <v>597</v>
      </c>
      <c r="J20" s="123" t="s">
        <v>597</v>
      </c>
      <c r="K20" s="653" t="s">
        <v>598</v>
      </c>
      <c r="L20" s="129">
        <v>500000</v>
      </c>
    </row>
    <row r="21" spans="2:12" ht="15.95" customHeight="1" x14ac:dyDescent="0.25">
      <c r="B21" s="121"/>
      <c r="C21" s="122"/>
      <c r="D21" s="122"/>
      <c r="E21" s="123"/>
      <c r="F21" s="123"/>
      <c r="G21" s="123"/>
      <c r="H21" s="122"/>
      <c r="I21" s="122"/>
      <c r="J21" s="122"/>
      <c r="K21" s="122"/>
      <c r="L21" s="124"/>
    </row>
    <row r="22" spans="2:12" s="110" customFormat="1" ht="15.95" customHeight="1" x14ac:dyDescent="0.25">
      <c r="B22" s="133" t="s">
        <v>149</v>
      </c>
      <c r="C22" s="134"/>
      <c r="D22" s="134"/>
      <c r="E22" s="135"/>
      <c r="F22" s="135"/>
      <c r="G22" s="135"/>
      <c r="H22" s="134"/>
      <c r="I22" s="134"/>
      <c r="J22" s="134"/>
      <c r="K22" s="134"/>
      <c r="L22" s="136">
        <f>SUM(L23:L23)</f>
        <v>0</v>
      </c>
    </row>
    <row r="23" spans="2:12" s="110" customFormat="1" ht="15.95" customHeight="1" x14ac:dyDescent="0.25">
      <c r="B23" s="121"/>
      <c r="C23" s="140"/>
      <c r="D23" s="140"/>
      <c r="E23" s="141"/>
      <c r="F23" s="141"/>
      <c r="G23" s="141"/>
      <c r="H23" s="140"/>
      <c r="I23" s="140"/>
      <c r="J23" s="140"/>
      <c r="K23" s="140"/>
      <c r="L23" s="142"/>
    </row>
    <row r="24" spans="2:12" ht="15.95" customHeight="1" x14ac:dyDescent="0.25">
      <c r="B24" s="118" t="s">
        <v>155</v>
      </c>
      <c r="C24" s="119"/>
      <c r="D24" s="119"/>
      <c r="E24" s="125"/>
      <c r="F24" s="125"/>
      <c r="G24" s="125"/>
      <c r="H24" s="119"/>
      <c r="I24" s="119"/>
      <c r="J24" s="119"/>
      <c r="K24" s="119"/>
      <c r="L24" s="120">
        <f>SUM(L25:L30)</f>
        <v>16200000</v>
      </c>
    </row>
    <row r="25" spans="2:12" ht="15.95" customHeight="1" x14ac:dyDescent="0.25">
      <c r="B25" s="121"/>
      <c r="C25" s="122"/>
      <c r="D25" s="122"/>
      <c r="E25" s="123"/>
      <c r="F25" s="123"/>
      <c r="G25" s="123"/>
      <c r="H25" s="122"/>
      <c r="I25" s="122"/>
      <c r="J25" s="122"/>
      <c r="K25" s="122"/>
      <c r="L25" s="124"/>
    </row>
    <row r="26" spans="2:12" ht="15.95" customHeight="1" x14ac:dyDescent="0.25">
      <c r="B26" s="647" t="s">
        <v>615</v>
      </c>
      <c r="C26" s="123" t="s">
        <v>597</v>
      </c>
      <c r="D26" s="656" t="s">
        <v>616</v>
      </c>
      <c r="E26" s="123" t="s">
        <v>597</v>
      </c>
      <c r="F26" s="123" t="s">
        <v>597</v>
      </c>
      <c r="G26" s="123" t="s">
        <v>597</v>
      </c>
      <c r="H26" s="657" t="s">
        <v>617</v>
      </c>
      <c r="I26" s="123" t="s">
        <v>597</v>
      </c>
      <c r="J26" s="123" t="s">
        <v>597</v>
      </c>
      <c r="K26" s="653" t="s">
        <v>598</v>
      </c>
      <c r="L26" s="129">
        <v>12000000</v>
      </c>
    </row>
    <row r="27" spans="2:12" ht="15.95" customHeight="1" x14ac:dyDescent="0.25">
      <c r="B27" s="647" t="s">
        <v>618</v>
      </c>
      <c r="C27" s="123" t="s">
        <v>597</v>
      </c>
      <c r="D27" s="656" t="s">
        <v>616</v>
      </c>
      <c r="E27" s="123" t="s">
        <v>597</v>
      </c>
      <c r="F27" s="123" t="s">
        <v>597</v>
      </c>
      <c r="G27" s="123" t="s">
        <v>597</v>
      </c>
      <c r="H27" s="657" t="s">
        <v>617</v>
      </c>
      <c r="I27" s="123" t="s">
        <v>597</v>
      </c>
      <c r="J27" s="123" t="s">
        <v>597</v>
      </c>
      <c r="K27" s="653" t="s">
        <v>598</v>
      </c>
      <c r="L27" s="129">
        <v>3600000</v>
      </c>
    </row>
    <row r="28" spans="2:12" ht="15.75" customHeight="1" x14ac:dyDescent="0.25">
      <c r="B28" s="647" t="s">
        <v>619</v>
      </c>
      <c r="C28" s="123" t="s">
        <v>597</v>
      </c>
      <c r="D28" s="656" t="s">
        <v>616</v>
      </c>
      <c r="E28" s="123" t="s">
        <v>597</v>
      </c>
      <c r="F28" s="123" t="s">
        <v>597</v>
      </c>
      <c r="G28" s="123" t="s">
        <v>597</v>
      </c>
      <c r="H28" s="657" t="s">
        <v>617</v>
      </c>
      <c r="I28" s="123" t="s">
        <v>597</v>
      </c>
      <c r="J28" s="123" t="s">
        <v>597</v>
      </c>
      <c r="K28" s="653" t="s">
        <v>598</v>
      </c>
      <c r="L28" s="129">
        <v>500000</v>
      </c>
    </row>
    <row r="29" spans="2:12" ht="15.95" customHeight="1" x14ac:dyDescent="0.25">
      <c r="B29" s="647" t="s">
        <v>620</v>
      </c>
      <c r="C29" s="123" t="s">
        <v>597</v>
      </c>
      <c r="D29" s="656" t="s">
        <v>621</v>
      </c>
      <c r="E29" s="123" t="s">
        <v>597</v>
      </c>
      <c r="F29" s="123" t="s">
        <v>597</v>
      </c>
      <c r="G29" s="123" t="s">
        <v>597</v>
      </c>
      <c r="H29" s="658" t="s">
        <v>622</v>
      </c>
      <c r="I29" s="123" t="s">
        <v>597</v>
      </c>
      <c r="J29" s="123" t="s">
        <v>597</v>
      </c>
      <c r="K29" s="653" t="s">
        <v>598</v>
      </c>
      <c r="L29" s="129">
        <v>100000</v>
      </c>
    </row>
    <row r="30" spans="2:12" ht="15.95" customHeight="1" x14ac:dyDescent="0.25">
      <c r="B30" s="121"/>
      <c r="C30" s="122"/>
      <c r="D30" s="122"/>
      <c r="E30" s="123"/>
      <c r="F30" s="123"/>
      <c r="G30" s="123"/>
      <c r="H30" s="122"/>
      <c r="I30" s="122"/>
      <c r="J30" s="122"/>
      <c r="K30" s="122"/>
      <c r="L30" s="124"/>
    </row>
    <row r="31" spans="2:12" ht="15.95" customHeight="1" x14ac:dyDescent="0.25">
      <c r="B31" s="118" t="s">
        <v>190</v>
      </c>
      <c r="C31" s="119"/>
      <c r="D31" s="119"/>
      <c r="E31" s="125"/>
      <c r="F31" s="125"/>
      <c r="G31" s="125"/>
      <c r="H31" s="119"/>
      <c r="I31" s="119"/>
      <c r="J31" s="119"/>
      <c r="K31" s="119"/>
      <c r="L31" s="120">
        <f>SUM(L32:L33)</f>
        <v>0</v>
      </c>
    </row>
    <row r="32" spans="2:12" ht="15.95" customHeight="1" x14ac:dyDescent="0.25">
      <c r="B32" s="147"/>
      <c r="C32" s="122"/>
      <c r="D32" s="122"/>
      <c r="E32" s="123"/>
      <c r="F32" s="123"/>
      <c r="G32" s="123"/>
      <c r="H32" s="122"/>
      <c r="I32" s="122"/>
      <c r="J32" s="122"/>
      <c r="K32" s="122"/>
      <c r="L32" s="124"/>
    </row>
    <row r="33" spans="2:12" ht="15.95" customHeight="1" x14ac:dyDescent="0.25">
      <c r="B33" s="147"/>
      <c r="C33" s="122"/>
      <c r="D33" s="122"/>
      <c r="E33" s="123"/>
      <c r="F33" s="123"/>
      <c r="G33" s="123"/>
      <c r="H33" s="122"/>
      <c r="I33" s="122"/>
      <c r="J33" s="122"/>
      <c r="K33" s="122"/>
      <c r="L33" s="124"/>
    </row>
    <row r="34" spans="2:12" ht="15.95" customHeight="1" x14ac:dyDescent="0.25">
      <c r="B34" s="118" t="s">
        <v>191</v>
      </c>
      <c r="C34" s="119"/>
      <c r="D34" s="119"/>
      <c r="E34" s="125"/>
      <c r="F34" s="125"/>
      <c r="G34" s="125"/>
      <c r="H34" s="119"/>
      <c r="I34" s="119"/>
      <c r="J34" s="119"/>
      <c r="K34" s="119"/>
      <c r="L34" s="120">
        <f>SUM(L35:L37)</f>
        <v>2700000</v>
      </c>
    </row>
    <row r="35" spans="2:12" ht="15.95" customHeight="1" x14ac:dyDescent="0.25">
      <c r="B35" s="147"/>
      <c r="C35" s="122"/>
      <c r="D35" s="122"/>
      <c r="E35" s="123"/>
      <c r="F35" s="123"/>
      <c r="G35" s="123"/>
      <c r="H35" s="122"/>
      <c r="I35" s="122"/>
      <c r="J35" s="122"/>
      <c r="K35" s="122"/>
      <c r="L35" s="124"/>
    </row>
    <row r="36" spans="2:12" ht="42.75" customHeight="1" x14ac:dyDescent="0.25">
      <c r="B36" s="647" t="s">
        <v>623</v>
      </c>
      <c r="C36" s="659" t="s">
        <v>624</v>
      </c>
      <c r="D36" s="656" t="s">
        <v>616</v>
      </c>
      <c r="E36" s="123" t="s">
        <v>597</v>
      </c>
      <c r="F36" s="123" t="s">
        <v>597</v>
      </c>
      <c r="G36" s="123" t="s">
        <v>597</v>
      </c>
      <c r="H36" s="123" t="s">
        <v>597</v>
      </c>
      <c r="I36" s="123" t="s">
        <v>597</v>
      </c>
      <c r="J36" s="123" t="s">
        <v>597</v>
      </c>
      <c r="K36" s="660" t="s">
        <v>625</v>
      </c>
      <c r="L36" s="129">
        <v>2700000</v>
      </c>
    </row>
    <row r="37" spans="2:12" ht="15.95" customHeight="1" x14ac:dyDescent="0.25">
      <c r="B37" s="147"/>
      <c r="C37" s="122"/>
      <c r="D37" s="122"/>
      <c r="E37" s="123"/>
      <c r="F37" s="123"/>
      <c r="G37" s="123"/>
      <c r="H37" s="122"/>
      <c r="I37" s="122"/>
      <c r="J37" s="122"/>
      <c r="K37" s="122"/>
      <c r="L37" s="124"/>
    </row>
    <row r="38" spans="2:12" s="110" customFormat="1" ht="15.95" customHeight="1" x14ac:dyDescent="0.25">
      <c r="B38" s="133" t="s">
        <v>192</v>
      </c>
      <c r="C38" s="134"/>
      <c r="D38" s="134"/>
      <c r="E38" s="135"/>
      <c r="F38" s="135"/>
      <c r="G38" s="135"/>
      <c r="H38" s="134"/>
      <c r="I38" s="134"/>
      <c r="J38" s="134"/>
      <c r="K38" s="134"/>
      <c r="L38" s="136">
        <f>+L39</f>
        <v>0</v>
      </c>
    </row>
    <row r="39" spans="2:12" s="110" customFormat="1" ht="15.95" customHeight="1" x14ac:dyDescent="0.25">
      <c r="B39" s="148"/>
      <c r="C39" s="140"/>
      <c r="D39" s="140"/>
      <c r="E39" s="141"/>
      <c r="F39" s="141"/>
      <c r="G39" s="141"/>
      <c r="H39" s="140"/>
      <c r="I39" s="140"/>
      <c r="J39" s="140"/>
      <c r="K39" s="140"/>
      <c r="L39" s="142"/>
    </row>
    <row r="40" spans="2:12" ht="15.95" customHeight="1" x14ac:dyDescent="0.25">
      <c r="B40" s="118" t="s">
        <v>193</v>
      </c>
      <c r="C40" s="119"/>
      <c r="D40" s="119"/>
      <c r="E40" s="125"/>
      <c r="F40" s="125"/>
      <c r="G40" s="125"/>
      <c r="H40" s="119"/>
      <c r="I40" s="119"/>
      <c r="J40" s="119"/>
      <c r="K40" s="119"/>
      <c r="L40" s="120">
        <f>SUM(L42:L53)</f>
        <v>255722500</v>
      </c>
    </row>
    <row r="41" spans="2:12" s="205" customFormat="1" ht="15.95" customHeight="1" x14ac:dyDescent="0.25">
      <c r="B41" s="147"/>
      <c r="C41" s="122"/>
      <c r="D41" s="122"/>
      <c r="E41" s="123"/>
      <c r="F41" s="123"/>
      <c r="G41" s="123"/>
      <c r="H41" s="122"/>
      <c r="I41" s="122"/>
      <c r="J41" s="122"/>
      <c r="K41" s="122"/>
      <c r="L41" s="124"/>
    </row>
    <row r="42" spans="2:12" s="205" customFormat="1" ht="15.95" customHeight="1" x14ac:dyDescent="0.25">
      <c r="B42" s="647" t="s">
        <v>626</v>
      </c>
      <c r="C42" s="661" t="s">
        <v>627</v>
      </c>
      <c r="D42" s="662" t="s">
        <v>210</v>
      </c>
      <c r="E42" s="663">
        <v>0.1</v>
      </c>
      <c r="F42" s="123" t="s">
        <v>597</v>
      </c>
      <c r="G42" s="123" t="s">
        <v>597</v>
      </c>
      <c r="H42" s="123" t="s">
        <v>597</v>
      </c>
      <c r="I42" s="123" t="s">
        <v>597</v>
      </c>
      <c r="J42" s="123" t="s">
        <v>597</v>
      </c>
      <c r="K42" s="653" t="s">
        <v>598</v>
      </c>
      <c r="L42" s="129">
        <v>102675000</v>
      </c>
    </row>
    <row r="43" spans="2:12" ht="15.95" customHeight="1" x14ac:dyDescent="0.25">
      <c r="B43" s="647" t="s">
        <v>628</v>
      </c>
      <c r="C43" s="659" t="s">
        <v>629</v>
      </c>
      <c r="D43" s="656" t="s">
        <v>630</v>
      </c>
      <c r="E43" s="123" t="s">
        <v>597</v>
      </c>
      <c r="F43" s="123" t="s">
        <v>597</v>
      </c>
      <c r="G43" s="123" t="s">
        <v>597</v>
      </c>
      <c r="H43" s="123" t="s">
        <v>597</v>
      </c>
      <c r="I43" s="123" t="s">
        <v>597</v>
      </c>
      <c r="J43" s="123" t="s">
        <v>597</v>
      </c>
      <c r="K43" s="653" t="s">
        <v>598</v>
      </c>
      <c r="L43" s="129">
        <v>80000000</v>
      </c>
    </row>
    <row r="44" spans="2:12" ht="15.95" customHeight="1" x14ac:dyDescent="0.25">
      <c r="B44" s="647" t="s">
        <v>631</v>
      </c>
      <c r="C44" s="123" t="s">
        <v>597</v>
      </c>
      <c r="D44" s="656" t="s">
        <v>632</v>
      </c>
      <c r="E44" s="123" t="s">
        <v>597</v>
      </c>
      <c r="F44" s="123" t="s">
        <v>597</v>
      </c>
      <c r="G44" s="123" t="s">
        <v>597</v>
      </c>
      <c r="H44" s="123" t="s">
        <v>597</v>
      </c>
      <c r="I44" s="123" t="s">
        <v>597</v>
      </c>
      <c r="J44" s="123" t="s">
        <v>597</v>
      </c>
      <c r="K44" s="653" t="s">
        <v>598</v>
      </c>
      <c r="L44" s="129">
        <v>25150000</v>
      </c>
    </row>
    <row r="45" spans="2:12" s="205" customFormat="1" ht="15.95" customHeight="1" x14ac:dyDescent="0.25">
      <c r="B45" s="647" t="s">
        <v>633</v>
      </c>
      <c r="C45" s="659" t="s">
        <v>634</v>
      </c>
      <c r="D45" s="659" t="s">
        <v>635</v>
      </c>
      <c r="E45" s="123" t="s">
        <v>597</v>
      </c>
      <c r="F45" s="123" t="s">
        <v>597</v>
      </c>
      <c r="G45" s="123" t="s">
        <v>597</v>
      </c>
      <c r="H45" s="123" t="s">
        <v>597</v>
      </c>
      <c r="I45" s="123" t="s">
        <v>597</v>
      </c>
      <c r="J45" s="123" t="s">
        <v>597</v>
      </c>
      <c r="K45" s="653" t="s">
        <v>598</v>
      </c>
      <c r="L45" s="664">
        <v>17000000</v>
      </c>
    </row>
    <row r="46" spans="2:12" s="205" customFormat="1" ht="15.95" customHeight="1" x14ac:dyDescent="0.25">
      <c r="B46" s="647" t="s">
        <v>636</v>
      </c>
      <c r="C46" s="661" t="s">
        <v>627</v>
      </c>
      <c r="D46" s="662" t="s">
        <v>210</v>
      </c>
      <c r="E46" s="663">
        <v>0.01</v>
      </c>
      <c r="F46" s="123" t="s">
        <v>597</v>
      </c>
      <c r="G46" s="123" t="s">
        <v>597</v>
      </c>
      <c r="H46" s="123" t="s">
        <v>597</v>
      </c>
      <c r="I46" s="123" t="s">
        <v>597</v>
      </c>
      <c r="J46" s="123" t="s">
        <v>597</v>
      </c>
      <c r="K46" s="653" t="s">
        <v>598</v>
      </c>
      <c r="L46" s="129">
        <v>10267500</v>
      </c>
    </row>
    <row r="47" spans="2:12" ht="15.95" customHeight="1" x14ac:dyDescent="0.25">
      <c r="B47" s="647" t="s">
        <v>637</v>
      </c>
      <c r="C47" s="659" t="s">
        <v>638</v>
      </c>
      <c r="D47" s="665" t="s">
        <v>210</v>
      </c>
      <c r="E47" s="123" t="s">
        <v>597</v>
      </c>
      <c r="F47" s="123" t="s">
        <v>597</v>
      </c>
      <c r="G47" s="123" t="s">
        <v>597</v>
      </c>
      <c r="H47" s="222" t="s">
        <v>639</v>
      </c>
      <c r="I47" s="123" t="s">
        <v>597</v>
      </c>
      <c r="J47" s="123" t="s">
        <v>597</v>
      </c>
      <c r="K47" s="653" t="s">
        <v>598</v>
      </c>
      <c r="L47" s="129">
        <v>10000000</v>
      </c>
    </row>
    <row r="48" spans="2:12" ht="15.95" customHeight="1" x14ac:dyDescent="0.25">
      <c r="B48" s="647" t="s">
        <v>640</v>
      </c>
      <c r="C48" s="666" t="s">
        <v>641</v>
      </c>
      <c r="D48" s="656" t="s">
        <v>642</v>
      </c>
      <c r="E48" s="123" t="s">
        <v>597</v>
      </c>
      <c r="F48" s="123" t="s">
        <v>597</v>
      </c>
      <c r="G48" s="123" t="s">
        <v>597</v>
      </c>
      <c r="H48" s="657" t="s">
        <v>617</v>
      </c>
      <c r="I48" s="655">
        <v>0.05</v>
      </c>
      <c r="J48" s="655">
        <v>0.1</v>
      </c>
      <c r="K48" s="653" t="s">
        <v>598</v>
      </c>
      <c r="L48" s="129">
        <v>9000000</v>
      </c>
    </row>
    <row r="49" spans="2:12" s="205" customFormat="1" ht="15.95" customHeight="1" x14ac:dyDescent="0.25">
      <c r="B49" s="647" t="s">
        <v>643</v>
      </c>
      <c r="C49" s="659" t="s">
        <v>385</v>
      </c>
      <c r="D49" s="649" t="s">
        <v>612</v>
      </c>
      <c r="E49" s="123" t="s">
        <v>597</v>
      </c>
      <c r="F49" s="123" t="s">
        <v>597</v>
      </c>
      <c r="G49" s="123" t="s">
        <v>597</v>
      </c>
      <c r="H49" s="123" t="s">
        <v>597</v>
      </c>
      <c r="I49" s="123" t="s">
        <v>597</v>
      </c>
      <c r="J49" s="123" t="s">
        <v>597</v>
      </c>
      <c r="K49" s="653" t="s">
        <v>598</v>
      </c>
      <c r="L49" s="129">
        <v>1030000</v>
      </c>
    </row>
    <row r="50" spans="2:12" s="205" customFormat="1" ht="15.95" customHeight="1" x14ac:dyDescent="0.25">
      <c r="B50" s="647" t="s">
        <v>644</v>
      </c>
      <c r="C50" s="667" t="s">
        <v>645</v>
      </c>
      <c r="D50" s="665" t="s">
        <v>210</v>
      </c>
      <c r="E50" s="123" t="s">
        <v>597</v>
      </c>
      <c r="F50" s="668" t="s">
        <v>646</v>
      </c>
      <c r="G50" s="669"/>
      <c r="H50" s="123" t="s">
        <v>597</v>
      </c>
      <c r="I50" s="123" t="s">
        <v>597</v>
      </c>
      <c r="J50" s="123" t="s">
        <v>597</v>
      </c>
      <c r="K50" s="653" t="s">
        <v>598</v>
      </c>
      <c r="L50" s="129">
        <v>500000</v>
      </c>
    </row>
    <row r="51" spans="2:12" ht="15.95" customHeight="1" x14ac:dyDescent="0.25">
      <c r="B51" s="647" t="s">
        <v>647</v>
      </c>
      <c r="C51" s="659" t="s">
        <v>609</v>
      </c>
      <c r="D51" s="665" t="s">
        <v>210</v>
      </c>
      <c r="E51" s="123" t="s">
        <v>597</v>
      </c>
      <c r="F51" s="123" t="s">
        <v>597</v>
      </c>
      <c r="G51" s="123" t="s">
        <v>597</v>
      </c>
      <c r="H51" s="123" t="s">
        <v>597</v>
      </c>
      <c r="I51" s="123" t="s">
        <v>597</v>
      </c>
      <c r="J51" s="123" t="s">
        <v>597</v>
      </c>
      <c r="K51" s="653" t="s">
        <v>598</v>
      </c>
      <c r="L51" s="129">
        <v>100000</v>
      </c>
    </row>
    <row r="52" spans="2:12" s="205" customFormat="1" ht="15.95" customHeight="1" x14ac:dyDescent="0.25">
      <c r="B52" s="647" t="s">
        <v>648</v>
      </c>
      <c r="C52" s="666" t="s">
        <v>649</v>
      </c>
      <c r="D52" s="659" t="s">
        <v>650</v>
      </c>
      <c r="E52" s="123" t="s">
        <v>597</v>
      </c>
      <c r="F52" s="123" t="s">
        <v>597</v>
      </c>
      <c r="G52" s="123" t="s">
        <v>597</v>
      </c>
      <c r="H52" s="123" t="s">
        <v>597</v>
      </c>
      <c r="I52" s="123" t="s">
        <v>597</v>
      </c>
      <c r="J52" s="123" t="s">
        <v>597</v>
      </c>
      <c r="K52" s="653" t="s">
        <v>598</v>
      </c>
      <c r="L52" s="129">
        <v>0</v>
      </c>
    </row>
    <row r="53" spans="2:12" ht="15.95" customHeight="1" x14ac:dyDescent="0.25">
      <c r="B53" s="147"/>
      <c r="C53" s="122"/>
      <c r="D53" s="122"/>
      <c r="E53" s="123"/>
      <c r="F53" s="123"/>
      <c r="G53" s="123"/>
      <c r="H53" s="122"/>
      <c r="I53" s="122"/>
      <c r="J53" s="122"/>
      <c r="K53" s="122"/>
      <c r="L53" s="124"/>
    </row>
    <row r="54" spans="2:12" ht="15.95" customHeight="1" x14ac:dyDescent="0.25">
      <c r="B54" s="149" t="s">
        <v>197</v>
      </c>
      <c r="C54" s="150"/>
      <c r="D54" s="150"/>
      <c r="E54" s="151"/>
      <c r="F54" s="151"/>
      <c r="G54" s="151"/>
      <c r="H54" s="150"/>
      <c r="I54" s="150"/>
      <c r="J54" s="150"/>
      <c r="K54" s="150"/>
      <c r="L54" s="152">
        <f>+L9+L11+L22+L24+L31+L34+L38+L40</f>
        <v>1387322500</v>
      </c>
    </row>
    <row r="55" spans="2:12" x14ac:dyDescent="0.25">
      <c r="B55" s="153"/>
      <c r="C55" s="154"/>
      <c r="D55" s="154"/>
      <c r="E55" s="154"/>
      <c r="F55" s="154"/>
      <c r="G55" s="154"/>
      <c r="H55" s="154"/>
      <c r="I55" s="154"/>
      <c r="J55" s="154"/>
      <c r="K55" s="154"/>
      <c r="L55" s="154"/>
    </row>
    <row r="56" spans="2:12" x14ac:dyDescent="0.25">
      <c r="B56" s="153"/>
      <c r="C56" s="154"/>
      <c r="D56" s="154"/>
      <c r="E56" s="154"/>
      <c r="F56" s="154"/>
      <c r="G56" s="154"/>
      <c r="H56" s="154"/>
      <c r="I56" s="154"/>
      <c r="J56" s="154"/>
      <c r="K56" s="154"/>
      <c r="L56" s="154"/>
    </row>
    <row r="57" spans="2:12" x14ac:dyDescent="0.25">
      <c r="B57" s="153"/>
      <c r="C57" s="154"/>
      <c r="D57" s="154"/>
      <c r="E57" s="154"/>
      <c r="F57" s="154"/>
      <c r="G57" s="154"/>
      <c r="H57" s="154"/>
      <c r="I57" s="154"/>
      <c r="J57" s="154"/>
      <c r="K57" s="154"/>
      <c r="L57" s="154"/>
    </row>
    <row r="58" spans="2:12" x14ac:dyDescent="0.25">
      <c r="B58" s="153"/>
      <c r="C58" s="154"/>
      <c r="D58" s="154"/>
      <c r="E58" s="154"/>
      <c r="F58" s="154"/>
      <c r="G58" s="154"/>
      <c r="H58" s="154"/>
      <c r="I58" s="154"/>
      <c r="J58" s="154"/>
      <c r="K58" s="154"/>
      <c r="L58" s="154"/>
    </row>
    <row r="59" spans="2:12" x14ac:dyDescent="0.25">
      <c r="B59" s="153"/>
      <c r="C59" s="154"/>
      <c r="D59" s="154"/>
      <c r="E59" s="154"/>
      <c r="F59" s="154"/>
      <c r="G59" s="154"/>
      <c r="H59" s="154"/>
      <c r="I59" s="154"/>
      <c r="J59" s="154"/>
      <c r="K59" s="154"/>
      <c r="L59" s="154"/>
    </row>
    <row r="60" spans="2:12" x14ac:dyDescent="0.25">
      <c r="B60" s="153"/>
      <c r="C60" s="154"/>
      <c r="D60" s="154"/>
      <c r="E60" s="154"/>
      <c r="F60" s="154"/>
      <c r="G60" s="154"/>
      <c r="H60" s="154"/>
      <c r="I60" s="154"/>
      <c r="J60" s="154"/>
      <c r="K60" s="154"/>
      <c r="L60" s="154"/>
    </row>
    <row r="61" spans="2:12" x14ac:dyDescent="0.25">
      <c r="B61" s="153"/>
      <c r="C61" s="154"/>
      <c r="D61" s="154"/>
      <c r="E61" s="154"/>
      <c r="F61" s="154"/>
      <c r="G61" s="154"/>
      <c r="H61" s="154"/>
      <c r="I61" s="154"/>
      <c r="J61" s="154"/>
      <c r="K61" s="154"/>
      <c r="L61" s="154"/>
    </row>
    <row r="62" spans="2:12" x14ac:dyDescent="0.25">
      <c r="B62" s="153"/>
      <c r="C62" s="154"/>
      <c r="D62" s="154"/>
      <c r="E62" s="154"/>
      <c r="F62" s="154"/>
      <c r="G62" s="154"/>
      <c r="H62" s="154"/>
      <c r="I62" s="154"/>
      <c r="J62" s="154"/>
      <c r="K62" s="154"/>
      <c r="L62" s="154"/>
    </row>
    <row r="63" spans="2:12" x14ac:dyDescent="0.25">
      <c r="B63" s="153"/>
      <c r="C63" s="154"/>
      <c r="D63" s="154"/>
      <c r="E63" s="154"/>
      <c r="F63" s="154"/>
      <c r="G63" s="154"/>
      <c r="H63" s="154"/>
      <c r="I63" s="154"/>
      <c r="J63" s="154"/>
      <c r="K63" s="154"/>
      <c r="L63" s="154"/>
    </row>
    <row r="64" spans="2:12" x14ac:dyDescent="0.25">
      <c r="B64" s="153"/>
      <c r="C64" s="154"/>
      <c r="D64" s="154"/>
      <c r="E64" s="154"/>
      <c r="F64" s="154"/>
      <c r="G64" s="154"/>
      <c r="H64" s="154"/>
      <c r="I64" s="154"/>
      <c r="J64" s="154"/>
      <c r="K64" s="154"/>
      <c r="L64" s="154"/>
    </row>
    <row r="65" spans="2:13" x14ac:dyDescent="0.25">
      <c r="B65" s="153"/>
      <c r="C65" s="154"/>
      <c r="D65" s="154"/>
      <c r="E65" s="154"/>
      <c r="F65" s="154"/>
      <c r="G65" s="154"/>
      <c r="H65" s="154"/>
      <c r="I65" s="154"/>
      <c r="J65" s="154"/>
      <c r="K65" s="154"/>
      <c r="L65" s="154"/>
    </row>
    <row r="67" spans="2:13" ht="15.75" x14ac:dyDescent="0.25">
      <c r="L67" s="223">
        <v>1255142500</v>
      </c>
      <c r="M67" s="75" t="s">
        <v>651</v>
      </c>
    </row>
    <row r="68" spans="2:13" ht="15.75" x14ac:dyDescent="0.25">
      <c r="L68" s="223">
        <v>114150000</v>
      </c>
      <c r="M68" s="75" t="s">
        <v>652</v>
      </c>
    </row>
    <row r="69" spans="2:13" ht="15.75" x14ac:dyDescent="0.25">
      <c r="L69" s="670">
        <v>1030000</v>
      </c>
      <c r="M69" s="75" t="s">
        <v>653</v>
      </c>
    </row>
    <row r="70" spans="2:13" ht="15.75" x14ac:dyDescent="0.25">
      <c r="L70" s="670">
        <v>17000000</v>
      </c>
      <c r="M70" s="75" t="s">
        <v>654</v>
      </c>
    </row>
    <row r="71" spans="2:13" ht="15.75" x14ac:dyDescent="0.25">
      <c r="L71" s="223"/>
    </row>
    <row r="72" spans="2:13" ht="23.25" x14ac:dyDescent="0.35">
      <c r="I72" s="224"/>
      <c r="L72" s="225">
        <f>SUM(L67:L71)</f>
        <v>1387322500</v>
      </c>
    </row>
    <row r="73" spans="2:13" ht="15.75" x14ac:dyDescent="0.25">
      <c r="L73" s="223">
        <f>+L54-L72</f>
        <v>0</v>
      </c>
    </row>
  </sheetData>
  <mergeCells count="10">
    <mergeCell ref="K7:K8"/>
    <mergeCell ref="L7:L8"/>
    <mergeCell ref="I6:J6"/>
    <mergeCell ref="B7:B8"/>
    <mergeCell ref="C7:C8"/>
    <mergeCell ref="D7:D8"/>
    <mergeCell ref="E7:E8"/>
    <mergeCell ref="F7:G7"/>
    <mergeCell ref="H7:H8"/>
    <mergeCell ref="I7:J7"/>
  </mergeCells>
  <printOptions horizontalCentered="1"/>
  <pageMargins left="0.31496062992125984" right="0.11811023622047245" top="0.35433070866141736" bottom="0" header="0.31496062992125984" footer="0.31496062992125984"/>
  <pageSetup paperSize="5"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24</vt:i4>
      </vt:variant>
    </vt:vector>
  </HeadingPairs>
  <TitlesOfParts>
    <vt:vector size="54" baseType="lpstr">
      <vt:lpstr>Caratula</vt:lpstr>
      <vt:lpstr>Aldea Maria Luisa</vt:lpstr>
      <vt:lpstr>Aldea San Antonio</vt:lpstr>
      <vt:lpstr>Cerrito</vt:lpstr>
      <vt:lpstr>Chajari</vt:lpstr>
      <vt:lpstr>Colonia Avellaneda</vt:lpstr>
      <vt:lpstr>Concepción del Uruguay</vt:lpstr>
      <vt:lpstr>Concordia</vt:lpstr>
      <vt:lpstr>Crespo</vt:lpstr>
      <vt:lpstr>Diamante</vt:lpstr>
      <vt:lpstr>Federal</vt:lpstr>
      <vt:lpstr>General Ramirez</vt:lpstr>
      <vt:lpstr>Ibicuy</vt:lpstr>
      <vt:lpstr>La Paz</vt:lpstr>
      <vt:lpstr>Lucas González</vt:lpstr>
      <vt:lpstr>Nogoyá</vt:lpstr>
      <vt:lpstr>Piedras Blancas</vt:lpstr>
      <vt:lpstr>Puerto Yeruá</vt:lpstr>
      <vt:lpstr>Rosario del Tala</vt:lpstr>
      <vt:lpstr>San Jaime</vt:lpstr>
      <vt:lpstr>San Justo</vt:lpstr>
      <vt:lpstr>Segui</vt:lpstr>
      <vt:lpstr>Ubajay</vt:lpstr>
      <vt:lpstr>Urdinarrain</vt:lpstr>
      <vt:lpstr>Villa Clara</vt:lpstr>
      <vt:lpstr>Villa Dominguez</vt:lpstr>
      <vt:lpstr>Villa Elisa</vt:lpstr>
      <vt:lpstr>Villa Hernandarias</vt:lpstr>
      <vt:lpstr>Villa Mantera</vt:lpstr>
      <vt:lpstr>Villaguay</vt:lpstr>
      <vt:lpstr>'Aldea Maria Luisa'!Área_de_impresión</vt:lpstr>
      <vt:lpstr>Cerrito!Área_de_impresión</vt:lpstr>
      <vt:lpstr>Chajari!Área_de_impresión</vt:lpstr>
      <vt:lpstr>'Colonia Avellaneda'!Área_de_impresión</vt:lpstr>
      <vt:lpstr>'Concepción del Uruguay'!Área_de_impresión</vt:lpstr>
      <vt:lpstr>Crespo!Área_de_impresión</vt:lpstr>
      <vt:lpstr>'General Ramirez'!Área_de_impresión</vt:lpstr>
      <vt:lpstr>Ibicuy!Área_de_impresión</vt:lpstr>
      <vt:lpstr>'La Paz'!Área_de_impresión</vt:lpstr>
      <vt:lpstr>'Lucas González'!Área_de_impresión</vt:lpstr>
      <vt:lpstr>Nogoyá!Área_de_impresión</vt:lpstr>
      <vt:lpstr>'Piedras Blancas'!Área_de_impresión</vt:lpstr>
      <vt:lpstr>'Puerto Yeruá'!Área_de_impresión</vt:lpstr>
      <vt:lpstr>'Rosario del Tala'!Área_de_impresión</vt:lpstr>
      <vt:lpstr>'San Jaime'!Área_de_impresión</vt:lpstr>
      <vt:lpstr>'San Justo'!Área_de_impresión</vt:lpstr>
      <vt:lpstr>Segui!Área_de_impresión</vt:lpstr>
      <vt:lpstr>Ubajay!Área_de_impresión</vt:lpstr>
      <vt:lpstr>Urdinarrain!Área_de_impresión</vt:lpstr>
      <vt:lpstr>'Villa Clara'!Área_de_impresión</vt:lpstr>
      <vt:lpstr>'Villa Dominguez'!Área_de_impresión</vt:lpstr>
      <vt:lpstr>'Villa Elisa'!Área_de_impresión</vt:lpstr>
      <vt:lpstr>'Villa Mantera'!Área_de_impresión</vt:lpstr>
      <vt:lpstr>Villaguay!Área_de_impresión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2023-04-21T15:34:24Z</dcterms:modified>
</cp:coreProperties>
</file>